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8F7ABDBD-A140-44F0-9010-89D80EED296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69" i="17" l="1"/>
  <c r="I1160" i="17"/>
  <c r="I1143" i="17"/>
  <c r="I1134" i="17"/>
  <c r="I1117" i="17"/>
  <c r="I1108" i="17"/>
  <c r="I1091" i="17"/>
  <c r="I1082" i="17"/>
  <c r="I1065" i="17"/>
  <c r="I1056" i="17"/>
  <c r="I1039" i="17"/>
  <c r="I1030" i="17"/>
  <c r="I1013" i="17"/>
  <c r="I1004" i="17"/>
  <c r="I987" i="17"/>
  <c r="I978" i="17"/>
  <c r="I961" i="17"/>
  <c r="I952" i="17"/>
  <c r="I935" i="17"/>
  <c r="I926" i="17"/>
  <c r="I909" i="17"/>
  <c r="I900" i="17"/>
  <c r="I883" i="17"/>
  <c r="I874" i="17"/>
  <c r="I857" i="17"/>
  <c r="I848" i="17"/>
  <c r="I831" i="17"/>
  <c r="I822" i="17"/>
  <c r="I805" i="17"/>
  <c r="I796" i="17"/>
  <c r="I779" i="17"/>
  <c r="I770" i="17"/>
  <c r="I753" i="17"/>
  <c r="I744" i="17"/>
  <c r="I727" i="17"/>
  <c r="I718" i="17"/>
  <c r="I701" i="17"/>
  <c r="I692" i="17"/>
  <c r="I675" i="17"/>
  <c r="I666" i="17"/>
  <c r="I649" i="17"/>
  <c r="I640" i="17"/>
  <c r="I623" i="17"/>
  <c r="I614" i="17"/>
  <c r="I597" i="17"/>
  <c r="I588" i="17"/>
  <c r="I571" i="17"/>
  <c r="I562" i="17"/>
  <c r="I545" i="17"/>
  <c r="I536" i="17"/>
  <c r="I519" i="17"/>
  <c r="I510" i="17"/>
  <c r="I493" i="17"/>
  <c r="I484" i="17"/>
  <c r="I467" i="17"/>
  <c r="I458" i="17"/>
  <c r="I441" i="17"/>
  <c r="I432" i="17"/>
  <c r="I415" i="17"/>
  <c r="I406" i="17"/>
  <c r="I389" i="17"/>
  <c r="I380" i="17"/>
  <c r="I363" i="17"/>
  <c r="I354" i="17"/>
  <c r="I337" i="17"/>
  <c r="I328" i="17"/>
  <c r="I311" i="17"/>
  <c r="I302" i="17"/>
  <c r="I285" i="17"/>
  <c r="I268" i="17"/>
  <c r="I259" i="17"/>
  <c r="I242" i="17"/>
  <c r="I233" i="17"/>
  <c r="I216" i="17"/>
  <c r="I207" i="17"/>
  <c r="I190" i="17"/>
  <c r="I181" i="17"/>
  <c r="I164" i="17"/>
  <c r="I155" i="17"/>
  <c r="I137" i="17"/>
  <c r="I128" i="17"/>
  <c r="I110" i="17"/>
  <c r="I101" i="17"/>
  <c r="I83" i="17"/>
  <c r="I74" i="17"/>
  <c r="I56" i="17"/>
  <c r="I47" i="17"/>
  <c r="I23" i="17"/>
  <c r="I14" i="17"/>
  <c r="A1" i="16" l="1"/>
  <c r="K2" i="15" l="1"/>
  <c r="D3" i="13" s="1"/>
  <c r="K3" i="15"/>
  <c r="D52" i="13" s="1"/>
  <c r="K4" i="15"/>
  <c r="D53" i="13" s="1"/>
  <c r="K5" i="15"/>
  <c r="D54" i="13" s="1"/>
  <c r="K6" i="15"/>
  <c r="D4" i="13" s="1"/>
  <c r="K7" i="15"/>
  <c r="D55" i="13" s="1"/>
  <c r="K8" i="15"/>
  <c r="D56" i="13" s="1"/>
  <c r="K9" i="15"/>
  <c r="D57" i="13" s="1"/>
  <c r="K10" i="15"/>
  <c r="D58" i="13" s="1"/>
  <c r="K11" i="15"/>
  <c r="D59" i="13" s="1"/>
  <c r="K12" i="15"/>
  <c r="D60" i="13" s="1"/>
  <c r="K13" i="15"/>
  <c r="D61" i="13" s="1"/>
  <c r="K14" i="15"/>
  <c r="D62" i="13" s="1"/>
  <c r="K15" i="15"/>
  <c r="D63" i="13" s="1"/>
  <c r="K16" i="15"/>
  <c r="D64" i="13" s="1"/>
  <c r="K17" i="15"/>
  <c r="D65" i="13" s="1"/>
  <c r="K18" i="15"/>
  <c r="D66" i="13" s="1"/>
  <c r="K19" i="15"/>
  <c r="D67" i="13" s="1"/>
  <c r="K20" i="15"/>
  <c r="D68" i="13" s="1"/>
  <c r="K21" i="15"/>
  <c r="D69" i="13" s="1"/>
  <c r="K22" i="15"/>
  <c r="D70" i="13" s="1"/>
  <c r="K23" i="15"/>
  <c r="D71" i="13" s="1"/>
  <c r="K24" i="15"/>
  <c r="D72" i="13" s="1"/>
  <c r="K25" i="15"/>
  <c r="D73" i="13" s="1"/>
  <c r="K26" i="15"/>
  <c r="D74" i="13" s="1"/>
  <c r="K27" i="15"/>
  <c r="D75" i="13" s="1"/>
  <c r="K28" i="15"/>
  <c r="D76" i="13" s="1"/>
  <c r="K29" i="15"/>
  <c r="D77" i="13" s="1"/>
  <c r="K30" i="15"/>
  <c r="D78" i="13" s="1"/>
  <c r="K31" i="15"/>
  <c r="D79" i="13" s="1"/>
  <c r="K32" i="15"/>
  <c r="D80" i="13" s="1"/>
  <c r="K33" i="15"/>
  <c r="D5" i="13" s="1"/>
  <c r="K34" i="15"/>
  <c r="D81" i="13" s="1"/>
  <c r="K35" i="15"/>
  <c r="D82" i="13" s="1"/>
  <c r="K36" i="15"/>
  <c r="D83" i="13" s="1"/>
  <c r="K37" i="15"/>
  <c r="D84" i="13" s="1"/>
  <c r="K38" i="15"/>
  <c r="D85" i="13" s="1"/>
  <c r="K39" i="15"/>
  <c r="D86" i="13" s="1"/>
  <c r="K40" i="15"/>
  <c r="D87" i="13" s="1"/>
  <c r="K41" i="15"/>
  <c r="D88" i="13" s="1"/>
  <c r="K42" i="15"/>
  <c r="D89" i="13" s="1"/>
  <c r="K43" i="15"/>
  <c r="D90" i="13" s="1"/>
  <c r="K44" i="15"/>
  <c r="D91" i="13" s="1"/>
  <c r="K45" i="15"/>
  <c r="D92" i="13" s="1"/>
  <c r="K46" i="15"/>
  <c r="D93" i="13" s="1"/>
  <c r="K47" i="15"/>
  <c r="D94" i="13" s="1"/>
  <c r="K48" i="15"/>
  <c r="D95" i="13" s="1"/>
  <c r="K49" i="15"/>
  <c r="D96" i="13" s="1"/>
  <c r="K50" i="15"/>
  <c r="D97" i="13" s="1"/>
  <c r="K51" i="15"/>
  <c r="D98" i="13" s="1"/>
  <c r="L52" i="13" s="1" a="1"/>
  <c r="L52" i="13" s="1"/>
  <c r="K52" i="15"/>
  <c r="D99" i="13" s="1"/>
  <c r="L53" i="13" s="1" a="1"/>
  <c r="L53" i="13" s="1"/>
  <c r="K53" i="15"/>
  <c r="D100" i="13" s="1"/>
  <c r="L54" i="13" s="1" a="1"/>
  <c r="L54" i="13" s="1"/>
  <c r="K54" i="15"/>
  <c r="D101" i="13" s="1"/>
  <c r="L55" i="13" s="1" a="1"/>
  <c r="L55" i="13" s="1"/>
  <c r="K55" i="15"/>
  <c r="D102" i="13" s="1"/>
  <c r="L56" i="13" s="1" a="1"/>
  <c r="L56" i="13" s="1"/>
  <c r="K56" i="15"/>
  <c r="D103" i="13" s="1"/>
  <c r="L57" i="13" s="1" a="1"/>
  <c r="L57" i="13" s="1"/>
  <c r="K57" i="15"/>
  <c r="D104" i="13" s="1"/>
  <c r="K58" i="15"/>
  <c r="D105" i="13" s="1"/>
  <c r="K59" i="15"/>
  <c r="D106" i="13" s="1"/>
  <c r="K60" i="15"/>
  <c r="D107" i="13" s="1"/>
  <c r="K61" i="15"/>
  <c r="D6" i="13" s="1"/>
  <c r="K62" i="15"/>
  <c r="D108" i="13" s="1"/>
  <c r="L63" i="13" s="1" a="1"/>
  <c r="L63" i="13" s="1"/>
  <c r="K63" i="15"/>
  <c r="D109" i="13" s="1"/>
  <c r="L64" i="13" s="1" a="1"/>
  <c r="L64" i="13" s="1"/>
  <c r="K64" i="15"/>
  <c r="D110" i="13" s="1"/>
  <c r="L65" i="13" s="1" a="1"/>
  <c r="L65" i="13" s="1"/>
  <c r="K65" i="15"/>
  <c r="D111" i="13" s="1"/>
  <c r="K66" i="15"/>
  <c r="D112" i="13" s="1"/>
  <c r="K67" i="15"/>
  <c r="D113" i="13" s="1"/>
  <c r="L68" i="13" s="1" a="1"/>
  <c r="L68" i="13" s="1"/>
  <c r="K68" i="15"/>
  <c r="D114" i="13" s="1"/>
  <c r="L69" i="13" s="1" a="1"/>
  <c r="L69" i="13" s="1"/>
  <c r="K69" i="15"/>
  <c r="D7" i="13" s="1"/>
  <c r="K70" i="15"/>
  <c r="D115" i="13" s="1"/>
  <c r="K71" i="15"/>
  <c r="D116" i="13" s="1"/>
  <c r="K72" i="15"/>
  <c r="D117" i="13" s="1"/>
  <c r="K73" i="15"/>
  <c r="D118" i="13" s="1"/>
  <c r="L74" i="13" s="1" a="1"/>
  <c r="L74" i="13" s="1"/>
  <c r="K74" i="15"/>
  <c r="D119" i="13" s="1"/>
  <c r="L75" i="13" s="1" a="1"/>
  <c r="L75" i="13" s="1"/>
  <c r="K75" i="15"/>
  <c r="D120" i="13" s="1"/>
  <c r="L76" i="13" s="1" a="1"/>
  <c r="L76" i="13" s="1"/>
  <c r="K76" i="15"/>
  <c r="D121" i="13" s="1"/>
  <c r="L77" i="13" s="1" a="1"/>
  <c r="L77" i="13" s="1"/>
  <c r="K77" i="15"/>
  <c r="D122" i="13" s="1"/>
  <c r="K78" i="15"/>
  <c r="D123" i="13" s="1"/>
  <c r="K79" i="15"/>
  <c r="D124" i="13" s="1"/>
  <c r="L80" i="13" s="1" a="1"/>
  <c r="L80" i="13" s="1"/>
  <c r="K80" i="15"/>
  <c r="D125" i="13" s="1"/>
  <c r="K81" i="15"/>
  <c r="D126" i="13" s="1"/>
  <c r="K82" i="15"/>
  <c r="D127" i="13" s="1"/>
  <c r="K83" i="15"/>
  <c r="D128" i="13" s="1"/>
  <c r="K84" i="15"/>
  <c r="D8" i="13" s="1"/>
  <c r="K85" i="15"/>
  <c r="D129" i="13" s="1"/>
  <c r="L86" i="13" s="1" a="1"/>
  <c r="L86" i="13" s="1"/>
  <c r="K86" i="15"/>
  <c r="D9" i="13" s="1"/>
  <c r="K87" i="15"/>
  <c r="D130" i="13" s="1"/>
  <c r="L88" i="13" s="1" a="1"/>
  <c r="L88" i="13" s="1"/>
  <c r="K88" i="15"/>
  <c r="D131" i="13" s="1"/>
  <c r="K89" i="15"/>
  <c r="D132" i="13" s="1"/>
  <c r="K90" i="15"/>
  <c r="D133" i="13" s="1"/>
  <c r="L91" i="13" s="1" a="1"/>
  <c r="L91" i="13" s="1"/>
  <c r="K91" i="15"/>
  <c r="D134" i="13" s="1"/>
  <c r="K92" i="15"/>
  <c r="D135" i="13" s="1"/>
  <c r="K93" i="15"/>
  <c r="D136" i="13" s="1"/>
  <c r="K94" i="15"/>
  <c r="D10" i="13" s="1"/>
  <c r="K95" i="15"/>
  <c r="D137" i="13" s="1"/>
  <c r="K96" i="15"/>
  <c r="D138" i="13" s="1"/>
  <c r="L97" i="13" s="1" a="1"/>
  <c r="L97" i="13" s="1"/>
  <c r="K97" i="15"/>
  <c r="D139" i="13" s="1"/>
  <c r="L98" i="13" s="1" a="1"/>
  <c r="L98" i="13" s="1"/>
  <c r="K98" i="15"/>
  <c r="D140" i="13" s="1"/>
  <c r="L99" i="13" s="1" a="1"/>
  <c r="L99" i="13" s="1"/>
  <c r="K99" i="15"/>
  <c r="D141" i="13" s="1"/>
  <c r="L100" i="13" s="1" a="1"/>
  <c r="L100" i="13" s="1"/>
  <c r="K100" i="15"/>
  <c r="D142" i="13" s="1"/>
  <c r="K101" i="15"/>
  <c r="D143" i="13" s="1"/>
  <c r="K102" i="15"/>
  <c r="D144" i="13" s="1"/>
  <c r="L103" i="13" s="1" a="1"/>
  <c r="L103" i="13" s="1"/>
  <c r="K103" i="15"/>
  <c r="D11" i="13" s="1"/>
  <c r="K104" i="15"/>
  <c r="D48" i="13" s="1"/>
  <c r="K105" i="15"/>
  <c r="D145" i="13" s="1"/>
  <c r="K106" i="15"/>
  <c r="D146" i="13" s="1"/>
  <c r="K107" i="15"/>
  <c r="D147" i="13" s="1"/>
  <c r="L108" i="13" s="1" a="1"/>
  <c r="L108" i="13" s="1"/>
  <c r="K108" i="15"/>
  <c r="D148" i="13" s="1"/>
  <c r="K109" i="15"/>
  <c r="D47" i="13" s="1"/>
  <c r="L110" i="13" s="1" a="1"/>
  <c r="L110" i="13" s="1"/>
  <c r="K110" i="15"/>
  <c r="D149" i="13" s="1"/>
  <c r="L111" i="13" s="1" a="1"/>
  <c r="L111" i="13" s="1"/>
  <c r="K111" i="15"/>
  <c r="D150" i="13" s="1"/>
  <c r="K112" i="15"/>
  <c r="D151" i="13" s="1"/>
  <c r="K113" i="15"/>
  <c r="D152" i="13" s="1"/>
  <c r="K114" i="15"/>
  <c r="D12" i="13" s="1"/>
  <c r="K115" i="15"/>
  <c r="D153" i="13" s="1"/>
  <c r="K116" i="15"/>
  <c r="D13" i="13" s="1"/>
  <c r="K117" i="15"/>
  <c r="D154" i="13" s="1"/>
  <c r="K118" i="15"/>
  <c r="D155" i="13" s="1"/>
  <c r="K119" i="15"/>
  <c r="D156" i="13" s="1"/>
  <c r="K120" i="15"/>
  <c r="D157" i="13" s="1"/>
  <c r="K121" i="15"/>
  <c r="D158" i="13" s="1"/>
  <c r="L122" i="13" s="1" a="1"/>
  <c r="L122" i="13" s="1"/>
  <c r="K122" i="15"/>
  <c r="D159" i="13" s="1"/>
  <c r="K123" i="15"/>
  <c r="D160" i="13" s="1"/>
  <c r="K124" i="15"/>
  <c r="D161" i="13" s="1"/>
  <c r="K125" i="15"/>
  <c r="D162" i="13" s="1"/>
  <c r="K126" i="15"/>
  <c r="D163" i="13" s="1"/>
  <c r="K127" i="15"/>
  <c r="D164" i="13" s="1"/>
  <c r="K128" i="15"/>
  <c r="D165" i="13" s="1"/>
  <c r="K129" i="15"/>
  <c r="D166" i="13" s="1"/>
  <c r="K130" i="15"/>
  <c r="D167" i="13" s="1"/>
  <c r="K131" i="15"/>
  <c r="D168" i="13" s="1"/>
  <c r="L132" i="13" s="1" a="1"/>
  <c r="L132" i="13" s="1"/>
  <c r="K132" i="15"/>
  <c r="D169" i="13" s="1"/>
  <c r="K133" i="15"/>
  <c r="D170" i="13" s="1"/>
  <c r="L134" i="13" s="1" a="1"/>
  <c r="L134" i="13" s="1"/>
  <c r="K134" i="15"/>
  <c r="D171" i="13" s="1"/>
  <c r="K135" i="15"/>
  <c r="D172" i="13" s="1"/>
  <c r="K136" i="15"/>
  <c r="D173" i="13" s="1"/>
  <c r="K137" i="15"/>
  <c r="D174" i="13" s="1"/>
  <c r="K138" i="15"/>
  <c r="D175" i="13" s="1"/>
  <c r="K139" i="15"/>
  <c r="D176" i="13" s="1"/>
  <c r="K140" i="15"/>
  <c r="D177" i="13" s="1"/>
  <c r="L141" i="13" s="1" a="1"/>
  <c r="L141" i="13" s="1"/>
  <c r="K141" i="15"/>
  <c r="D178" i="13" s="1"/>
  <c r="K142" i="15"/>
  <c r="D179" i="13" s="1"/>
  <c r="K143" i="15"/>
  <c r="D180" i="13" s="1"/>
  <c r="K144" i="15"/>
  <c r="D181" i="13" s="1"/>
  <c r="K145" i="15"/>
  <c r="D182" i="13" s="1"/>
  <c r="L146" i="13" s="1" a="1"/>
  <c r="L146" i="13" s="1"/>
  <c r="K146" i="15"/>
  <c r="D183" i="13" s="1"/>
  <c r="K147" i="15"/>
  <c r="D184" i="13" s="1"/>
  <c r="K148" i="15"/>
  <c r="D185" i="13" s="1"/>
  <c r="K149" i="15"/>
  <c r="D186" i="13" s="1"/>
  <c r="K150" i="15"/>
  <c r="D187" i="13" s="1"/>
  <c r="L151" i="13" s="1" a="1"/>
  <c r="L151" i="13" s="1"/>
  <c r="K151" i="15"/>
  <c r="D188" i="13" s="1"/>
  <c r="L152" i="13" s="1" a="1"/>
  <c r="L152" i="13" s="1"/>
  <c r="K152" i="15"/>
  <c r="D189" i="13" s="1"/>
  <c r="K153" i="15"/>
  <c r="D190" i="13" s="1"/>
  <c r="L154" i="13" s="1" a="1"/>
  <c r="L154" i="13" s="1"/>
  <c r="K154" i="15"/>
  <c r="D191" i="13" s="1"/>
  <c r="L155" i="13" s="1" a="1"/>
  <c r="L155" i="13" s="1"/>
  <c r="K155" i="15"/>
  <c r="D192" i="13" s="1"/>
  <c r="L156" i="13" s="1" a="1"/>
  <c r="L156" i="13" s="1"/>
  <c r="K156" i="15"/>
  <c r="D49" i="13" s="1"/>
  <c r="L157" i="13" s="1" a="1"/>
  <c r="L157" i="13" s="1"/>
  <c r="K157" i="15"/>
  <c r="D14" i="13" s="1"/>
  <c r="K158" i="15"/>
  <c r="D193" i="13" s="1"/>
  <c r="L159" i="13" s="1" a="1"/>
  <c r="L159" i="13" s="1"/>
  <c r="K159" i="15"/>
  <c r="D194" i="13" s="1"/>
  <c r="L160" i="13" s="1" a="1"/>
  <c r="L160" i="13" s="1"/>
  <c r="K160" i="15"/>
  <c r="D195" i="13" s="1"/>
  <c r="L161" i="13" s="1" a="1"/>
  <c r="L161" i="13" s="1"/>
  <c r="K161" i="15"/>
  <c r="D196" i="13" s="1"/>
  <c r="L162" i="13" s="1" a="1"/>
  <c r="L162" i="13" s="1"/>
  <c r="K162" i="15"/>
  <c r="D197" i="13" s="1"/>
  <c r="L163" i="13" s="1" a="1"/>
  <c r="L163" i="13" s="1"/>
  <c r="K163" i="15"/>
  <c r="D198" i="13" s="1"/>
  <c r="L164" i="13" s="1" a="1"/>
  <c r="L164" i="13" s="1"/>
  <c r="K164" i="15"/>
  <c r="D199" i="13" s="1"/>
  <c r="L165" i="13" s="1" a="1"/>
  <c r="L165" i="13" s="1"/>
  <c r="K165" i="15"/>
  <c r="D200" i="13" s="1"/>
  <c r="L166" i="13" s="1" a="1"/>
  <c r="L166" i="13" s="1"/>
  <c r="K166" i="15"/>
  <c r="D201" i="13" s="1"/>
  <c r="L167" i="13" s="1" a="1"/>
  <c r="L167" i="13" s="1"/>
  <c r="K167" i="15"/>
  <c r="D202" i="13" s="1"/>
  <c r="L168" i="13" s="1" a="1"/>
  <c r="L168" i="13" s="1"/>
  <c r="K168" i="15"/>
  <c r="D15" i="13" s="1"/>
  <c r="K169" i="15"/>
  <c r="D203" i="13" s="1"/>
  <c r="K170" i="15"/>
  <c r="D204" i="13" s="1"/>
  <c r="L171" i="13" s="1" a="1"/>
  <c r="L171" i="13" s="1"/>
  <c r="K171" i="15"/>
  <c r="D205" i="13" s="1"/>
  <c r="L172" i="13" s="1" a="1"/>
  <c r="L172" i="13" s="1"/>
  <c r="K172" i="15"/>
  <c r="D206" i="13" s="1"/>
  <c r="L173" i="13" s="1" a="1"/>
  <c r="L173" i="13" s="1"/>
  <c r="K173" i="15"/>
  <c r="D16" i="13" s="1"/>
  <c r="K174" i="15"/>
  <c r="D207" i="13" s="1"/>
  <c r="L175" i="13" s="1" a="1"/>
  <c r="L175" i="13" s="1"/>
  <c r="K175" i="15"/>
  <c r="D208" i="13" s="1"/>
  <c r="L176" i="13" s="1" a="1"/>
  <c r="L176" i="13" s="1"/>
  <c r="K176" i="15"/>
  <c r="D209" i="13" s="1"/>
  <c r="L177" i="13" s="1" a="1"/>
  <c r="L177" i="13" s="1"/>
  <c r="K177" i="15"/>
  <c r="D210" i="13" s="1"/>
  <c r="L178" i="13" s="1" a="1"/>
  <c r="L178" i="13" s="1"/>
  <c r="K178" i="15"/>
  <c r="D211" i="13" s="1"/>
  <c r="L179" i="13" s="1" a="1"/>
  <c r="L179" i="13" s="1"/>
  <c r="K179" i="15"/>
  <c r="D212" i="13" s="1"/>
  <c r="L180" i="13" s="1" a="1"/>
  <c r="L180" i="13" s="1"/>
  <c r="K180" i="15"/>
  <c r="D213" i="13" s="1"/>
  <c r="L181" i="13" s="1" a="1"/>
  <c r="L181" i="13" s="1"/>
  <c r="K181" i="15"/>
  <c r="D214" i="13" s="1"/>
  <c r="L182" i="13" s="1" a="1"/>
  <c r="L182" i="13" s="1"/>
  <c r="K182" i="15"/>
  <c r="D215" i="13" s="1"/>
  <c r="L183" i="13" s="1" a="1"/>
  <c r="L183" i="13" s="1"/>
  <c r="K183" i="15"/>
  <c r="D216" i="13" s="1"/>
  <c r="L184" i="13" s="1" a="1"/>
  <c r="L184" i="13" s="1"/>
  <c r="K184" i="15"/>
  <c r="D217" i="13" s="1"/>
  <c r="L185" i="13" s="1" a="1"/>
  <c r="L185" i="13" s="1"/>
  <c r="K185" i="15"/>
  <c r="D218" i="13" s="1"/>
  <c r="L186" i="13" s="1" a="1"/>
  <c r="L186" i="13" s="1"/>
  <c r="K186" i="15"/>
  <c r="D219" i="13" s="1"/>
  <c r="L187" i="13" s="1" a="1"/>
  <c r="L187" i="13" s="1"/>
  <c r="K187" i="15"/>
  <c r="D220" i="13" s="1"/>
  <c r="L188" i="13" s="1" a="1"/>
  <c r="L188" i="13" s="1"/>
  <c r="K188" i="15"/>
  <c r="D221" i="13" s="1"/>
  <c r="L189" i="13" s="1" a="1"/>
  <c r="L189" i="13" s="1"/>
  <c r="K189" i="15"/>
  <c r="D222" i="13" s="1"/>
  <c r="L190" i="13" s="1" a="1"/>
  <c r="L190" i="13" s="1"/>
  <c r="K190" i="15"/>
  <c r="D223" i="13" s="1"/>
  <c r="L191" i="13" s="1" a="1"/>
  <c r="L191" i="13" s="1"/>
  <c r="K191" i="15"/>
  <c r="D224" i="13" s="1"/>
  <c r="L192" i="13" s="1" a="1"/>
  <c r="L192" i="13" s="1"/>
  <c r="K192" i="15"/>
  <c r="D225" i="13" s="1"/>
  <c r="K193" i="15"/>
  <c r="D226" i="13" s="1"/>
  <c r="L194" i="13" s="1" a="1"/>
  <c r="L194" i="13" s="1"/>
  <c r="K194" i="15"/>
  <c r="D227" i="13" s="1"/>
  <c r="K195" i="15"/>
  <c r="D228" i="13" s="1"/>
  <c r="L196" i="13" s="1" a="1"/>
  <c r="L196" i="13" s="1"/>
  <c r="K196" i="15"/>
  <c r="D229" i="13" s="1"/>
  <c r="K197" i="15"/>
  <c r="D230" i="13" s="1"/>
  <c r="L198" i="13" s="1" a="1"/>
  <c r="L198" i="13" s="1"/>
  <c r="K198" i="15"/>
  <c r="D231" i="13" s="1"/>
  <c r="K199" i="15"/>
  <c r="D232" i="13" s="1"/>
  <c r="K200" i="15"/>
  <c r="D233" i="13" s="1"/>
  <c r="K201" i="15"/>
  <c r="D234" i="13" s="1"/>
  <c r="K202" i="15"/>
  <c r="D235" i="13" s="1"/>
  <c r="K203" i="15"/>
  <c r="D236" i="13" s="1"/>
  <c r="K204" i="15"/>
  <c r="D237" i="13" s="1"/>
  <c r="K205" i="15"/>
  <c r="D238" i="13" s="1"/>
  <c r="K206" i="15"/>
  <c r="D239" i="13" s="1"/>
  <c r="K207" i="15"/>
  <c r="D240" i="13" s="1"/>
  <c r="L208" i="13" s="1" a="1"/>
  <c r="L208" i="13" s="1"/>
  <c r="K208" i="15"/>
  <c r="D241" i="13" s="1"/>
  <c r="K209" i="15"/>
  <c r="D242" i="13" s="1"/>
  <c r="L210" i="13" s="1" a="1"/>
  <c r="L210" i="13" s="1"/>
  <c r="K210" i="15"/>
  <c r="D243" i="13" s="1"/>
  <c r="K211" i="15"/>
  <c r="D244" i="13" s="1"/>
  <c r="K212" i="15"/>
  <c r="D245" i="13" s="1"/>
  <c r="K213" i="15"/>
  <c r="D246" i="13" s="1"/>
  <c r="K214" i="15"/>
  <c r="D247" i="13" s="1"/>
  <c r="K215" i="15"/>
  <c r="D248" i="13" s="1"/>
  <c r="K216" i="15"/>
  <c r="D249" i="13" s="1"/>
  <c r="K217" i="15"/>
  <c r="D250" i="13" s="1"/>
  <c r="K218" i="15"/>
  <c r="D251" i="13" s="1"/>
  <c r="K219" i="15"/>
  <c r="D252" i="13" s="1"/>
  <c r="K220" i="15"/>
  <c r="D253" i="13" s="1"/>
  <c r="K221" i="15"/>
  <c r="D254" i="13" s="1"/>
  <c r="K222" i="15"/>
  <c r="D255" i="13" s="1"/>
  <c r="K223" i="15"/>
  <c r="D256" i="13" s="1"/>
  <c r="K224" i="15"/>
  <c r="D257" i="13" s="1"/>
  <c r="K225" i="15"/>
  <c r="D17" i="13" s="1"/>
  <c r="K226" i="15"/>
  <c r="D258" i="13" s="1"/>
  <c r="K227" i="15"/>
  <c r="D259" i="13" s="1"/>
  <c r="K228" i="15"/>
  <c r="D260" i="13" s="1"/>
  <c r="K229" i="15"/>
  <c r="D261" i="13" s="1"/>
  <c r="K230" i="15"/>
  <c r="D262" i="13" s="1"/>
  <c r="K231" i="15"/>
  <c r="D263" i="13" s="1"/>
  <c r="K232" i="15"/>
  <c r="D264" i="13" s="1"/>
  <c r="K233" i="15"/>
  <c r="D265" i="13" s="1"/>
  <c r="K234" i="15"/>
  <c r="D266" i="13" s="1"/>
  <c r="K235" i="15"/>
  <c r="D267" i="13" s="1"/>
  <c r="K236" i="15"/>
  <c r="D268" i="13" s="1"/>
  <c r="K237" i="15"/>
  <c r="D269" i="13" s="1"/>
  <c r="K238" i="15"/>
  <c r="D270" i="13" s="1"/>
  <c r="K239" i="15"/>
  <c r="D271" i="13" s="1"/>
  <c r="K240" i="15"/>
  <c r="D272" i="13" s="1"/>
  <c r="K241" i="15"/>
  <c r="D273" i="13" s="1"/>
  <c r="K242" i="15"/>
  <c r="D274" i="13" s="1"/>
  <c r="K243" i="15"/>
  <c r="D275" i="13" s="1"/>
  <c r="K244" i="15"/>
  <c r="D276" i="13" s="1"/>
  <c r="K245" i="15"/>
  <c r="D277" i="13" s="1"/>
  <c r="K246" i="15"/>
  <c r="D278" i="13" s="1"/>
  <c r="K247" i="15"/>
  <c r="D279" i="13" s="1"/>
  <c r="K248" i="15"/>
  <c r="D280" i="13" s="1"/>
  <c r="K249" i="15"/>
  <c r="D281" i="13" s="1"/>
  <c r="K250" i="15"/>
  <c r="D282" i="13" s="1"/>
  <c r="K251" i="15"/>
  <c r="D283" i="13" s="1"/>
  <c r="K252" i="15"/>
  <c r="D284" i="13" s="1"/>
  <c r="K253" i="15"/>
  <c r="D285" i="13" s="1"/>
  <c r="K254" i="15"/>
  <c r="D286" i="13" s="1"/>
  <c r="K255" i="15"/>
  <c r="D287" i="13" s="1"/>
  <c r="K256" i="15"/>
  <c r="D288" i="13" s="1"/>
  <c r="K257" i="15"/>
  <c r="D289" i="13" s="1"/>
  <c r="K258" i="15"/>
  <c r="D290" i="13" s="1"/>
  <c r="K259" i="15"/>
  <c r="D291" i="13" s="1"/>
  <c r="K260" i="15"/>
  <c r="D292" i="13" s="1"/>
  <c r="K261" i="15"/>
  <c r="D293" i="13" s="1"/>
  <c r="K262" i="15"/>
  <c r="D294" i="13" s="1"/>
  <c r="K263" i="15"/>
  <c r="D18" i="13" s="1"/>
  <c r="K264" i="15"/>
  <c r="D295" i="13" s="1"/>
  <c r="K265" i="15"/>
  <c r="D296" i="13" s="1"/>
  <c r="K266" i="15"/>
  <c r="D297" i="13" s="1"/>
  <c r="K267" i="15"/>
  <c r="D298" i="13" s="1"/>
  <c r="K268" i="15"/>
  <c r="D19" i="13" s="1"/>
  <c r="K269" i="15"/>
  <c r="D299" i="13" s="1"/>
  <c r="K270" i="15"/>
  <c r="D300" i="13" s="1"/>
  <c r="K271" i="15"/>
  <c r="D301" i="13" s="1"/>
  <c r="K272" i="15"/>
  <c r="D302" i="13" s="1"/>
  <c r="K273" i="15"/>
  <c r="D303" i="13" s="1"/>
  <c r="K274" i="15"/>
  <c r="D304" i="13" s="1"/>
  <c r="K275" i="15"/>
  <c r="D305" i="13" s="1"/>
  <c r="K276" i="15"/>
  <c r="D306" i="13" s="1"/>
  <c r="K277" i="15"/>
  <c r="D307" i="13" s="1"/>
  <c r="K278" i="15"/>
  <c r="D308" i="13" s="1"/>
  <c r="K279" i="15"/>
  <c r="D309" i="13" s="1"/>
  <c r="K280" i="15"/>
  <c r="D310" i="13" s="1"/>
  <c r="K281" i="15"/>
  <c r="D311" i="13" s="1"/>
  <c r="K282" i="15"/>
  <c r="D312" i="13" s="1"/>
  <c r="K283" i="15"/>
  <c r="D313" i="13" s="1"/>
  <c r="K284" i="15"/>
  <c r="D314" i="13" s="1"/>
  <c r="K285" i="15"/>
  <c r="D315" i="13" s="1"/>
  <c r="K286" i="15"/>
  <c r="D316" i="13" s="1"/>
  <c r="K287" i="15"/>
  <c r="D317" i="13" s="1"/>
  <c r="K288" i="15"/>
  <c r="D318" i="13" s="1"/>
  <c r="K289" i="15"/>
  <c r="D319" i="13" s="1"/>
  <c r="K290" i="15"/>
  <c r="D320" i="13" s="1"/>
  <c r="K291" i="15"/>
  <c r="D321" i="13" s="1"/>
  <c r="K292" i="15"/>
  <c r="D20" i="13" s="1"/>
  <c r="K293" i="15"/>
  <c r="D322" i="13" s="1"/>
  <c r="K294" i="15"/>
  <c r="D323" i="13" s="1"/>
  <c r="K295" i="15"/>
  <c r="D324" i="13" s="1"/>
  <c r="K296" i="15"/>
  <c r="D21" i="13" s="1"/>
  <c r="K297" i="15"/>
  <c r="D325" i="13" s="1"/>
  <c r="K298" i="15"/>
  <c r="D22" i="13" s="1"/>
  <c r="K299" i="15"/>
  <c r="D326" i="13" s="1"/>
  <c r="K300" i="15"/>
  <c r="D327" i="13" s="1"/>
  <c r="K301" i="15"/>
  <c r="D328" i="13" s="1"/>
  <c r="K302" i="15"/>
  <c r="D329" i="13" s="1"/>
  <c r="K303" i="15"/>
  <c r="D330" i="13" s="1"/>
  <c r="K304" i="15"/>
  <c r="D331" i="13" s="1"/>
  <c r="K305" i="15"/>
  <c r="D332" i="13" s="1"/>
  <c r="K306" i="15"/>
  <c r="D333" i="13" s="1"/>
  <c r="K307" i="15"/>
  <c r="D334" i="13" s="1"/>
  <c r="K308" i="15"/>
  <c r="D335" i="13" s="1"/>
  <c r="K309" i="15"/>
  <c r="D336" i="13" s="1"/>
  <c r="K310" i="15"/>
  <c r="D337" i="13" s="1"/>
  <c r="K311" i="15"/>
  <c r="D338" i="13" s="1"/>
  <c r="K312" i="15"/>
  <c r="D339" i="13" s="1"/>
  <c r="K313" i="15"/>
  <c r="D340" i="13" s="1"/>
  <c r="K314" i="15"/>
  <c r="D341" i="13" s="1"/>
  <c r="K315" i="15"/>
  <c r="D342" i="13" s="1"/>
  <c r="K316" i="15"/>
  <c r="D343" i="13" s="1"/>
  <c r="K317" i="15"/>
  <c r="D344" i="13" s="1"/>
  <c r="K318" i="15"/>
  <c r="D345" i="13" s="1"/>
  <c r="K319" i="15"/>
  <c r="D346" i="13" s="1"/>
  <c r="K320" i="15"/>
  <c r="D347" i="13" s="1"/>
  <c r="K321" i="15"/>
  <c r="D348" i="13" s="1"/>
  <c r="K322" i="15"/>
  <c r="D349" i="13" s="1"/>
  <c r="K323" i="15"/>
  <c r="D350" i="13" s="1"/>
  <c r="K324" i="15"/>
  <c r="D23" i="13" s="1"/>
  <c r="K325" i="15"/>
  <c r="D351" i="13" s="1"/>
  <c r="K326" i="15"/>
  <c r="D352" i="13" s="1"/>
  <c r="K327" i="15"/>
  <c r="D353" i="13" s="1"/>
  <c r="K328" i="15"/>
  <c r="D354" i="13" s="1"/>
  <c r="K329" i="15"/>
  <c r="D355" i="13" s="1"/>
  <c r="K330" i="15"/>
  <c r="D356" i="13" s="1"/>
  <c r="K331" i="15"/>
  <c r="D357" i="13" s="1"/>
  <c r="K332" i="15"/>
  <c r="D358" i="13" s="1"/>
  <c r="K333" i="15"/>
  <c r="D359" i="13" s="1"/>
  <c r="K334" i="15"/>
  <c r="D360" i="13" s="1"/>
  <c r="K335" i="15"/>
  <c r="D361" i="13" s="1"/>
  <c r="K336" i="15"/>
  <c r="D362" i="13" s="1"/>
  <c r="K337" i="15"/>
  <c r="D363" i="13" s="1"/>
  <c r="K338" i="15"/>
  <c r="D364" i="13" s="1"/>
  <c r="K339" i="15"/>
  <c r="D365" i="13" s="1"/>
  <c r="K340" i="15"/>
  <c r="D366" i="13" s="1"/>
  <c r="K341" i="15"/>
  <c r="D367" i="13" s="1"/>
  <c r="K342" i="15"/>
  <c r="D368" i="13" s="1"/>
  <c r="K343" i="15"/>
  <c r="D369" i="13" s="1"/>
  <c r="K344" i="15"/>
  <c r="D370" i="13" s="1"/>
  <c r="K345" i="15"/>
  <c r="D371" i="13" s="1"/>
  <c r="K346" i="15"/>
  <c r="D372" i="13" s="1"/>
  <c r="K347" i="15"/>
  <c r="D373" i="13" s="1"/>
  <c r="K348" i="15"/>
  <c r="D374" i="13" s="1"/>
  <c r="K349" i="15"/>
  <c r="D375" i="13" s="1"/>
  <c r="K350" i="15"/>
  <c r="D376" i="13" s="1"/>
  <c r="K351" i="15"/>
  <c r="D377" i="13" s="1"/>
  <c r="K352" i="15"/>
  <c r="D378" i="13" s="1"/>
  <c r="K353" i="15"/>
  <c r="D379" i="13" s="1"/>
  <c r="K354" i="15"/>
  <c r="D380" i="13" s="1"/>
  <c r="K355" i="15"/>
  <c r="D381" i="13" s="1"/>
  <c r="K356" i="15"/>
  <c r="D382" i="13" s="1"/>
  <c r="K357" i="15"/>
  <c r="D383" i="13" s="1"/>
  <c r="K358" i="15"/>
  <c r="D384" i="13" s="1"/>
  <c r="K359" i="15"/>
  <c r="D385" i="13" s="1"/>
  <c r="K360" i="15"/>
  <c r="D386" i="13" s="1"/>
  <c r="K361" i="15"/>
  <c r="D387" i="13" s="1"/>
  <c r="L362" i="13" s="1" a="1"/>
  <c r="L362" i="13" s="1"/>
  <c r="K362" i="15"/>
  <c r="D388" i="13" s="1"/>
  <c r="K363" i="15"/>
  <c r="D389" i="13" s="1"/>
  <c r="K364" i="15"/>
  <c r="D390" i="13" s="1"/>
  <c r="K365" i="15"/>
  <c r="D391" i="13" s="1"/>
  <c r="K366" i="15"/>
  <c r="D392" i="13" s="1"/>
  <c r="K367" i="15"/>
  <c r="D393" i="13" s="1"/>
  <c r="K368" i="15"/>
  <c r="D394" i="13" s="1"/>
  <c r="K369" i="15"/>
  <c r="D395" i="13" s="1"/>
  <c r="K370" i="15"/>
  <c r="D396" i="13" s="1"/>
  <c r="K371" i="15"/>
  <c r="D397" i="13" s="1"/>
  <c r="K372" i="15"/>
  <c r="D398" i="13" s="1"/>
  <c r="K373" i="15"/>
  <c r="D399" i="13" s="1"/>
  <c r="L374" i="13" s="1" a="1"/>
  <c r="L374" i="13" s="1"/>
  <c r="K374" i="15"/>
  <c r="D400" i="13" s="1"/>
  <c r="K375" i="15"/>
  <c r="D401" i="13" s="1"/>
  <c r="K376" i="15"/>
  <c r="D402" i="13" s="1"/>
  <c r="K377" i="15"/>
  <c r="D403" i="13" s="1"/>
  <c r="K378" i="15"/>
  <c r="D404" i="13" s="1"/>
  <c r="K379" i="15"/>
  <c r="D405" i="13" s="1"/>
  <c r="K380" i="15"/>
  <c r="D406" i="13" s="1"/>
  <c r="K381" i="15"/>
  <c r="D407" i="13" s="1"/>
  <c r="K382" i="15"/>
  <c r="D24" i="13" s="1"/>
  <c r="K383" i="15"/>
  <c r="D408" i="13" s="1"/>
  <c r="K384" i="15"/>
  <c r="D409" i="13" s="1"/>
  <c r="K385" i="15"/>
  <c r="D410" i="13" s="1"/>
  <c r="L386" i="13" s="1" a="1"/>
  <c r="L386" i="13" s="1"/>
  <c r="K386" i="15"/>
  <c r="D411" i="13" s="1"/>
  <c r="K387" i="15"/>
  <c r="D412" i="13" s="1"/>
  <c r="K388" i="15"/>
  <c r="D25" i="13" s="1"/>
  <c r="K389" i="15"/>
  <c r="D413" i="13" s="1"/>
  <c r="K390" i="15"/>
  <c r="D414" i="13" s="1"/>
  <c r="K391" i="15"/>
  <c r="D415" i="13" s="1"/>
  <c r="K392" i="15"/>
  <c r="D416" i="13" s="1"/>
  <c r="K393" i="15"/>
  <c r="D417" i="13" s="1"/>
  <c r="K394" i="15"/>
  <c r="D26" i="13" s="1"/>
  <c r="K395" i="15"/>
  <c r="D418" i="13" s="1"/>
  <c r="K396" i="15"/>
  <c r="D419" i="13" s="1"/>
  <c r="K397" i="15"/>
  <c r="D50" i="13" s="1"/>
  <c r="L398" i="13" s="1" a="1"/>
  <c r="L398" i="13" s="1"/>
  <c r="K398" i="15"/>
  <c r="D420" i="13" s="1"/>
  <c r="K399" i="15"/>
  <c r="D421" i="13" s="1"/>
  <c r="K400" i="15"/>
  <c r="D422" i="13" s="1"/>
  <c r="K401" i="15"/>
  <c r="D423" i="13" s="1"/>
  <c r="K402" i="15"/>
  <c r="D424" i="13" s="1"/>
  <c r="K403" i="15"/>
  <c r="D27" i="13" s="1"/>
  <c r="K404" i="15"/>
  <c r="D425" i="13" s="1"/>
  <c r="K405" i="15"/>
  <c r="D426" i="13" s="1"/>
  <c r="K406" i="15"/>
  <c r="D427" i="13" s="1"/>
  <c r="K407" i="15"/>
  <c r="D428" i="13" s="1"/>
  <c r="L408" i="13" s="1" a="1"/>
  <c r="L408" i="13" s="1"/>
  <c r="K408" i="15"/>
  <c r="D429" i="13" s="1"/>
  <c r="K409" i="15"/>
  <c r="D430" i="13" s="1"/>
  <c r="K410" i="15"/>
  <c r="D431" i="13" s="1"/>
  <c r="K411" i="15"/>
  <c r="D432" i="13" s="1"/>
  <c r="L412" i="13" s="1" a="1"/>
  <c r="L412" i="13" s="1"/>
  <c r="K412" i="15"/>
  <c r="D433" i="13" s="1"/>
  <c r="K413" i="15"/>
  <c r="D434" i="13" s="1"/>
  <c r="K414" i="15"/>
  <c r="D435" i="13" s="1"/>
  <c r="K415" i="15"/>
  <c r="D436" i="13" s="1"/>
  <c r="K416" i="15"/>
  <c r="D437" i="13" s="1"/>
  <c r="K417" i="15"/>
  <c r="D438" i="13" s="1"/>
  <c r="K418" i="15"/>
  <c r="D439" i="13" s="1"/>
  <c r="K419" i="15"/>
  <c r="D440" i="13" s="1"/>
  <c r="K420" i="15"/>
  <c r="D441" i="13" s="1"/>
  <c r="K421" i="15"/>
  <c r="D442" i="13" s="1"/>
  <c r="K422" i="15"/>
  <c r="D443" i="13" s="1"/>
  <c r="K423" i="15"/>
  <c r="D444" i="13" s="1"/>
  <c r="K424" i="15"/>
  <c r="D445" i="13" s="1"/>
  <c r="K425" i="15"/>
  <c r="D446" i="13" s="1"/>
  <c r="K426" i="15"/>
  <c r="D447" i="13" s="1"/>
  <c r="K427" i="15"/>
  <c r="D448" i="13" s="1"/>
  <c r="K428" i="15"/>
  <c r="D449" i="13" s="1"/>
  <c r="K429" i="15"/>
  <c r="D450" i="13" s="1"/>
  <c r="K430" i="15"/>
  <c r="D451" i="13" s="1"/>
  <c r="K431" i="15"/>
  <c r="D452" i="13" s="1"/>
  <c r="K432" i="15"/>
  <c r="D453" i="13" s="1"/>
  <c r="K433" i="15"/>
  <c r="D454" i="13" s="1"/>
  <c r="K434" i="15"/>
  <c r="D455" i="13" s="1"/>
  <c r="K435" i="15"/>
  <c r="D456" i="13" s="1"/>
  <c r="K436" i="15"/>
  <c r="D457" i="13" s="1"/>
  <c r="K437" i="15"/>
  <c r="D458" i="13" s="1"/>
  <c r="K438" i="15"/>
  <c r="D459" i="13" s="1"/>
  <c r="K439" i="15"/>
  <c r="D460" i="13" s="1"/>
  <c r="K440" i="15"/>
  <c r="D461" i="13" s="1"/>
  <c r="K441" i="15"/>
  <c r="D462" i="13" s="1"/>
  <c r="K442" i="15"/>
  <c r="D463" i="13" s="1"/>
  <c r="K443" i="15"/>
  <c r="D464" i="13" s="1"/>
  <c r="K444" i="15"/>
  <c r="D28" i="13" s="1"/>
  <c r="K445" i="15"/>
  <c r="D465" i="13" s="1"/>
  <c r="K446" i="15"/>
  <c r="D466" i="13" s="1"/>
  <c r="K447" i="15"/>
  <c r="D467" i="13" s="1"/>
  <c r="K448" i="15"/>
  <c r="D468" i="13" s="1"/>
  <c r="K449" i="15"/>
  <c r="D469" i="13" s="1"/>
  <c r="K450" i="15"/>
  <c r="D470" i="13" s="1"/>
  <c r="K451" i="15"/>
  <c r="D471" i="13" s="1"/>
  <c r="K452" i="15"/>
  <c r="D29" i="13" s="1"/>
  <c r="K453" i="15"/>
  <c r="D472" i="13" s="1"/>
  <c r="K454" i="15"/>
  <c r="D473" i="13" s="1"/>
  <c r="K455" i="15"/>
  <c r="D474" i="13" s="1"/>
  <c r="K456" i="15"/>
  <c r="D475" i="13" s="1"/>
  <c r="K457" i="15"/>
  <c r="D476" i="13" s="1"/>
  <c r="K458" i="15"/>
  <c r="D477" i="13" s="1"/>
  <c r="K459" i="15"/>
  <c r="D478" i="13" s="1"/>
  <c r="K460" i="15"/>
  <c r="D479" i="13" s="1"/>
  <c r="K461" i="15"/>
  <c r="D480" i="13" s="1"/>
  <c r="K462" i="15"/>
  <c r="D481" i="13" s="1"/>
  <c r="K463" i="15"/>
  <c r="D482" i="13" s="1"/>
  <c r="K464" i="15"/>
  <c r="D483" i="13" s="1"/>
  <c r="K465" i="15"/>
  <c r="D30" i="13" s="1"/>
  <c r="K466" i="15"/>
  <c r="D484" i="13" s="1"/>
  <c r="K467" i="15"/>
  <c r="D31" i="13" s="1"/>
  <c r="K468" i="15"/>
  <c r="D485" i="13" s="1"/>
  <c r="K469" i="15"/>
  <c r="D486" i="13" s="1"/>
  <c r="K470" i="15"/>
  <c r="D487" i="13" s="1"/>
  <c r="K471" i="15"/>
  <c r="D488" i="13" s="1"/>
  <c r="K472" i="15"/>
  <c r="D489" i="13" s="1"/>
  <c r="K473" i="15"/>
  <c r="D490" i="13" s="1"/>
  <c r="K474" i="15"/>
  <c r="D491" i="13" s="1"/>
  <c r="K475" i="15"/>
  <c r="D492" i="13" s="1"/>
  <c r="K476" i="15"/>
  <c r="D493" i="13" s="1"/>
  <c r="K477" i="15"/>
  <c r="D32" i="13" s="1"/>
  <c r="K478" i="15"/>
  <c r="D494" i="13" s="1"/>
  <c r="K479" i="15"/>
  <c r="D33" i="13" s="1"/>
  <c r="K480" i="15"/>
  <c r="D495" i="13" s="1"/>
  <c r="K481" i="15"/>
  <c r="D496" i="13" s="1"/>
  <c r="K482" i="15"/>
  <c r="D497" i="13" s="1"/>
  <c r="K483" i="15"/>
  <c r="D498" i="13" s="1"/>
  <c r="K484" i="15"/>
  <c r="D499" i="13" s="1"/>
  <c r="K485" i="15"/>
  <c r="D500" i="13" s="1"/>
  <c r="K486" i="15"/>
  <c r="D501" i="13" s="1"/>
  <c r="K487" i="15"/>
  <c r="D502" i="13" s="1"/>
  <c r="K488" i="15"/>
  <c r="D503" i="13" s="1"/>
  <c r="K489" i="15"/>
  <c r="D504" i="13" s="1"/>
  <c r="K490" i="15"/>
  <c r="D505" i="13" s="1"/>
  <c r="K491" i="15"/>
  <c r="D506" i="13" s="1"/>
  <c r="K492" i="15"/>
  <c r="D507" i="13" s="1"/>
  <c r="K493" i="15"/>
  <c r="D508" i="13" s="1"/>
  <c r="K494" i="15"/>
  <c r="D509" i="13" s="1"/>
  <c r="K495" i="15"/>
  <c r="D510" i="13" s="1"/>
  <c r="K496" i="15"/>
  <c r="D511" i="13" s="1"/>
  <c r="K497" i="15"/>
  <c r="D512" i="13" s="1"/>
  <c r="K498" i="15"/>
  <c r="D513" i="13" s="1"/>
  <c r="K499" i="15"/>
  <c r="D34" i="13" s="1"/>
  <c r="K500" i="15"/>
  <c r="D514" i="13" s="1"/>
  <c r="K501" i="15"/>
  <c r="D515" i="13" s="1"/>
  <c r="K502" i="15"/>
  <c r="D516" i="13" s="1"/>
  <c r="K503" i="15"/>
  <c r="D517" i="13" s="1"/>
  <c r="K504" i="15"/>
  <c r="D518" i="13" s="1"/>
  <c r="K505" i="15"/>
  <c r="D519" i="13" s="1"/>
  <c r="K506" i="15"/>
  <c r="D520" i="13" s="1"/>
  <c r="K507" i="15"/>
  <c r="D35" i="13" s="1"/>
  <c r="K508" i="15"/>
  <c r="D521" i="13" s="1"/>
  <c r="K509" i="15"/>
  <c r="D522" i="13" s="1"/>
  <c r="K510" i="15"/>
  <c r="D523" i="13" s="1"/>
  <c r="K511" i="15"/>
  <c r="D524" i="13" s="1"/>
  <c r="K512" i="15"/>
  <c r="D525" i="13" s="1"/>
  <c r="K513" i="15"/>
  <c r="D526" i="13" s="1"/>
  <c r="K514" i="15"/>
  <c r="D527" i="13" s="1"/>
  <c r="K515" i="15"/>
  <c r="D528" i="13" s="1"/>
  <c r="K516" i="15"/>
  <c r="D529" i="13" s="1"/>
  <c r="K517" i="15"/>
  <c r="D530" i="13" s="1"/>
  <c r="L518" i="13" s="1" a="1"/>
  <c r="L518" i="13" s="1"/>
  <c r="K518" i="15"/>
  <c r="D531" i="13" s="1"/>
  <c r="K519" i="15"/>
  <c r="D532" i="13" s="1"/>
  <c r="K520" i="15"/>
  <c r="D533" i="13" s="1"/>
  <c r="L521" i="13" s="1" a="1"/>
  <c r="L521" i="13" s="1"/>
  <c r="K521" i="15"/>
  <c r="D534" i="13" s="1"/>
  <c r="L522" i="13" s="1" a="1"/>
  <c r="L522" i="13" s="1"/>
  <c r="K522" i="15"/>
  <c r="D535" i="13" s="1"/>
  <c r="L523" i="13" s="1" a="1"/>
  <c r="L523" i="13" s="1"/>
  <c r="K523" i="15"/>
  <c r="D536" i="13" s="1"/>
  <c r="K524" i="15"/>
  <c r="D537" i="13" s="1"/>
  <c r="K525" i="15"/>
  <c r="D538" i="13" s="1"/>
  <c r="L526" i="13" s="1" a="1"/>
  <c r="L526" i="13" s="1"/>
  <c r="K526" i="15"/>
  <c r="D539" i="13" s="1"/>
  <c r="L527" i="13" s="1" a="1"/>
  <c r="L527" i="13" s="1"/>
  <c r="K527" i="15"/>
  <c r="D36" i="13" s="1"/>
  <c r="K528" i="15"/>
  <c r="D540" i="13" s="1"/>
  <c r="L529" i="13" s="1" a="1"/>
  <c r="L529" i="13" s="1"/>
  <c r="K529" i="15"/>
  <c r="D541" i="13" s="1"/>
  <c r="K530" i="15"/>
  <c r="D542" i="13" s="1"/>
  <c r="L531" i="13" s="1" a="1"/>
  <c r="L531" i="13" s="1"/>
  <c r="K531" i="15"/>
  <c r="D543" i="13" s="1"/>
  <c r="L532" i="13" s="1" a="1"/>
  <c r="L532" i="13" s="1"/>
  <c r="K532" i="15"/>
  <c r="D544" i="13" s="1"/>
  <c r="L533" i="13" s="1" a="1"/>
  <c r="L533" i="13" s="1"/>
  <c r="K533" i="15"/>
  <c r="D545" i="13" s="1"/>
  <c r="L534" i="13" s="1" a="1"/>
  <c r="L534" i="13" s="1"/>
  <c r="K534" i="15"/>
  <c r="D546" i="13" s="1"/>
  <c r="L535" i="13" s="1" a="1"/>
  <c r="L535" i="13" s="1"/>
  <c r="K535" i="15"/>
  <c r="D37" i="13" s="1"/>
  <c r="K536" i="15"/>
  <c r="D547" i="13" s="1"/>
  <c r="K537" i="15"/>
  <c r="D548" i="13" s="1"/>
  <c r="L538" i="13" s="1" a="1"/>
  <c r="L538" i="13" s="1"/>
  <c r="K538" i="15"/>
  <c r="D549" i="13" s="1"/>
  <c r="L539" i="13" s="1" a="1"/>
  <c r="L539" i="13" s="1"/>
  <c r="K539" i="15"/>
  <c r="D550" i="13" s="1"/>
  <c r="K540" i="15"/>
  <c r="D551" i="13" s="1"/>
  <c r="K541" i="15"/>
  <c r="D552" i="13" s="1"/>
  <c r="K542" i="15"/>
  <c r="D553" i="13" s="1"/>
  <c r="K543" i="15"/>
  <c r="D554" i="13" s="1"/>
  <c r="K544" i="15"/>
  <c r="D555" i="13" s="1"/>
  <c r="K545" i="15"/>
  <c r="D556" i="13" s="1"/>
  <c r="K546" i="15"/>
  <c r="D557" i="13" s="1"/>
  <c r="K547" i="15"/>
  <c r="D558" i="13" s="1"/>
  <c r="K548" i="15"/>
  <c r="D559" i="13" s="1"/>
  <c r="K549" i="15"/>
  <c r="D560" i="13" s="1"/>
  <c r="K550" i="15"/>
  <c r="D561" i="13" s="1"/>
  <c r="K551" i="15"/>
  <c r="D562" i="13" s="1"/>
  <c r="K552" i="15"/>
  <c r="D563" i="13" s="1"/>
  <c r="K553" i="15"/>
  <c r="D564" i="13" s="1"/>
  <c r="K554" i="15"/>
  <c r="D565" i="13" s="1"/>
  <c r="K555" i="15"/>
  <c r="D566" i="13" s="1"/>
  <c r="K556" i="15"/>
  <c r="D567" i="13" s="1"/>
  <c r="K557" i="15"/>
  <c r="D568" i="13" s="1"/>
  <c r="K558" i="15"/>
  <c r="D569" i="13" s="1"/>
  <c r="K559" i="15"/>
  <c r="D570" i="13" s="1"/>
  <c r="K560" i="15"/>
  <c r="D571" i="13" s="1"/>
  <c r="K561" i="15"/>
  <c r="D572" i="13" s="1"/>
  <c r="K562" i="15"/>
  <c r="D573" i="13" s="1"/>
  <c r="K563" i="15"/>
  <c r="D574" i="13" s="1"/>
  <c r="K564" i="15"/>
  <c r="D575" i="13" s="1"/>
  <c r="K565" i="15"/>
  <c r="D576" i="13" s="1"/>
  <c r="K566" i="15"/>
  <c r="D577" i="13" s="1"/>
  <c r="K567" i="15"/>
  <c r="D578" i="13" s="1"/>
  <c r="K568" i="15"/>
  <c r="D579" i="13" s="1"/>
  <c r="K569" i="15"/>
  <c r="D580" i="13" s="1"/>
  <c r="K570" i="15"/>
  <c r="D581" i="13" s="1"/>
  <c r="K571" i="15"/>
  <c r="D582" i="13" s="1"/>
  <c r="K572" i="15"/>
  <c r="D583" i="13" s="1"/>
  <c r="K573" i="15"/>
  <c r="D584" i="13" s="1"/>
  <c r="K574" i="15"/>
  <c r="D585" i="13" s="1"/>
  <c r="K575" i="15"/>
  <c r="D586" i="13" s="1"/>
  <c r="K576" i="15"/>
  <c r="D587" i="13" s="1"/>
  <c r="K577" i="15"/>
  <c r="D588" i="13" s="1"/>
  <c r="K578" i="15"/>
  <c r="D589" i="13" s="1"/>
  <c r="K579" i="15"/>
  <c r="D590" i="13" s="1"/>
  <c r="K580" i="15"/>
  <c r="D591" i="13" s="1"/>
  <c r="K581" i="15"/>
  <c r="D592" i="13" s="1"/>
  <c r="K582" i="15"/>
  <c r="D593" i="13" s="1"/>
  <c r="K583" i="15"/>
  <c r="D594" i="13" s="1"/>
  <c r="K584" i="15"/>
  <c r="D51" i="13" s="1"/>
  <c r="K585" i="15"/>
  <c r="D595" i="13" s="1"/>
  <c r="K586" i="15"/>
  <c r="D596" i="13" s="1"/>
  <c r="K587" i="15"/>
  <c r="D597" i="13" s="1"/>
  <c r="K588" i="15"/>
  <c r="D598" i="13" s="1"/>
  <c r="K589" i="15"/>
  <c r="D599" i="13" s="1"/>
  <c r="K590" i="15"/>
  <c r="D600" i="13" s="1"/>
  <c r="K591" i="15"/>
  <c r="D601" i="13" s="1"/>
  <c r="K592" i="15"/>
  <c r="D602" i="13" s="1"/>
  <c r="K593" i="15"/>
  <c r="D603" i="13" s="1"/>
  <c r="K594" i="15"/>
  <c r="D604" i="13" s="1"/>
  <c r="K595" i="15"/>
  <c r="D605" i="13" s="1"/>
  <c r="K596" i="15"/>
  <c r="D606" i="13" s="1"/>
  <c r="K597" i="15"/>
  <c r="D607" i="13" s="1"/>
  <c r="K598" i="15"/>
  <c r="D608" i="13" s="1"/>
  <c r="K599" i="15"/>
  <c r="D38" i="13" s="1"/>
  <c r="K600" i="15"/>
  <c r="D609" i="13" s="1"/>
  <c r="K601" i="15"/>
  <c r="D610" i="13" s="1"/>
  <c r="K602" i="15"/>
  <c r="D611" i="13" s="1"/>
  <c r="K603" i="15"/>
  <c r="D612" i="13" s="1"/>
  <c r="K604" i="15"/>
  <c r="D613" i="13" s="1"/>
  <c r="K605" i="15"/>
  <c r="D614" i="13" s="1"/>
  <c r="K606" i="15"/>
  <c r="D615" i="13" s="1"/>
  <c r="K607" i="15"/>
  <c r="D616" i="13" s="1"/>
  <c r="K608" i="15"/>
  <c r="D617" i="13" s="1"/>
  <c r="K609" i="15"/>
  <c r="D618" i="13" s="1"/>
  <c r="K610" i="15"/>
  <c r="D619" i="13" s="1"/>
  <c r="K611" i="15"/>
  <c r="D620" i="13" s="1"/>
  <c r="K612" i="15"/>
  <c r="D621" i="13" s="1"/>
  <c r="K613" i="15"/>
  <c r="D622" i="13" s="1"/>
  <c r="K614" i="15"/>
  <c r="D623" i="13" s="1"/>
  <c r="K615" i="15"/>
  <c r="D624" i="13" s="1"/>
  <c r="K616" i="15"/>
  <c r="D625" i="13" s="1"/>
  <c r="K617" i="15"/>
  <c r="D626" i="13" s="1"/>
  <c r="K618" i="15"/>
  <c r="D627" i="13" s="1"/>
  <c r="K619" i="15"/>
  <c r="D628" i="13" s="1"/>
  <c r="K620" i="15"/>
  <c r="D629" i="13" s="1"/>
  <c r="K621" i="15"/>
  <c r="D630" i="13" s="1"/>
  <c r="K622" i="15"/>
  <c r="D631" i="13" s="1"/>
  <c r="K623" i="15"/>
  <c r="D632" i="13" s="1"/>
  <c r="K624" i="15"/>
  <c r="D633" i="13" s="1"/>
  <c r="K625" i="15"/>
  <c r="D634" i="13" s="1"/>
  <c r="K626" i="15"/>
  <c r="D635" i="13" s="1"/>
  <c r="K627" i="15"/>
  <c r="D636" i="13" s="1"/>
  <c r="K628" i="15"/>
  <c r="D637" i="13" s="1"/>
  <c r="K629" i="15"/>
  <c r="D39" i="13" s="1"/>
  <c r="K630" i="15"/>
  <c r="D638" i="13" s="1"/>
  <c r="K631" i="15"/>
  <c r="D639" i="13" s="1"/>
  <c r="K632" i="15"/>
  <c r="D40" i="13" s="1"/>
  <c r="K633" i="15"/>
  <c r="D640" i="13" s="1"/>
  <c r="K634" i="15"/>
  <c r="D641" i="13" s="1"/>
  <c r="K635" i="15"/>
  <c r="D642" i="13" s="1"/>
  <c r="K636" i="15"/>
  <c r="D643" i="13" s="1"/>
  <c r="K637" i="15"/>
  <c r="D644" i="13" s="1"/>
  <c r="K638" i="15"/>
  <c r="D645" i="13" s="1"/>
  <c r="K639" i="15"/>
  <c r="D646" i="13" s="1"/>
  <c r="K640" i="15"/>
  <c r="D647" i="13" s="1"/>
  <c r="K641" i="15"/>
  <c r="D648" i="13" s="1"/>
  <c r="K642" i="15"/>
  <c r="D649" i="13" s="1"/>
  <c r="K643" i="15"/>
  <c r="D650" i="13" s="1"/>
  <c r="K644" i="15"/>
  <c r="D651" i="13" s="1"/>
  <c r="K645" i="15"/>
  <c r="D652" i="13" s="1"/>
  <c r="K646" i="15"/>
  <c r="D653" i="13" s="1"/>
  <c r="K647" i="15"/>
  <c r="D654" i="13" s="1"/>
  <c r="K648" i="15"/>
  <c r="D655" i="13" s="1"/>
  <c r="K649" i="15"/>
  <c r="D656" i="13" s="1"/>
  <c r="K650" i="15"/>
  <c r="D657" i="13" s="1"/>
  <c r="K651" i="15"/>
  <c r="D658" i="13" s="1"/>
  <c r="K652" i="15"/>
  <c r="D659" i="13" s="1"/>
  <c r="K653" i="15"/>
  <c r="D660" i="13" s="1"/>
  <c r="K654" i="15"/>
  <c r="D661" i="13" s="1"/>
  <c r="K655" i="15"/>
  <c r="D662" i="13" s="1"/>
  <c r="K656" i="15"/>
  <c r="D663" i="13" s="1"/>
  <c r="K657" i="15"/>
  <c r="D664" i="13" s="1"/>
  <c r="K658" i="15"/>
  <c r="D665" i="13" s="1"/>
  <c r="K659" i="15"/>
  <c r="D666" i="13" s="1"/>
  <c r="K660" i="15"/>
  <c r="D667" i="13" s="1"/>
  <c r="K661" i="15"/>
  <c r="D668" i="13" s="1"/>
  <c r="K662" i="15"/>
  <c r="D669" i="13" s="1"/>
  <c r="K663" i="15"/>
  <c r="D670" i="13" s="1"/>
  <c r="K664" i="15"/>
  <c r="D671" i="13" s="1"/>
  <c r="K665" i="15"/>
  <c r="D672" i="13" s="1"/>
  <c r="K666" i="15"/>
  <c r="D673" i="13" s="1"/>
  <c r="K667" i="15"/>
  <c r="D41" i="13" s="1"/>
  <c r="K668" i="15"/>
  <c r="D674" i="13" s="1"/>
  <c r="K669" i="15"/>
  <c r="D675" i="13" s="1"/>
  <c r="K670" i="15"/>
  <c r="D676" i="13" s="1"/>
  <c r="K671" i="15"/>
  <c r="D677" i="13" s="1"/>
  <c r="K672" i="15"/>
  <c r="D678" i="13" s="1"/>
  <c r="K673" i="15"/>
  <c r="D679" i="13" s="1"/>
  <c r="K674" i="15"/>
  <c r="D680" i="13" s="1"/>
  <c r="K675" i="15"/>
  <c r="D681" i="13" s="1"/>
  <c r="K676" i="15"/>
  <c r="D682" i="13" s="1"/>
  <c r="K677" i="15"/>
  <c r="D683" i="13" s="1"/>
  <c r="K678" i="15"/>
  <c r="D684" i="13" s="1"/>
  <c r="K679" i="15"/>
  <c r="D42" i="13" s="1"/>
  <c r="K680" i="15"/>
  <c r="D685" i="13" s="1"/>
  <c r="K681" i="15"/>
  <c r="D686" i="13" s="1"/>
  <c r="K682" i="15"/>
  <c r="D687" i="13" s="1"/>
  <c r="K683" i="15"/>
  <c r="D688" i="13" s="1"/>
  <c r="K684" i="15"/>
  <c r="D689" i="13" s="1"/>
  <c r="K685" i="15"/>
  <c r="D690" i="13" s="1"/>
  <c r="K686" i="15"/>
  <c r="D691" i="13" s="1"/>
  <c r="K687" i="15"/>
  <c r="D692" i="13" s="1"/>
  <c r="K688" i="15"/>
  <c r="D693" i="13" s="1"/>
  <c r="K689" i="15"/>
  <c r="D43" i="13" s="1"/>
  <c r="K690" i="15"/>
  <c r="D694" i="13" s="1"/>
  <c r="K691" i="15"/>
  <c r="D695" i="13" s="1"/>
  <c r="K692" i="15"/>
  <c r="D696" i="13" s="1"/>
  <c r="K693" i="15"/>
  <c r="D697" i="13" s="1"/>
  <c r="K694" i="15"/>
  <c r="D698" i="13" s="1"/>
  <c r="K695" i="15"/>
  <c r="D699" i="13" s="1"/>
  <c r="K696" i="15"/>
  <c r="D700" i="13" s="1"/>
  <c r="K697" i="15"/>
  <c r="D701" i="13" s="1"/>
  <c r="K698" i="15"/>
  <c r="D702" i="13" s="1"/>
  <c r="K699" i="15"/>
  <c r="D703" i="13" s="1"/>
  <c r="K700" i="15"/>
  <c r="D704" i="13" s="1"/>
  <c r="K701" i="15"/>
  <c r="D705" i="13" s="1"/>
  <c r="K702" i="15"/>
  <c r="D706" i="13" s="1"/>
  <c r="K703" i="15"/>
  <c r="D707" i="13" s="1"/>
  <c r="K704" i="15"/>
  <c r="D708" i="13" s="1"/>
  <c r="K705" i="15"/>
  <c r="D709" i="13" s="1"/>
  <c r="K706" i="15"/>
  <c r="D710" i="13" s="1"/>
  <c r="K707" i="15"/>
  <c r="D711" i="13" s="1"/>
  <c r="K708" i="15"/>
  <c r="D712" i="13" s="1"/>
  <c r="K709" i="15"/>
  <c r="D713" i="13" s="1"/>
  <c r="K710" i="15"/>
  <c r="D714" i="13" s="1"/>
  <c r="K711" i="15"/>
  <c r="D715" i="13" s="1"/>
  <c r="K712" i="15"/>
  <c r="D716" i="13" s="1"/>
  <c r="K713" i="15"/>
  <c r="D717" i="13" s="1"/>
  <c r="K714" i="15"/>
  <c r="D718" i="13" s="1"/>
  <c r="K715" i="15"/>
  <c r="D719" i="13" s="1"/>
  <c r="K716" i="15"/>
  <c r="D720" i="13" s="1"/>
  <c r="K717" i="15"/>
  <c r="D721" i="13" s="1"/>
  <c r="K718" i="15"/>
  <c r="D722" i="13" s="1"/>
  <c r="K719" i="15"/>
  <c r="D723" i="13" s="1"/>
  <c r="K720" i="15"/>
  <c r="D724" i="13" s="1"/>
  <c r="K721" i="15"/>
  <c r="D725" i="13" s="1"/>
  <c r="K722" i="15"/>
  <c r="D726" i="13" s="1"/>
  <c r="K723" i="15"/>
  <c r="D727" i="13" s="1"/>
  <c r="K724" i="15"/>
  <c r="D728" i="13" s="1"/>
  <c r="K725" i="15"/>
  <c r="D729" i="13" s="1"/>
  <c r="K726" i="15"/>
  <c r="D730" i="13" s="1"/>
  <c r="K727" i="15"/>
  <c r="D731" i="13" s="1"/>
  <c r="K728" i="15"/>
  <c r="D732" i="13" s="1"/>
  <c r="K729" i="15"/>
  <c r="D733" i="13" s="1"/>
  <c r="K730" i="15"/>
  <c r="D734" i="13" s="1"/>
  <c r="K731" i="15"/>
  <c r="D735" i="13" s="1"/>
  <c r="K732" i="15"/>
  <c r="D736" i="13" s="1"/>
  <c r="K733" i="15"/>
  <c r="D737" i="13" s="1"/>
  <c r="K734" i="15"/>
  <c r="D738" i="13" s="1"/>
  <c r="K735" i="15"/>
  <c r="D739" i="13" s="1"/>
  <c r="K736" i="15"/>
  <c r="D740" i="13" s="1"/>
  <c r="K737" i="15"/>
  <c r="D741" i="13" s="1"/>
  <c r="K738" i="15"/>
  <c r="D742" i="13" s="1"/>
  <c r="K739" i="15"/>
  <c r="D743" i="13" s="1"/>
  <c r="K740" i="15"/>
  <c r="D744" i="13" s="1"/>
  <c r="K741" i="15"/>
  <c r="D745" i="13" s="1"/>
  <c r="K742" i="15"/>
  <c r="D746" i="13" s="1"/>
  <c r="K743" i="15"/>
  <c r="D747" i="13" s="1"/>
  <c r="K744" i="15"/>
  <c r="D748" i="13" s="1"/>
  <c r="K745" i="15"/>
  <c r="D749" i="13" s="1"/>
  <c r="K746" i="15"/>
  <c r="D750" i="13" s="1"/>
  <c r="K747" i="15"/>
  <c r="D751" i="13" s="1"/>
  <c r="K748" i="15"/>
  <c r="D752" i="13" s="1"/>
  <c r="K749" i="15"/>
  <c r="D753" i="13" s="1"/>
  <c r="K750" i="15"/>
  <c r="D754" i="13" s="1"/>
  <c r="K751" i="15"/>
  <c r="D44" i="13" s="1"/>
  <c r="K752" i="15"/>
  <c r="D45" i="13" s="1"/>
  <c r="K753" i="15"/>
  <c r="D755" i="13" s="1"/>
  <c r="K754" i="15"/>
  <c r="D756" i="13" s="1"/>
  <c r="K755" i="15"/>
  <c r="D757" i="13" s="1"/>
  <c r="K756" i="15"/>
  <c r="D758" i="13" s="1"/>
  <c r="K757" i="15"/>
  <c r="D759" i="13" s="1"/>
  <c r="L758" i="13" s="1" a="1"/>
  <c r="L758" i="13" s="1"/>
  <c r="K758" i="15"/>
  <c r="D760" i="13" s="1"/>
  <c r="K759" i="15"/>
  <c r="D761" i="13" s="1"/>
  <c r="K760" i="15"/>
  <c r="D762" i="13" s="1"/>
  <c r="K761" i="15"/>
  <c r="D763" i="13" s="1"/>
  <c r="K762" i="15"/>
  <c r="D764" i="13" s="1"/>
  <c r="K763" i="15"/>
  <c r="D765" i="13" s="1"/>
  <c r="K764" i="15"/>
  <c r="D766" i="13" s="1"/>
  <c r="K765" i="15"/>
  <c r="D767" i="13" s="1"/>
  <c r="K766" i="15"/>
  <c r="D46" i="13" s="1"/>
  <c r="K767" i="15"/>
  <c r="D768" i="13" s="1"/>
  <c r="L768" i="13" s="1" a="1"/>
  <c r="L768" i="13" s="1"/>
  <c r="K768" i="15"/>
  <c r="D769" i="13" s="1"/>
  <c r="L769" i="13" s="1" a="1"/>
  <c r="L769" i="13" s="1"/>
  <c r="K769" i="15"/>
  <c r="D770" i="13" s="1"/>
  <c r="L770" i="13" s="1" a="1"/>
  <c r="L770" i="13" s="1"/>
  <c r="B52" i="13"/>
  <c r="B53" i="13"/>
  <c r="B54" i="13"/>
  <c r="B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5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6" i="13"/>
  <c r="B108" i="13"/>
  <c r="B109" i="13"/>
  <c r="B110" i="13"/>
  <c r="B111" i="13"/>
  <c r="B112" i="13"/>
  <c r="B113" i="13"/>
  <c r="B114" i="13"/>
  <c r="B7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8" i="13"/>
  <c r="B129" i="13"/>
  <c r="B9" i="13"/>
  <c r="B130" i="13"/>
  <c r="B131" i="13"/>
  <c r="B132" i="13"/>
  <c r="B133" i="13"/>
  <c r="B134" i="13"/>
  <c r="B135" i="13"/>
  <c r="B136" i="13"/>
  <c r="B10" i="13"/>
  <c r="B137" i="13"/>
  <c r="B138" i="13"/>
  <c r="B139" i="13"/>
  <c r="B140" i="13"/>
  <c r="B141" i="13"/>
  <c r="B142" i="13"/>
  <c r="B143" i="13"/>
  <c r="B144" i="13"/>
  <c r="B11" i="13"/>
  <c r="B48" i="13"/>
  <c r="B145" i="13"/>
  <c r="B146" i="13"/>
  <c r="B147" i="13"/>
  <c r="B148" i="13"/>
  <c r="B47" i="13"/>
  <c r="B149" i="13"/>
  <c r="B150" i="13"/>
  <c r="B151" i="13"/>
  <c r="B152" i="13"/>
  <c r="B12" i="13"/>
  <c r="B153" i="13"/>
  <c r="B1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49" i="13"/>
  <c r="B14" i="13"/>
  <c r="B193" i="13"/>
  <c r="B194" i="13"/>
  <c r="B195" i="13"/>
  <c r="B196" i="13"/>
  <c r="B197" i="13"/>
  <c r="B198" i="13"/>
  <c r="B199" i="13"/>
  <c r="B200" i="13"/>
  <c r="B201" i="13"/>
  <c r="B202" i="13"/>
  <c r="B15" i="13"/>
  <c r="B203" i="13"/>
  <c r="B204" i="13"/>
  <c r="B205" i="13"/>
  <c r="B206" i="13"/>
  <c r="B1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1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18" i="13"/>
  <c r="B295" i="13"/>
  <c r="B296" i="13"/>
  <c r="B297" i="13"/>
  <c r="B298" i="13"/>
  <c r="B19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20" i="13"/>
  <c r="B322" i="13"/>
  <c r="B323" i="13"/>
  <c r="B324" i="13"/>
  <c r="B21" i="13"/>
  <c r="B325" i="13"/>
  <c r="B22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23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24" i="13"/>
  <c r="B408" i="13"/>
  <c r="B409" i="13"/>
  <c r="B410" i="13"/>
  <c r="B411" i="13"/>
  <c r="B412" i="13"/>
  <c r="B25" i="13"/>
  <c r="B413" i="13"/>
  <c r="B414" i="13"/>
  <c r="B415" i="13"/>
  <c r="B416" i="13"/>
  <c r="B417" i="13"/>
  <c r="B26" i="13"/>
  <c r="B418" i="13"/>
  <c r="B419" i="13"/>
  <c r="B50" i="13"/>
  <c r="B420" i="13"/>
  <c r="B421" i="13"/>
  <c r="B422" i="13"/>
  <c r="B423" i="13"/>
  <c r="B424" i="13"/>
  <c r="B27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28" i="13"/>
  <c r="B465" i="13"/>
  <c r="B466" i="13"/>
  <c r="B467" i="13"/>
  <c r="B468" i="13"/>
  <c r="B469" i="13"/>
  <c r="B470" i="13"/>
  <c r="B471" i="13"/>
  <c r="B29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30" i="13"/>
  <c r="B484" i="13"/>
  <c r="B31" i="13"/>
  <c r="B485" i="13"/>
  <c r="B486" i="13"/>
  <c r="B487" i="13"/>
  <c r="B488" i="13"/>
  <c r="B489" i="13"/>
  <c r="B490" i="13"/>
  <c r="B491" i="13"/>
  <c r="B492" i="13"/>
  <c r="B493" i="13"/>
  <c r="B32" i="13"/>
  <c r="B494" i="13"/>
  <c r="B33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34" i="13"/>
  <c r="B514" i="13"/>
  <c r="B515" i="13"/>
  <c r="B516" i="13"/>
  <c r="B517" i="13"/>
  <c r="B518" i="13"/>
  <c r="B519" i="13"/>
  <c r="B520" i="13"/>
  <c r="B35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36" i="13"/>
  <c r="B540" i="13"/>
  <c r="B541" i="13"/>
  <c r="B542" i="13"/>
  <c r="B543" i="13"/>
  <c r="B544" i="13"/>
  <c r="B545" i="13"/>
  <c r="B546" i="13"/>
  <c r="B37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1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3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39" i="13"/>
  <c r="B638" i="13"/>
  <c r="B639" i="13"/>
  <c r="B40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41" i="13"/>
  <c r="B674" i="13"/>
  <c r="B675" i="13"/>
  <c r="B676" i="13"/>
  <c r="B677" i="13"/>
  <c r="B678" i="13"/>
  <c r="B679" i="13"/>
  <c r="B680" i="13"/>
  <c r="B681" i="13"/>
  <c r="B682" i="13"/>
  <c r="B683" i="13"/>
  <c r="B684" i="13"/>
  <c r="B42" i="13"/>
  <c r="B685" i="13"/>
  <c r="B686" i="13"/>
  <c r="B687" i="13"/>
  <c r="B688" i="13"/>
  <c r="B689" i="13"/>
  <c r="B690" i="13"/>
  <c r="B691" i="13"/>
  <c r="B692" i="13"/>
  <c r="B693" i="13"/>
  <c r="B4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44" i="13"/>
  <c r="B45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46" i="13"/>
  <c r="B768" i="13"/>
  <c r="B769" i="13"/>
  <c r="B770" i="13"/>
  <c r="B3" i="13"/>
  <c r="A52" i="13"/>
  <c r="A53" i="13"/>
  <c r="A54" i="13"/>
  <c r="A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5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6" i="13"/>
  <c r="A108" i="13"/>
  <c r="A109" i="13"/>
  <c r="A110" i="13"/>
  <c r="A111" i="13"/>
  <c r="A112" i="13"/>
  <c r="A113" i="13"/>
  <c r="A114" i="13"/>
  <c r="A7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8" i="13"/>
  <c r="A129" i="13"/>
  <c r="A9" i="13"/>
  <c r="A130" i="13"/>
  <c r="A131" i="13"/>
  <c r="A132" i="13"/>
  <c r="A133" i="13"/>
  <c r="A134" i="13"/>
  <c r="A135" i="13"/>
  <c r="A136" i="13"/>
  <c r="A10" i="13"/>
  <c r="A137" i="13"/>
  <c r="A138" i="13"/>
  <c r="A139" i="13"/>
  <c r="A140" i="13"/>
  <c r="A141" i="13"/>
  <c r="A142" i="13"/>
  <c r="A143" i="13"/>
  <c r="A144" i="13"/>
  <c r="A11" i="13"/>
  <c r="A48" i="13"/>
  <c r="A145" i="13"/>
  <c r="A146" i="13"/>
  <c r="A147" i="13"/>
  <c r="A148" i="13"/>
  <c r="A47" i="13"/>
  <c r="A149" i="13"/>
  <c r="A150" i="13"/>
  <c r="A151" i="13"/>
  <c r="A152" i="13"/>
  <c r="A12" i="13"/>
  <c r="A153" i="13"/>
  <c r="A1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49" i="13"/>
  <c r="A14" i="13"/>
  <c r="A193" i="13"/>
  <c r="A194" i="13"/>
  <c r="A195" i="13"/>
  <c r="A196" i="13"/>
  <c r="A197" i="13"/>
  <c r="A198" i="13"/>
  <c r="A199" i="13"/>
  <c r="A200" i="13"/>
  <c r="A201" i="13"/>
  <c r="A202" i="13"/>
  <c r="A15" i="13"/>
  <c r="A203" i="13"/>
  <c r="A204" i="13"/>
  <c r="A205" i="13"/>
  <c r="A206" i="13"/>
  <c r="A1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1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18" i="13"/>
  <c r="A295" i="13"/>
  <c r="A296" i="13"/>
  <c r="A297" i="13"/>
  <c r="A298" i="13"/>
  <c r="A19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20" i="13"/>
  <c r="A322" i="13"/>
  <c r="A323" i="13"/>
  <c r="A324" i="13"/>
  <c r="A21" i="13"/>
  <c r="A325" i="13"/>
  <c r="A22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23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24" i="13"/>
  <c r="A408" i="13"/>
  <c r="A409" i="13"/>
  <c r="A410" i="13"/>
  <c r="A411" i="13"/>
  <c r="A412" i="13"/>
  <c r="A25" i="13"/>
  <c r="A413" i="13"/>
  <c r="A414" i="13"/>
  <c r="A415" i="13"/>
  <c r="A416" i="13"/>
  <c r="A417" i="13"/>
  <c r="A26" i="13"/>
  <c r="A418" i="13"/>
  <c r="A419" i="13"/>
  <c r="A50" i="13"/>
  <c r="A420" i="13"/>
  <c r="A421" i="13"/>
  <c r="A422" i="13"/>
  <c r="A423" i="13"/>
  <c r="A424" i="13"/>
  <c r="A27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28" i="13"/>
  <c r="A465" i="13"/>
  <c r="A466" i="13"/>
  <c r="A467" i="13"/>
  <c r="A468" i="13"/>
  <c r="A469" i="13"/>
  <c r="A470" i="13"/>
  <c r="A471" i="13"/>
  <c r="A29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30" i="13"/>
  <c r="A484" i="13"/>
  <c r="A31" i="13"/>
  <c r="A485" i="13"/>
  <c r="A486" i="13"/>
  <c r="A487" i="13"/>
  <c r="A488" i="13"/>
  <c r="A489" i="13"/>
  <c r="A490" i="13"/>
  <c r="A491" i="13"/>
  <c r="A492" i="13"/>
  <c r="A493" i="13"/>
  <c r="A32" i="13"/>
  <c r="A494" i="13"/>
  <c r="A33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34" i="13"/>
  <c r="A514" i="13"/>
  <c r="A515" i="13"/>
  <c r="A516" i="13"/>
  <c r="A517" i="13"/>
  <c r="A518" i="13"/>
  <c r="A519" i="13"/>
  <c r="A520" i="13"/>
  <c r="A35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36" i="13"/>
  <c r="A540" i="13"/>
  <c r="A541" i="13"/>
  <c r="A542" i="13"/>
  <c r="A543" i="13"/>
  <c r="A544" i="13"/>
  <c r="A545" i="13"/>
  <c r="A546" i="13"/>
  <c r="A37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1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3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39" i="13"/>
  <c r="A638" i="13"/>
  <c r="A639" i="13"/>
  <c r="A40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41" i="13"/>
  <c r="A674" i="13"/>
  <c r="A675" i="13"/>
  <c r="A676" i="13"/>
  <c r="A677" i="13"/>
  <c r="A678" i="13"/>
  <c r="A679" i="13"/>
  <c r="A680" i="13"/>
  <c r="A681" i="13"/>
  <c r="A682" i="13"/>
  <c r="A683" i="13"/>
  <c r="A684" i="13"/>
  <c r="A42" i="13"/>
  <c r="A685" i="13"/>
  <c r="A686" i="13"/>
  <c r="A687" i="13"/>
  <c r="A688" i="13"/>
  <c r="A689" i="13"/>
  <c r="A690" i="13"/>
  <c r="A691" i="13"/>
  <c r="A692" i="13"/>
  <c r="A693" i="13"/>
  <c r="A4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44" i="13"/>
  <c r="A45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46" i="13"/>
  <c r="A768" i="13"/>
  <c r="A769" i="13"/>
  <c r="A770" i="13"/>
  <c r="A3" i="13"/>
  <c r="L411" i="13" l="1" a="1"/>
  <c r="L411" i="13" s="1"/>
  <c r="L525" i="13" a="1"/>
  <c r="L525" i="13" s="1"/>
  <c r="K24" i="6"/>
  <c r="K3" i="10"/>
  <c r="K23" i="3"/>
  <c r="K35" i="3"/>
  <c r="K47" i="3"/>
  <c r="K59" i="3"/>
  <c r="K3" i="2"/>
  <c r="K16" i="2"/>
  <c r="K28" i="2"/>
  <c r="K41" i="2"/>
  <c r="K53" i="2"/>
  <c r="K38" i="6"/>
  <c r="K10" i="3"/>
  <c r="K24" i="3"/>
  <c r="K48" i="3"/>
  <c r="K4" i="2"/>
  <c r="K17" i="2"/>
  <c r="K29" i="2"/>
  <c r="K39" i="6"/>
  <c r="K49" i="3"/>
  <c r="K5" i="2"/>
  <c r="K28" i="6"/>
  <c r="K40" i="6"/>
  <c r="K26" i="3"/>
  <c r="K38" i="3"/>
  <c r="K50" i="3"/>
  <c r="K63" i="3"/>
  <c r="K7" i="2"/>
  <c r="K44" i="2"/>
  <c r="K56" i="2"/>
  <c r="K95" i="8"/>
  <c r="K29" i="6"/>
  <c r="K41" i="6"/>
  <c r="K27" i="3"/>
  <c r="K39" i="3"/>
  <c r="K51" i="3"/>
  <c r="K8" i="2"/>
  <c r="K20" i="2"/>
  <c r="K32" i="2"/>
  <c r="K96" i="8"/>
  <c r="K30" i="6"/>
  <c r="K42" i="6"/>
  <c r="K28" i="3"/>
  <c r="K40" i="3"/>
  <c r="K52" i="3"/>
  <c r="K65" i="3"/>
  <c r="K79" i="3"/>
  <c r="K9" i="2"/>
  <c r="K21" i="2"/>
  <c r="K84" i="8"/>
  <c r="K97" i="8"/>
  <c r="K95" i="5"/>
  <c r="K29" i="3"/>
  <c r="K53" i="3"/>
  <c r="K32" i="6"/>
  <c r="K3" i="3"/>
  <c r="K16" i="3"/>
  <c r="K30" i="3"/>
  <c r="K42" i="3"/>
  <c r="K54" i="3"/>
  <c r="K67" i="3"/>
  <c r="K81" i="3"/>
  <c r="K33" i="6"/>
  <c r="K45" i="6"/>
  <c r="K48" i="5"/>
  <c r="K60" i="5"/>
  <c r="K72" i="5"/>
  <c r="K84" i="5"/>
  <c r="K17" i="3"/>
  <c r="K31" i="3"/>
  <c r="K43" i="3"/>
  <c r="K55" i="3"/>
  <c r="K62" i="2"/>
  <c r="K89" i="2"/>
  <c r="K34" i="6"/>
  <c r="K46" i="6"/>
  <c r="K32" i="3"/>
  <c r="K44" i="3"/>
  <c r="K56" i="3"/>
  <c r="K50" i="2"/>
  <c r="K77" i="2"/>
  <c r="K21" i="3"/>
  <c r="K33" i="3"/>
  <c r="K45" i="3"/>
  <c r="K57" i="3"/>
  <c r="K26" i="2"/>
  <c r="K39" i="2"/>
  <c r="K51" i="2"/>
  <c r="K64" i="2"/>
  <c r="K91" i="2"/>
  <c r="K36" i="6"/>
  <c r="K2" i="10"/>
  <c r="K22" i="3"/>
  <c r="K34" i="3"/>
  <c r="K46" i="3"/>
  <c r="K58" i="3"/>
  <c r="K15" i="2"/>
  <c r="K27" i="2"/>
  <c r="K52" i="2"/>
  <c r="K65" i="2"/>
  <c r="M3" i="13"/>
  <c r="M680" i="13"/>
  <c r="M565" i="13"/>
  <c r="M341" i="13"/>
  <c r="M251" i="13"/>
  <c r="M74" i="13"/>
  <c r="M770" i="13"/>
  <c r="M749" i="13"/>
  <c r="M737" i="13"/>
  <c r="M725" i="13"/>
  <c r="M713" i="13"/>
  <c r="M701" i="13"/>
  <c r="M690" i="13"/>
  <c r="M588" i="13"/>
  <c r="M576" i="13"/>
  <c r="M564" i="13"/>
  <c r="M552" i="13"/>
  <c r="M508" i="13"/>
  <c r="M496" i="13"/>
  <c r="M486" i="13"/>
  <c r="M50" i="13"/>
  <c r="M340" i="13"/>
  <c r="M328" i="13"/>
  <c r="M14" i="13"/>
  <c r="M6" i="13"/>
  <c r="M726" i="13"/>
  <c r="M497" i="13"/>
  <c r="M388" i="13"/>
  <c r="M149" i="13"/>
  <c r="M769" i="13"/>
  <c r="M748" i="13"/>
  <c r="M736" i="13"/>
  <c r="M724" i="13"/>
  <c r="M712" i="13"/>
  <c r="M700" i="13"/>
  <c r="M689" i="13"/>
  <c r="M678" i="13"/>
  <c r="M667" i="13"/>
  <c r="M655" i="13"/>
  <c r="M643" i="13"/>
  <c r="M540" i="13"/>
  <c r="M518" i="13"/>
  <c r="M485" i="13"/>
  <c r="M475" i="13"/>
  <c r="M28" i="13"/>
  <c r="M409" i="13"/>
  <c r="M398" i="13"/>
  <c r="M386" i="13"/>
  <c r="M374" i="13"/>
  <c r="M362" i="13"/>
  <c r="M23" i="13"/>
  <c r="M318" i="13"/>
  <c r="M306" i="13"/>
  <c r="M15" i="13"/>
  <c r="M49" i="13"/>
  <c r="M148" i="13"/>
  <c r="M138" i="13"/>
  <c r="M8" i="13"/>
  <c r="M760" i="13"/>
  <c r="M520" i="13"/>
  <c r="M297" i="13"/>
  <c r="M204" i="13"/>
  <c r="M97" i="13"/>
  <c r="M768" i="13"/>
  <c r="M688" i="13"/>
  <c r="M677" i="13"/>
  <c r="M666" i="13"/>
  <c r="M654" i="13"/>
  <c r="M642" i="13"/>
  <c r="M38" i="13"/>
  <c r="M36" i="13"/>
  <c r="M33" i="13"/>
  <c r="M31" i="13"/>
  <c r="M474" i="13"/>
  <c r="M18" i="13"/>
  <c r="M738" i="13"/>
  <c r="M509" i="13"/>
  <c r="M400" i="13"/>
  <c r="M193" i="13"/>
  <c r="M85" i="13"/>
  <c r="M46" i="13"/>
  <c r="M756" i="13"/>
  <c r="M746" i="13"/>
  <c r="M734" i="13"/>
  <c r="M722" i="13"/>
  <c r="M710" i="13"/>
  <c r="M698" i="13"/>
  <c r="M687" i="13"/>
  <c r="M676" i="13"/>
  <c r="M665" i="13"/>
  <c r="M653" i="13"/>
  <c r="M641" i="13"/>
  <c r="M631" i="13"/>
  <c r="M619" i="13"/>
  <c r="M608" i="13"/>
  <c r="M596" i="13"/>
  <c r="M585" i="13"/>
  <c r="M573" i="13"/>
  <c r="M561" i="13"/>
  <c r="M549" i="13"/>
  <c r="M516" i="13"/>
  <c r="M505" i="13"/>
  <c r="M494" i="13"/>
  <c r="M484" i="13"/>
  <c r="M473" i="13"/>
  <c r="M463" i="13"/>
  <c r="M451" i="13"/>
  <c r="M439" i="13"/>
  <c r="M427" i="13"/>
  <c r="M26" i="13"/>
  <c r="M24" i="13"/>
  <c r="M396" i="13"/>
  <c r="M384" i="13"/>
  <c r="M372" i="13"/>
  <c r="M360" i="13"/>
  <c r="M349" i="13"/>
  <c r="M337" i="13"/>
  <c r="M22" i="13"/>
  <c r="M316" i="13"/>
  <c r="M304" i="13"/>
  <c r="M294" i="13"/>
  <c r="M282" i="13"/>
  <c r="M270" i="13"/>
  <c r="M258" i="13"/>
  <c r="M201" i="13"/>
  <c r="M146" i="13"/>
  <c r="M105" i="13"/>
  <c r="M93" i="13"/>
  <c r="M81" i="13"/>
  <c r="M702" i="13"/>
  <c r="M589" i="13"/>
  <c r="M487" i="13"/>
  <c r="M364" i="13"/>
  <c r="M262" i="13"/>
  <c r="M62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04" i="13"/>
  <c r="M32" i="13"/>
  <c r="M30" i="13"/>
  <c r="M472" i="13"/>
  <c r="M462" i="13"/>
  <c r="M450" i="13"/>
  <c r="M438" i="13"/>
  <c r="M426" i="13"/>
  <c r="M417" i="13"/>
  <c r="M348" i="13"/>
  <c r="M336" i="13"/>
  <c r="M325" i="13"/>
  <c r="M315" i="13"/>
  <c r="M303" i="13"/>
  <c r="M293" i="13"/>
  <c r="M281" i="13"/>
  <c r="M269" i="13"/>
  <c r="M17" i="13"/>
  <c r="M246" i="13"/>
  <c r="M234" i="13"/>
  <c r="M222" i="13"/>
  <c r="M210" i="13"/>
  <c r="M200" i="13"/>
  <c r="M145" i="13"/>
  <c r="M136" i="13"/>
  <c r="M126" i="13"/>
  <c r="M7" i="13"/>
  <c r="M104" i="13"/>
  <c r="M92" i="13"/>
  <c r="M5" i="13"/>
  <c r="M750" i="13"/>
  <c r="M420" i="13"/>
  <c r="M320" i="13"/>
  <c r="M239" i="13"/>
  <c r="M140" i="13"/>
  <c r="M45" i="13"/>
  <c r="M744" i="13"/>
  <c r="M732" i="13"/>
  <c r="M720" i="13"/>
  <c r="M708" i="13"/>
  <c r="M696" i="13"/>
  <c r="M685" i="13"/>
  <c r="M674" i="13"/>
  <c r="M663" i="13"/>
  <c r="M651" i="13"/>
  <c r="M40" i="13"/>
  <c r="M629" i="13"/>
  <c r="M617" i="13"/>
  <c r="M606" i="13"/>
  <c r="M51" i="13"/>
  <c r="M583" i="13"/>
  <c r="M571" i="13"/>
  <c r="M559" i="13"/>
  <c r="M547" i="13"/>
  <c r="M493" i="13"/>
  <c r="M29" i="13"/>
  <c r="M461" i="13"/>
  <c r="M449" i="13"/>
  <c r="M437" i="13"/>
  <c r="M425" i="13"/>
  <c r="M416" i="13"/>
  <c r="M21" i="13"/>
  <c r="M314" i="13"/>
  <c r="M302" i="13"/>
  <c r="M292" i="13"/>
  <c r="M280" i="13"/>
  <c r="M268" i="13"/>
  <c r="M257" i="13"/>
  <c r="M245" i="13"/>
  <c r="M233" i="13"/>
  <c r="M221" i="13"/>
  <c r="M209" i="13"/>
  <c r="M13" i="13"/>
  <c r="M48" i="13"/>
  <c r="L140" i="13" a="1"/>
  <c r="L140" i="13" s="1"/>
  <c r="K2" i="3" s="1"/>
  <c r="M714" i="13"/>
  <c r="M542" i="13"/>
  <c r="M329" i="13"/>
  <c r="M227" i="13"/>
  <c r="M108" i="13"/>
  <c r="M44" i="13"/>
  <c r="M42" i="13"/>
  <c r="M41" i="13"/>
  <c r="M662" i="13"/>
  <c r="M650" i="13"/>
  <c r="M628" i="13"/>
  <c r="M616" i="13"/>
  <c r="M605" i="13"/>
  <c r="M594" i="13"/>
  <c r="M582" i="13"/>
  <c r="M570" i="13"/>
  <c r="M558" i="13"/>
  <c r="M37" i="13"/>
  <c r="M492" i="13"/>
  <c r="M482" i="13"/>
  <c r="M460" i="13"/>
  <c r="M448" i="13"/>
  <c r="M436" i="13"/>
  <c r="M27" i="13"/>
  <c r="M415" i="13"/>
  <c r="M324" i="13"/>
  <c r="M313" i="13"/>
  <c r="M301" i="13"/>
  <c r="M256" i="13"/>
  <c r="M244" i="13"/>
  <c r="M232" i="13"/>
  <c r="M220" i="13"/>
  <c r="M208" i="13"/>
  <c r="M11" i="13"/>
  <c r="M600" i="13"/>
  <c r="M352" i="13"/>
  <c r="M119" i="13"/>
  <c r="M684" i="13"/>
  <c r="M638" i="13"/>
  <c r="M604" i="13"/>
  <c r="M593" i="13"/>
  <c r="M581" i="13"/>
  <c r="M569" i="13"/>
  <c r="M557" i="13"/>
  <c r="M546" i="13"/>
  <c r="M470" i="13"/>
  <c r="M424" i="13"/>
  <c r="M414" i="13"/>
  <c r="M312" i="13"/>
  <c r="M300" i="13"/>
  <c r="M290" i="13"/>
  <c r="M278" i="13"/>
  <c r="M266" i="13"/>
  <c r="M197" i="13"/>
  <c r="M12" i="13"/>
  <c r="M144" i="13"/>
  <c r="M133" i="13"/>
  <c r="M112" i="13"/>
  <c r="M101" i="13"/>
  <c r="M89" i="13"/>
  <c r="M78" i="13"/>
  <c r="M66" i="13"/>
  <c r="M4" i="13"/>
  <c r="M553" i="13"/>
  <c r="M477" i="13"/>
  <c r="M376" i="13"/>
  <c r="M308" i="13"/>
  <c r="M215" i="13"/>
  <c r="M9" i="13"/>
  <c r="M43" i="13"/>
  <c r="M39" i="13"/>
  <c r="M16" i="13"/>
  <c r="L149" i="13" a="1"/>
  <c r="L149" i="13" s="1"/>
  <c r="K14" i="3" s="1"/>
  <c r="M691" i="13"/>
  <c r="M577" i="13"/>
  <c r="M762" i="13"/>
  <c r="M544" i="13"/>
  <c r="M468" i="13"/>
  <c r="M25" i="13"/>
  <c r="M402" i="13"/>
  <c r="M390" i="13"/>
  <c r="M378" i="13"/>
  <c r="M366" i="13"/>
  <c r="M354" i="13"/>
  <c r="M20" i="13"/>
  <c r="M19" i="13"/>
  <c r="M35" i="13"/>
  <c r="M183" i="13"/>
  <c r="M171" i="13"/>
  <c r="M159" i="13"/>
  <c r="M679" i="13"/>
  <c r="M668" i="13"/>
  <c r="M656" i="13"/>
  <c r="M644" i="13"/>
  <c r="M634" i="13"/>
  <c r="M622" i="13"/>
  <c r="M610" i="13"/>
  <c r="M599" i="13"/>
  <c r="M539" i="13"/>
  <c r="M527" i="13"/>
  <c r="M767" i="13"/>
  <c r="M755" i="13"/>
  <c r="M395" i="13"/>
  <c r="M383" i="13"/>
  <c r="M371" i="13"/>
  <c r="M359" i="13"/>
  <c r="M657" i="13"/>
  <c r="M466" i="13"/>
  <c r="M455" i="13"/>
  <c r="M443" i="13"/>
  <c r="M431" i="13"/>
  <c r="M411" i="13"/>
  <c r="M286" i="13"/>
  <c r="M274" i="13"/>
  <c r="M759" i="13"/>
  <c r="M758" i="13"/>
  <c r="M495" i="13"/>
  <c r="M453" i="13"/>
  <c r="M441" i="13"/>
  <c r="M429" i="13"/>
  <c r="M419" i="13"/>
  <c r="M538" i="13"/>
  <c r="M526" i="13"/>
  <c r="M515" i="13"/>
  <c r="M407" i="13"/>
  <c r="M766" i="13"/>
  <c r="M669" i="13"/>
  <c r="M645" i="13"/>
  <c r="M635" i="13"/>
  <c r="M623" i="13"/>
  <c r="M611" i="13"/>
  <c r="M531" i="13"/>
  <c r="M633" i="13"/>
  <c r="M621" i="13"/>
  <c r="M609" i="13"/>
  <c r="M598" i="13"/>
  <c r="M587" i="13"/>
  <c r="M575" i="13"/>
  <c r="M563" i="13"/>
  <c r="M551" i="13"/>
  <c r="M529" i="13"/>
  <c r="M507" i="13"/>
  <c r="M757" i="13"/>
  <c r="M747" i="13"/>
  <c r="M735" i="13"/>
  <c r="M723" i="13"/>
  <c r="M711" i="13"/>
  <c r="M699" i="13"/>
  <c r="M406" i="13"/>
  <c r="M394" i="13"/>
  <c r="M382" i="13"/>
  <c r="M370" i="13"/>
  <c r="M358" i="13"/>
  <c r="M347" i="13"/>
  <c r="M335" i="13"/>
  <c r="M483" i="13"/>
  <c r="M743" i="13"/>
  <c r="M731" i="13"/>
  <c r="M719" i="13"/>
  <c r="M707" i="13"/>
  <c r="M695" i="13"/>
  <c r="M405" i="13"/>
  <c r="M393" i="13"/>
  <c r="M381" i="13"/>
  <c r="M369" i="13"/>
  <c r="M357" i="13"/>
  <c r="M346" i="13"/>
  <c r="M334" i="13"/>
  <c r="M537" i="13"/>
  <c r="M525" i="13"/>
  <c r="M514" i="13"/>
  <c r="M503" i="13"/>
  <c r="M765" i="13"/>
  <c r="M639" i="13"/>
  <c r="M673" i="13"/>
  <c r="M661" i="13"/>
  <c r="M649" i="13"/>
  <c r="M491" i="13"/>
  <c r="M536" i="13"/>
  <c r="M524" i="13"/>
  <c r="M34" i="13"/>
  <c r="M502" i="13"/>
  <c r="M764" i="13"/>
  <c r="M754" i="13"/>
  <c r="M742" i="13"/>
  <c r="M730" i="13"/>
  <c r="M718" i="13"/>
  <c r="M706" i="13"/>
  <c r="M694" i="13"/>
  <c r="M471" i="13"/>
  <c r="M627" i="13"/>
  <c r="M615" i="13"/>
  <c r="M535" i="13"/>
  <c r="M541" i="13"/>
  <c r="M530" i="13"/>
  <c r="M519" i="13"/>
  <c r="M476" i="13"/>
  <c r="M465" i="13"/>
  <c r="M454" i="13"/>
  <c r="M442" i="13"/>
  <c r="M430" i="13"/>
  <c r="M410" i="13"/>
  <c r="M399" i="13"/>
  <c r="M387" i="13"/>
  <c r="M375" i="13"/>
  <c r="M363" i="13"/>
  <c r="M351" i="13"/>
  <c r="M319" i="13"/>
  <c r="M307" i="13"/>
  <c r="M296" i="13"/>
  <c r="M285" i="13"/>
  <c r="M273" i="13"/>
  <c r="M261" i="13"/>
  <c r="M250" i="13"/>
  <c r="M238" i="13"/>
  <c r="M226" i="13"/>
  <c r="M214" i="13"/>
  <c r="M203" i="13"/>
  <c r="M182" i="13"/>
  <c r="M170" i="13"/>
  <c r="M158" i="13"/>
  <c r="M47" i="13"/>
  <c r="M139" i="13"/>
  <c r="M129" i="13"/>
  <c r="M118" i="13"/>
  <c r="M96" i="13"/>
  <c r="M84" i="13"/>
  <c r="M73" i="13"/>
  <c r="M61" i="13"/>
  <c r="M339" i="13"/>
  <c r="M327" i="13"/>
  <c r="M295" i="13"/>
  <c r="M284" i="13"/>
  <c r="M272" i="13"/>
  <c r="M260" i="13"/>
  <c r="M249" i="13"/>
  <c r="M237" i="13"/>
  <c r="M225" i="13"/>
  <c r="M213" i="13"/>
  <c r="M181" i="13"/>
  <c r="M169" i="13"/>
  <c r="M157" i="13"/>
  <c r="M117" i="13"/>
  <c r="M107" i="13"/>
  <c r="M95" i="13"/>
  <c r="M83" i="13"/>
  <c r="M72" i="13"/>
  <c r="M60" i="13"/>
  <c r="M632" i="13"/>
  <c r="M620" i="13"/>
  <c r="M597" i="13"/>
  <c r="M586" i="13"/>
  <c r="M574" i="13"/>
  <c r="M562" i="13"/>
  <c r="M550" i="13"/>
  <c r="M528" i="13"/>
  <c r="M517" i="13"/>
  <c r="M506" i="13"/>
  <c r="M464" i="13"/>
  <c r="M452" i="13"/>
  <c r="M440" i="13"/>
  <c r="M428" i="13"/>
  <c r="M418" i="13"/>
  <c r="M408" i="13"/>
  <c r="M397" i="13"/>
  <c r="M385" i="13"/>
  <c r="M373" i="13"/>
  <c r="M361" i="13"/>
  <c r="M350" i="13"/>
  <c r="M338" i="13"/>
  <c r="M326" i="13"/>
  <c r="M317" i="13"/>
  <c r="M305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37" i="13"/>
  <c r="M128" i="13"/>
  <c r="M116" i="13"/>
  <c r="M106" i="13"/>
  <c r="M94" i="13"/>
  <c r="M82" i="13"/>
  <c r="M71" i="13"/>
  <c r="M59" i="13"/>
  <c r="M247" i="13"/>
  <c r="M235" i="13"/>
  <c r="M223" i="13"/>
  <c r="M211" i="13"/>
  <c r="M191" i="13"/>
  <c r="M179" i="13"/>
  <c r="M167" i="13"/>
  <c r="M155" i="13"/>
  <c r="M10" i="13"/>
  <c r="M127" i="13"/>
  <c r="M115" i="13"/>
  <c r="M70" i="13"/>
  <c r="M58" i="13"/>
  <c r="M190" i="13"/>
  <c r="M178" i="13"/>
  <c r="M166" i="13"/>
  <c r="M154" i="13"/>
  <c r="M69" i="13"/>
  <c r="M57" i="13"/>
  <c r="M199" i="13"/>
  <c r="M189" i="13"/>
  <c r="M177" i="13"/>
  <c r="M165" i="13"/>
  <c r="M135" i="13"/>
  <c r="M125" i="13"/>
  <c r="M114" i="13"/>
  <c r="M103" i="13"/>
  <c r="M91" i="13"/>
  <c r="M80" i="13"/>
  <c r="M68" i="13"/>
  <c r="M56" i="13"/>
  <c r="M291" i="13"/>
  <c r="M279" i="13"/>
  <c r="M267" i="13"/>
  <c r="M198" i="13"/>
  <c r="M188" i="13"/>
  <c r="M176" i="13"/>
  <c r="M164" i="13"/>
  <c r="M153" i="13"/>
  <c r="M134" i="13"/>
  <c r="M124" i="13"/>
  <c r="M113" i="13"/>
  <c r="M102" i="13"/>
  <c r="M90" i="13"/>
  <c r="M79" i="13"/>
  <c r="M67" i="13"/>
  <c r="M55" i="13"/>
  <c r="M187" i="13"/>
  <c r="M175" i="13"/>
  <c r="M163" i="13"/>
  <c r="M123" i="13"/>
  <c r="M763" i="13"/>
  <c r="M753" i="13"/>
  <c r="M741" i="13"/>
  <c r="M729" i="13"/>
  <c r="M717" i="13"/>
  <c r="M705" i="13"/>
  <c r="M683" i="13"/>
  <c r="M672" i="13"/>
  <c r="M660" i="13"/>
  <c r="M648" i="13"/>
  <c r="M626" i="13"/>
  <c r="M614" i="13"/>
  <c r="M603" i="13"/>
  <c r="M592" i="13"/>
  <c r="M580" i="13"/>
  <c r="M568" i="13"/>
  <c r="M556" i="13"/>
  <c r="M545" i="13"/>
  <c r="M534" i="13"/>
  <c r="M522" i="13"/>
  <c r="M512" i="13"/>
  <c r="M500" i="13"/>
  <c r="M490" i="13"/>
  <c r="M480" i="13"/>
  <c r="M469" i="13"/>
  <c r="M458" i="13"/>
  <c r="M446" i="13"/>
  <c r="M434" i="13"/>
  <c r="M423" i="13"/>
  <c r="M413" i="13"/>
  <c r="M403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196" i="13"/>
  <c r="M186" i="13"/>
  <c r="M174" i="13"/>
  <c r="M162" i="13"/>
  <c r="M152" i="13"/>
  <c r="M143" i="13"/>
  <c r="M132" i="13"/>
  <c r="M122" i="13"/>
  <c r="M111" i="13"/>
  <c r="M100" i="13"/>
  <c r="M88" i="13"/>
  <c r="M77" i="13"/>
  <c r="M65" i="13"/>
  <c r="M54" i="13"/>
  <c r="M459" i="13"/>
  <c r="M447" i="13"/>
  <c r="M435" i="13"/>
  <c r="M255" i="13"/>
  <c r="M243" i="13"/>
  <c r="M231" i="13"/>
  <c r="M219" i="13"/>
  <c r="M207" i="13"/>
  <c r="M740" i="13"/>
  <c r="M728" i="13"/>
  <c r="M716" i="13"/>
  <c r="M704" i="13"/>
  <c r="M682" i="13"/>
  <c r="M671" i="13"/>
  <c r="M659" i="13"/>
  <c r="M647" i="13"/>
  <c r="M637" i="13"/>
  <c r="M625" i="13"/>
  <c r="M613" i="13"/>
  <c r="M602" i="13"/>
  <c r="M591" i="13"/>
  <c r="M579" i="13"/>
  <c r="M567" i="13"/>
  <c r="M555" i="13"/>
  <c r="M457" i="13"/>
  <c r="M445" i="13"/>
  <c r="M433" i="13"/>
  <c r="M422" i="13"/>
  <c r="M310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M523" i="13"/>
  <c r="M513" i="13"/>
  <c r="M501" i="13"/>
  <c r="M481" i="13"/>
  <c r="M404" i="13"/>
  <c r="M392" i="13"/>
  <c r="M380" i="13"/>
  <c r="M368" i="13"/>
  <c r="M356" i="13"/>
  <c r="M345" i="13"/>
  <c r="M333" i="13"/>
  <c r="M323" i="13"/>
  <c r="M752" i="13"/>
  <c r="M693" i="13"/>
  <c r="M533" i="13"/>
  <c r="M521" i="13"/>
  <c r="M511" i="13"/>
  <c r="M499" i="13"/>
  <c r="M489" i="13"/>
  <c r="M479" i="13"/>
  <c r="M343" i="13"/>
  <c r="M331" i="13"/>
  <c r="M761" i="13"/>
  <c r="M75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510" i="13"/>
  <c r="M498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M52" i="13"/>
  <c r="L205" i="13" a="1"/>
  <c r="L205" i="13" s="1"/>
  <c r="K75" i="3" s="1"/>
  <c r="L121" i="13" a="1"/>
  <c r="L121" i="13" s="1"/>
  <c r="K76" i="2" s="1"/>
  <c r="L109" i="13" a="1"/>
  <c r="L109" i="13" s="1"/>
  <c r="K63" i="2" s="1"/>
  <c r="L58" i="13" a="1"/>
  <c r="L58" i="13" s="1"/>
  <c r="K10" i="2" s="1"/>
  <c r="L201" i="13" a="1"/>
  <c r="L201" i="13" s="1"/>
  <c r="K70" i="3" s="1"/>
  <c r="L105" i="13" a="1"/>
  <c r="L105" i="13" s="1"/>
  <c r="K58" i="2" s="1"/>
  <c r="L93" i="13" a="1"/>
  <c r="L93" i="13" s="1"/>
  <c r="K46" i="2" s="1"/>
  <c r="L81" i="13" a="1"/>
  <c r="L81" i="13" s="1"/>
  <c r="K34" i="2" s="1"/>
  <c r="L127" i="13" a="1"/>
  <c r="L127" i="13" s="1"/>
  <c r="K82" i="2" s="1"/>
  <c r="L530" i="13" a="1"/>
  <c r="L530" i="13" s="1"/>
  <c r="K37" i="6" s="1"/>
  <c r="L79" i="13" a="1"/>
  <c r="L79" i="13" s="1"/>
  <c r="K31" i="2" s="1"/>
  <c r="L67" i="13" a="1"/>
  <c r="L67" i="13" s="1"/>
  <c r="K19" i="2" s="1"/>
  <c r="L102" i="13" a="1"/>
  <c r="L102" i="13" s="1"/>
  <c r="K55" i="2" s="1"/>
  <c r="L90" i="13" a="1"/>
  <c r="L90" i="13" s="1"/>
  <c r="K43" i="2" s="1"/>
  <c r="L200" i="13" a="1"/>
  <c r="L200" i="13" s="1"/>
  <c r="K69" i="3" s="1"/>
  <c r="L144" i="13" a="1"/>
  <c r="L144" i="13" s="1"/>
  <c r="K6" i="3" s="1"/>
  <c r="L120" i="13" a="1"/>
  <c r="L120" i="13" s="1"/>
  <c r="K75" i="2" s="1"/>
  <c r="L143" i="13" a="1"/>
  <c r="L143" i="13" s="1"/>
  <c r="K5" i="3" s="1"/>
  <c r="L131" i="13" a="1"/>
  <c r="L131" i="13" s="1"/>
  <c r="K88" i="2" s="1"/>
  <c r="L119" i="13" a="1"/>
  <c r="L119" i="13" s="1"/>
  <c r="K74" i="2" s="1"/>
  <c r="L130" i="13" a="1"/>
  <c r="L130" i="13" s="1"/>
  <c r="K87" i="2" s="1"/>
  <c r="L150" i="13" a="1"/>
  <c r="L150" i="13" s="1"/>
  <c r="K15" i="3" s="1"/>
  <c r="L207" i="13" a="1"/>
  <c r="L207" i="13" s="1"/>
  <c r="K78" i="3" s="1"/>
  <c r="L746" i="13" a="1"/>
  <c r="L746" i="13" s="1"/>
  <c r="K70" i="8" s="1"/>
  <c r="L734" i="13" a="1"/>
  <c r="L734" i="13" s="1"/>
  <c r="K58" i="8" s="1"/>
  <c r="L722" i="13" a="1"/>
  <c r="L722" i="13" s="1"/>
  <c r="K46" i="8" s="1"/>
  <c r="L710" i="13" a="1"/>
  <c r="L710" i="13" s="1"/>
  <c r="K34" i="8" s="1"/>
  <c r="L698" i="13" a="1"/>
  <c r="L698" i="13" s="1"/>
  <c r="K22" i="8" s="1"/>
  <c r="L626" i="13" a="1"/>
  <c r="L626" i="13" s="1"/>
  <c r="K41" i="7" s="1"/>
  <c r="L614" i="13" a="1"/>
  <c r="L614" i="13" s="1"/>
  <c r="K29" i="7" s="1"/>
  <c r="L506" i="13" a="1"/>
  <c r="L506" i="13" s="1"/>
  <c r="K11" i="6" s="1"/>
  <c r="L494" i="13" a="1"/>
  <c r="L494" i="13" s="1"/>
  <c r="K94" i="10" s="1"/>
  <c r="L458" i="13" a="1"/>
  <c r="L458" i="13" s="1"/>
  <c r="K53" i="10" s="1"/>
  <c r="L446" i="13" a="1"/>
  <c r="L446" i="13" s="1"/>
  <c r="K41" i="10" s="1"/>
  <c r="L434" i="13" a="1"/>
  <c r="L434" i="13" s="1"/>
  <c r="K29" i="10" s="1"/>
  <c r="L350" i="13" a="1"/>
  <c r="L350" i="13" s="1"/>
  <c r="K35" i="5" s="1"/>
  <c r="L338" i="13" a="1"/>
  <c r="L338" i="13" s="1"/>
  <c r="K23" i="5" s="1"/>
  <c r="L326" i="13" a="1"/>
  <c r="L326" i="13" s="1"/>
  <c r="K11" i="5" s="1"/>
  <c r="L254" i="13" a="1"/>
  <c r="L254" i="13" s="1"/>
  <c r="K29" i="4" s="1"/>
  <c r="L242" i="13" a="1"/>
  <c r="L242" i="13" s="1"/>
  <c r="K17" i="4" s="1"/>
  <c r="L230" i="13" a="1"/>
  <c r="L230" i="13" s="1"/>
  <c r="K5" i="4" s="1"/>
  <c r="L756" i="13" a="1"/>
  <c r="L756" i="13" s="1"/>
  <c r="K82" i="8" s="1"/>
  <c r="L516" i="13" a="1"/>
  <c r="L516" i="13" s="1"/>
  <c r="K22" i="6" s="1"/>
  <c r="L344" i="13" a="1"/>
  <c r="L344" i="13" s="1"/>
  <c r="K29" i="5" s="1"/>
  <c r="L332" i="13" a="1"/>
  <c r="L332" i="13" s="1"/>
  <c r="K17" i="5" s="1"/>
  <c r="L247" i="13" a="1"/>
  <c r="L247" i="13" s="1"/>
  <c r="K22" i="4" s="1"/>
  <c r="L235" i="13" a="1"/>
  <c r="L235" i="13" s="1"/>
  <c r="K10" i="4" s="1"/>
  <c r="L211" i="13" a="1"/>
  <c r="L211" i="13" s="1"/>
  <c r="K82" i="3" s="1"/>
  <c r="L473" i="13" a="1"/>
  <c r="L473" i="13" s="1"/>
  <c r="K70" i="10" s="1"/>
  <c r="L218" i="13" a="1"/>
  <c r="L218" i="13" s="1"/>
  <c r="K89" i="3" s="1"/>
  <c r="L289" i="13" a="1"/>
  <c r="L289" i="13" s="1"/>
  <c r="K65" i="4" s="1"/>
  <c r="L277" i="13" a="1"/>
  <c r="L277" i="13" s="1"/>
  <c r="K53" i="4" s="1"/>
  <c r="L265" i="13" a="1"/>
  <c r="L265" i="13" s="1"/>
  <c r="K41" i="4" s="1"/>
  <c r="L133" i="13" a="1"/>
  <c r="L133" i="13" s="1"/>
  <c r="K90" i="2" s="1"/>
  <c r="L153" i="13" a="1"/>
  <c r="L153" i="13" s="1"/>
  <c r="K19" i="3" s="1"/>
  <c r="L537" i="13" a="1"/>
  <c r="L537" i="13" s="1"/>
  <c r="K44" i="6" s="1"/>
  <c r="L78" i="13" a="1"/>
  <c r="L78" i="13" s="1"/>
  <c r="K30" i="2" s="1"/>
  <c r="L66" i="13" a="1"/>
  <c r="L66" i="13" s="1"/>
  <c r="K18" i="2" s="1"/>
  <c r="L113" i="13" a="1"/>
  <c r="L113" i="13" s="1"/>
  <c r="K67" i="2" s="1"/>
  <c r="L101" i="13" a="1"/>
  <c r="L101" i="13" s="1"/>
  <c r="K54" i="2" s="1"/>
  <c r="L89" i="13" a="1"/>
  <c r="L89" i="13" s="1"/>
  <c r="K42" i="2" s="1"/>
  <c r="L223" i="13" a="1"/>
  <c r="L223" i="13" s="1"/>
  <c r="K94" i="3" s="1"/>
  <c r="L484" i="13" a="1"/>
  <c r="L484" i="13" s="1"/>
  <c r="K82" i="10" s="1"/>
  <c r="L400" i="13" a="1"/>
  <c r="L400" i="13" s="1"/>
  <c r="K86" i="5" s="1"/>
  <c r="L388" i="13" a="1"/>
  <c r="L388" i="13" s="1"/>
  <c r="K74" i="5" s="1"/>
  <c r="L376" i="13" a="1"/>
  <c r="L376" i="13" s="1"/>
  <c r="K62" i="5" s="1"/>
  <c r="L364" i="13" a="1"/>
  <c r="L364" i="13" s="1"/>
  <c r="K50" i="5" s="1"/>
  <c r="L352" i="13" a="1"/>
  <c r="L352" i="13" s="1"/>
  <c r="K38" i="5" s="1"/>
  <c r="L316" i="13" a="1"/>
  <c r="L316" i="13" s="1"/>
  <c r="K94" i="4" s="1"/>
  <c r="L304" i="13" a="1"/>
  <c r="L304" i="13" s="1"/>
  <c r="K82" i="4" s="1"/>
  <c r="L124" i="13" a="1"/>
  <c r="L124" i="13" s="1"/>
  <c r="K79" i="2" s="1"/>
  <c r="L112" i="13" a="1"/>
  <c r="L112" i="13" s="1"/>
  <c r="K66" i="2" s="1"/>
  <c r="L123" i="13" a="1"/>
  <c r="L123" i="13" s="1"/>
  <c r="K78" i="2" s="1"/>
  <c r="L578" i="13" a="1"/>
  <c r="L578" i="13" s="1"/>
  <c r="K87" i="6" s="1"/>
  <c r="L554" i="13" a="1"/>
  <c r="L554" i="13" s="1"/>
  <c r="K63" i="6" s="1"/>
  <c r="L542" i="13" a="1"/>
  <c r="L542" i="13" s="1"/>
  <c r="K50" i="6" s="1"/>
  <c r="L422" i="13" a="1"/>
  <c r="L422" i="13" s="1"/>
  <c r="K16" i="10" s="1"/>
  <c r="L206" i="13" a="1"/>
  <c r="L206" i="13" s="1"/>
  <c r="K76" i="3" s="1"/>
  <c r="L457" i="13" a="1"/>
  <c r="L457" i="13" s="1"/>
  <c r="K52" i="10" s="1"/>
  <c r="L433" i="13" a="1"/>
  <c r="L433" i="13" s="1"/>
  <c r="K28" i="10" s="1"/>
  <c r="L421" i="13" a="1"/>
  <c r="L421" i="13" s="1"/>
  <c r="K15" i="10" s="1"/>
  <c r="L349" i="13" a="1"/>
  <c r="L349" i="13" s="1"/>
  <c r="K34" i="5" s="1"/>
  <c r="L337" i="13" a="1"/>
  <c r="L337" i="13" s="1"/>
  <c r="K22" i="5" s="1"/>
  <c r="L253" i="13" a="1"/>
  <c r="L253" i="13" s="1"/>
  <c r="K28" i="4" s="1"/>
  <c r="L241" i="13" a="1"/>
  <c r="L241" i="13" s="1"/>
  <c r="K16" i="4" s="1"/>
  <c r="L229" i="13" a="1"/>
  <c r="L229" i="13" s="1"/>
  <c r="K4" i="4" s="1"/>
  <c r="L217" i="13" a="1"/>
  <c r="L217" i="13" s="1"/>
  <c r="K88" i="3" s="1"/>
  <c r="L193" i="13" a="1"/>
  <c r="L193" i="13" s="1"/>
  <c r="K62" i="3" s="1"/>
  <c r="L590" i="13" a="1"/>
  <c r="L590" i="13" s="1"/>
  <c r="K3" i="7" s="1"/>
  <c r="L204" i="13" a="1"/>
  <c r="L204" i="13" s="1"/>
  <c r="K74" i="3" s="1"/>
  <c r="L286" i="13" a="1"/>
  <c r="L286" i="13" s="1"/>
  <c r="K62" i="4" s="1"/>
  <c r="L274" i="13" a="1"/>
  <c r="L274" i="13" s="1"/>
  <c r="K50" i="4" s="1"/>
  <c r="L262" i="13" a="1"/>
  <c r="L262" i="13" s="1"/>
  <c r="K38" i="4" s="1"/>
  <c r="L489" i="13" a="1"/>
  <c r="L489" i="13" s="1"/>
  <c r="K88" i="10" s="1"/>
  <c r="L477" i="13" a="1"/>
  <c r="L477" i="13" s="1"/>
  <c r="K74" i="10" s="1"/>
  <c r="L405" i="13" a="1"/>
  <c r="L405" i="13" s="1"/>
  <c r="K91" i="5" s="1"/>
  <c r="L393" i="13" a="1"/>
  <c r="L393" i="13" s="1"/>
  <c r="K79" i="5" s="1"/>
  <c r="L381" i="13" a="1"/>
  <c r="L381" i="13" s="1"/>
  <c r="K67" i="5" s="1"/>
  <c r="L369" i="13" a="1"/>
  <c r="L369" i="13" s="1"/>
  <c r="K55" i="5" s="1"/>
  <c r="L357" i="13" a="1"/>
  <c r="L357" i="13" s="1"/>
  <c r="K43" i="5" s="1"/>
  <c r="L345" i="13" a="1"/>
  <c r="L345" i="13" s="1"/>
  <c r="K30" i="5" s="1"/>
  <c r="L333" i="13" a="1"/>
  <c r="L333" i="13" s="1"/>
  <c r="K18" i="5" s="1"/>
  <c r="L321" i="13" a="1"/>
  <c r="L321" i="13" s="1"/>
  <c r="K3" i="5" s="1"/>
  <c r="L309" i="13" a="1"/>
  <c r="L309" i="13" s="1"/>
  <c r="K87" i="4" s="1"/>
  <c r="L602" i="13" a="1"/>
  <c r="L602" i="13" s="1"/>
  <c r="K16" i="7" s="1"/>
  <c r="L566" i="13" a="1"/>
  <c r="L566" i="13" s="1"/>
  <c r="K75" i="6" s="1"/>
  <c r="L392" i="13" a="1"/>
  <c r="L392" i="13" s="1"/>
  <c r="K78" i="5" s="1"/>
  <c r="L380" i="13" a="1"/>
  <c r="L380" i="13" s="1"/>
  <c r="K66" i="5" s="1"/>
  <c r="L368" i="13" a="1"/>
  <c r="L368" i="13" s="1"/>
  <c r="K54" i="5" s="1"/>
  <c r="L356" i="13" a="1"/>
  <c r="L356" i="13" s="1"/>
  <c r="K42" i="5" s="1"/>
  <c r="L320" i="13" a="1"/>
  <c r="L320" i="13" s="1"/>
  <c r="K2" i="5" s="1"/>
  <c r="L308" i="13" a="1"/>
  <c r="L308" i="13" s="1"/>
  <c r="K86" i="4" s="1"/>
  <c r="L691" i="13" a="1"/>
  <c r="L691" i="13" s="1"/>
  <c r="K14" i="8" s="1"/>
  <c r="L487" i="13" a="1"/>
  <c r="L487" i="13" s="1"/>
  <c r="K86" i="10" s="1"/>
  <c r="L762" i="13" a="1"/>
  <c r="L762" i="13" s="1"/>
  <c r="K88" i="8" s="1"/>
  <c r="L750" i="13" a="1"/>
  <c r="L750" i="13" s="1"/>
  <c r="K74" i="8" s="1"/>
  <c r="L738" i="13" a="1"/>
  <c r="L738" i="13" s="1"/>
  <c r="K62" i="8" s="1"/>
  <c r="L726" i="13" a="1"/>
  <c r="L726" i="13" s="1"/>
  <c r="K50" i="8" s="1"/>
  <c r="L714" i="13" a="1"/>
  <c r="L714" i="13" s="1"/>
  <c r="K38" i="8" s="1"/>
  <c r="L702" i="13" a="1"/>
  <c r="L702" i="13" s="1"/>
  <c r="K26" i="8" s="1"/>
  <c r="L402" i="13" a="1"/>
  <c r="L402" i="13" s="1"/>
  <c r="K88" i="5" s="1"/>
  <c r="L390" i="13" a="1"/>
  <c r="L390" i="13" s="1"/>
  <c r="K76" i="5" s="1"/>
  <c r="L378" i="13" a="1"/>
  <c r="L378" i="13" s="1"/>
  <c r="K64" i="5" s="1"/>
  <c r="L366" i="13" a="1"/>
  <c r="L366" i="13" s="1"/>
  <c r="K52" i="5" s="1"/>
  <c r="L354" i="13" a="1"/>
  <c r="L354" i="13" s="1"/>
  <c r="K40" i="5" s="1"/>
  <c r="L294" i="13" a="1"/>
  <c r="L294" i="13" s="1"/>
  <c r="K70" i="4" s="1"/>
  <c r="L282" i="13" a="1"/>
  <c r="L282" i="13" s="1"/>
  <c r="K58" i="4" s="1"/>
  <c r="L270" i="13" a="1"/>
  <c r="L270" i="13" s="1"/>
  <c r="K46" i="4" s="1"/>
  <c r="L258" i="13" a="1"/>
  <c r="L258" i="13" s="1"/>
  <c r="K34" i="4" s="1"/>
  <c r="L197" i="13" a="1"/>
  <c r="L197" i="13" s="1"/>
  <c r="K66" i="3" s="1"/>
  <c r="L650" i="13" a="1"/>
  <c r="L650" i="13" s="1"/>
  <c r="K67" i="7" s="1"/>
  <c r="L482" i="13" a="1"/>
  <c r="L482" i="13" s="1"/>
  <c r="K79" i="10" s="1"/>
  <c r="L470" i="13" a="1"/>
  <c r="L470" i="13" s="1"/>
  <c r="K66" i="10" s="1"/>
  <c r="L410" i="13" a="1"/>
  <c r="L410" i="13" s="1"/>
  <c r="K97" i="5" s="1"/>
  <c r="L314" i="13" a="1"/>
  <c r="L314" i="13" s="1"/>
  <c r="K92" i="4" s="1"/>
  <c r="L302" i="13" a="1"/>
  <c r="L302" i="13" s="1"/>
  <c r="K80" i="4" s="1"/>
  <c r="L290" i="13" a="1"/>
  <c r="L290" i="13" s="1"/>
  <c r="K66" i="4" s="1"/>
  <c r="L278" i="13" a="1"/>
  <c r="L278" i="13" s="1"/>
  <c r="K54" i="4" s="1"/>
  <c r="L266" i="13" a="1"/>
  <c r="L266" i="13" s="1"/>
  <c r="K42" i="4" s="1"/>
  <c r="L548" i="13" a="1"/>
  <c r="L548" i="13" s="1"/>
  <c r="K57" i="6" s="1"/>
  <c r="L662" i="13" a="1"/>
  <c r="L662" i="13" s="1"/>
  <c r="K79" i="7" s="1"/>
  <c r="L745" i="13" a="1"/>
  <c r="L745" i="13" s="1"/>
  <c r="K69" i="8" s="1"/>
  <c r="L733" i="13" a="1"/>
  <c r="L733" i="13" s="1"/>
  <c r="K57" i="8" s="1"/>
  <c r="L721" i="13" a="1"/>
  <c r="L721" i="13" s="1"/>
  <c r="K45" i="8" s="1"/>
  <c r="L709" i="13" a="1"/>
  <c r="L709" i="13" s="1"/>
  <c r="K33" i="8" s="1"/>
  <c r="L697" i="13" a="1"/>
  <c r="L697" i="13" s="1"/>
  <c r="K21" i="8" s="1"/>
  <c r="L493" i="13" a="1"/>
  <c r="L493" i="13" s="1"/>
  <c r="K92" i="10" s="1"/>
  <c r="L313" i="13" a="1"/>
  <c r="L313" i="13" s="1"/>
  <c r="K91" i="4" s="1"/>
  <c r="L301" i="13" a="1"/>
  <c r="L301" i="13" s="1"/>
  <c r="K79" i="4" s="1"/>
  <c r="L145" i="13" a="1"/>
  <c r="L145" i="13" s="1"/>
  <c r="K9" i="3" s="1"/>
  <c r="L417" i="13" a="1"/>
  <c r="L417" i="13" s="1"/>
  <c r="K9" i="10" s="1"/>
  <c r="L674" i="13" a="1"/>
  <c r="L674" i="13" s="1"/>
  <c r="K92" i="7" s="1"/>
  <c r="L638" i="13" a="1"/>
  <c r="L638" i="13" s="1"/>
  <c r="K54" i="7" s="1"/>
  <c r="L744" i="13" a="1"/>
  <c r="L744" i="13" s="1"/>
  <c r="K68" i="8" s="1"/>
  <c r="L732" i="13" a="1"/>
  <c r="L732" i="13" s="1"/>
  <c r="K56" i="8" s="1"/>
  <c r="L720" i="13" a="1"/>
  <c r="L720" i="13" s="1"/>
  <c r="K44" i="8" s="1"/>
  <c r="L708" i="13" a="1"/>
  <c r="L708" i="13" s="1"/>
  <c r="K32" i="8" s="1"/>
  <c r="L696" i="13" a="1"/>
  <c r="L696" i="13" s="1"/>
  <c r="K20" i="8" s="1"/>
  <c r="L636" i="13" a="1"/>
  <c r="L636" i="13" s="1"/>
  <c r="K51" i="7" s="1"/>
  <c r="L624" i="13" a="1"/>
  <c r="L624" i="13" s="1"/>
  <c r="K39" i="7" s="1"/>
  <c r="L612" i="13" a="1"/>
  <c r="L612" i="13" s="1"/>
  <c r="K27" i="7" s="1"/>
  <c r="L504" i="13" a="1"/>
  <c r="L504" i="13" s="1"/>
  <c r="K9" i="6" s="1"/>
  <c r="L492" i="13" a="1"/>
  <c r="L492" i="13" s="1"/>
  <c r="K91" i="10" s="1"/>
  <c r="L456" i="13" a="1"/>
  <c r="L456" i="13" s="1"/>
  <c r="K51" i="10" s="1"/>
  <c r="L444" i="13" a="1"/>
  <c r="L444" i="13" s="1"/>
  <c r="K39" i="10" s="1"/>
  <c r="L432" i="13" a="1"/>
  <c r="L432" i="13" s="1"/>
  <c r="K27" i="10" s="1"/>
  <c r="L420" i="13" a="1"/>
  <c r="L420" i="13" s="1"/>
  <c r="K14" i="10" s="1"/>
  <c r="L396" i="13" a="1"/>
  <c r="L396" i="13" s="1"/>
  <c r="K82" i="5" s="1"/>
  <c r="L384" i="13" a="1"/>
  <c r="L384" i="13" s="1"/>
  <c r="K70" i="5" s="1"/>
  <c r="L372" i="13" a="1"/>
  <c r="L372" i="13" s="1"/>
  <c r="K58" i="5" s="1"/>
  <c r="L360" i="13" a="1"/>
  <c r="L360" i="13" s="1"/>
  <c r="K46" i="5" s="1"/>
  <c r="L348" i="13" a="1"/>
  <c r="L348" i="13" s="1"/>
  <c r="K33" i="5" s="1"/>
  <c r="L336" i="13" a="1"/>
  <c r="L336" i="13" s="1"/>
  <c r="K21" i="5" s="1"/>
  <c r="L324" i="13" a="1"/>
  <c r="L324" i="13" s="1"/>
  <c r="K7" i="5" s="1"/>
  <c r="L312" i="13" a="1"/>
  <c r="L312" i="13" s="1"/>
  <c r="K90" i="4" s="1"/>
  <c r="L300" i="13" a="1"/>
  <c r="L300" i="13" s="1"/>
  <c r="K78" i="4" s="1"/>
  <c r="L288" i="13" a="1"/>
  <c r="L288" i="13" s="1"/>
  <c r="K64" i="4" s="1"/>
  <c r="L276" i="13" a="1"/>
  <c r="L276" i="13" s="1"/>
  <c r="K52" i="4" s="1"/>
  <c r="L252" i="13" a="1"/>
  <c r="L252" i="13" s="1"/>
  <c r="K27" i="4" s="1"/>
  <c r="L240" i="13" a="1"/>
  <c r="L240" i="13" s="1"/>
  <c r="K15" i="4" s="1"/>
  <c r="L228" i="13" a="1"/>
  <c r="L228" i="13" s="1"/>
  <c r="K3" i="4" s="1"/>
  <c r="L216" i="13" a="1"/>
  <c r="L216" i="13" s="1"/>
  <c r="K87" i="3" s="1"/>
  <c r="L584" i="13" a="1"/>
  <c r="L584" i="13" s="1"/>
  <c r="K93" i="6" s="1"/>
  <c r="L686" i="13" a="1"/>
  <c r="L686" i="13" s="1"/>
  <c r="K9" i="8" s="1"/>
  <c r="L755" i="13" a="1"/>
  <c r="L755" i="13" s="1"/>
  <c r="K81" i="8" s="1"/>
  <c r="L743" i="13" a="1"/>
  <c r="L743" i="13" s="1"/>
  <c r="K67" i="8" s="1"/>
  <c r="L731" i="13" a="1"/>
  <c r="L731" i="13" s="1"/>
  <c r="K55" i="8" s="1"/>
  <c r="L719" i="13" a="1"/>
  <c r="L719" i="13" s="1"/>
  <c r="K43" i="8" s="1"/>
  <c r="L707" i="13" a="1"/>
  <c r="L707" i="13" s="1"/>
  <c r="K31" i="8" s="1"/>
  <c r="L695" i="13" a="1"/>
  <c r="L695" i="13" s="1"/>
  <c r="K19" i="8" s="1"/>
  <c r="L515" i="13" a="1"/>
  <c r="L515" i="13" s="1"/>
  <c r="K21" i="6" s="1"/>
  <c r="L479" i="13" a="1"/>
  <c r="L479" i="13" s="1"/>
  <c r="K76" i="10" s="1"/>
  <c r="L467" i="13" a="1"/>
  <c r="L467" i="13" s="1"/>
  <c r="K63" i="10" s="1"/>
  <c r="L455" i="13" a="1"/>
  <c r="L455" i="13" s="1"/>
  <c r="K50" i="10" s="1"/>
  <c r="L443" i="13" a="1"/>
  <c r="L443" i="13" s="1"/>
  <c r="K38" i="10" s="1"/>
  <c r="L431" i="13" a="1"/>
  <c r="L431" i="13" s="1"/>
  <c r="K26" i="10" s="1"/>
  <c r="L407" i="13" a="1"/>
  <c r="L407" i="13" s="1"/>
  <c r="K93" i="5" s="1"/>
  <c r="L371" i="13" a="1"/>
  <c r="L371" i="13" s="1"/>
  <c r="K57" i="5" s="1"/>
  <c r="L359" i="13" a="1"/>
  <c r="L359" i="13" s="1"/>
  <c r="K45" i="5" s="1"/>
  <c r="L323" i="13" a="1"/>
  <c r="L323" i="13" s="1"/>
  <c r="K6" i="5" s="1"/>
  <c r="L311" i="13" a="1"/>
  <c r="L311" i="13" s="1"/>
  <c r="K89" i="4" s="1"/>
  <c r="L287" i="13" a="1"/>
  <c r="L287" i="13" s="1"/>
  <c r="K63" i="4" s="1"/>
  <c r="L275" i="13" a="1"/>
  <c r="L275" i="13" s="1"/>
  <c r="K51" i="4" s="1"/>
  <c r="L263" i="13" a="1"/>
  <c r="L263" i="13" s="1"/>
  <c r="K39" i="4" s="1"/>
  <c r="L251" i="13" a="1"/>
  <c r="L251" i="13" s="1"/>
  <c r="K26" i="4" s="1"/>
  <c r="L239" i="13" a="1"/>
  <c r="L239" i="13" s="1"/>
  <c r="K14" i="4" s="1"/>
  <c r="L227" i="13" a="1"/>
  <c r="L227" i="13" s="1"/>
  <c r="K2" i="4" s="1"/>
  <c r="L215" i="13" a="1"/>
  <c r="L215" i="13" s="1"/>
  <c r="K86" i="3" s="1"/>
  <c r="L92" i="13" a="1"/>
  <c r="L92" i="13" s="1"/>
  <c r="K45" i="2" s="1"/>
  <c r="L524" i="13" a="1"/>
  <c r="L524" i="13" s="1"/>
  <c r="K31" i="6" s="1"/>
  <c r="L618" i="13" a="1"/>
  <c r="L618" i="13" s="1"/>
  <c r="K33" i="7" s="1"/>
  <c r="L594" i="13" a="1"/>
  <c r="L594" i="13" s="1"/>
  <c r="K7" i="7" s="1"/>
  <c r="L582" i="13" a="1"/>
  <c r="L582" i="13" s="1"/>
  <c r="K91" i="6" s="1"/>
  <c r="L570" i="13" a="1"/>
  <c r="L570" i="13" s="1"/>
  <c r="K79" i="6" s="1"/>
  <c r="L558" i="13" a="1"/>
  <c r="L558" i="13" s="1"/>
  <c r="K67" i="6" s="1"/>
  <c r="L546" i="13" a="1"/>
  <c r="L546" i="13" s="1"/>
  <c r="K54" i="6" s="1"/>
  <c r="L510" i="13" a="1"/>
  <c r="L510" i="13" s="1"/>
  <c r="K15" i="6" s="1"/>
  <c r="L498" i="13" a="1"/>
  <c r="L498" i="13" s="1"/>
  <c r="K3" i="6" s="1"/>
  <c r="L462" i="13" a="1"/>
  <c r="L462" i="13" s="1"/>
  <c r="K57" i="10" s="1"/>
  <c r="L450" i="13" a="1"/>
  <c r="L450" i="13" s="1"/>
  <c r="K45" i="10" s="1"/>
  <c r="L438" i="13" a="1"/>
  <c r="L438" i="13" s="1"/>
  <c r="K33" i="10" s="1"/>
  <c r="L426" i="13" a="1"/>
  <c r="L426" i="13" s="1"/>
  <c r="K21" i="10" s="1"/>
  <c r="L414" i="13" a="1"/>
  <c r="L414" i="13" s="1"/>
  <c r="K6" i="10" s="1"/>
  <c r="L342" i="13" a="1"/>
  <c r="L342" i="13" s="1"/>
  <c r="K27" i="5" s="1"/>
  <c r="L330" i="13" a="1"/>
  <c r="L330" i="13" s="1"/>
  <c r="K15" i="5" s="1"/>
  <c r="L246" i="13" a="1"/>
  <c r="L246" i="13" s="1"/>
  <c r="K21" i="4" s="1"/>
  <c r="L234" i="13" a="1"/>
  <c r="L234" i="13" s="1"/>
  <c r="K9" i="4" s="1"/>
  <c r="L222" i="13" a="1"/>
  <c r="L222" i="13" s="1"/>
  <c r="K93" i="3" s="1"/>
  <c r="L126" i="13" a="1"/>
  <c r="L126" i="13" s="1"/>
  <c r="K81" i="2" s="1"/>
  <c r="L401" i="13" a="1"/>
  <c r="L401" i="13" s="1"/>
  <c r="K87" i="5" s="1"/>
  <c r="L377" i="13" a="1"/>
  <c r="L377" i="13" s="1"/>
  <c r="K63" i="5" s="1"/>
  <c r="L365" i="13" a="1"/>
  <c r="L365" i="13" s="1"/>
  <c r="K51" i="5" s="1"/>
  <c r="L281" i="13" a="1"/>
  <c r="L281" i="13" s="1"/>
  <c r="K57" i="4" s="1"/>
  <c r="L572" i="13" a="1"/>
  <c r="L572" i="13" s="1"/>
  <c r="K81" i="6" s="1"/>
  <c r="L607" i="13" a="1"/>
  <c r="L607" i="13" s="1"/>
  <c r="K21" i="7" s="1"/>
  <c r="L664" i="13" a="1"/>
  <c r="L664" i="13" s="1"/>
  <c r="K81" i="7" s="1"/>
  <c r="L652" i="13" a="1"/>
  <c r="L652" i="13" s="1"/>
  <c r="K69" i="7" s="1"/>
  <c r="L640" i="13" a="1"/>
  <c r="L640" i="13" s="1"/>
  <c r="K57" i="7" s="1"/>
  <c r="L472" i="13" a="1"/>
  <c r="L472" i="13" s="1"/>
  <c r="K69" i="10" s="1"/>
  <c r="L460" i="13" a="1"/>
  <c r="L460" i="13" s="1"/>
  <c r="K55" i="10" s="1"/>
  <c r="L448" i="13" a="1"/>
  <c r="L448" i="13" s="1"/>
  <c r="K43" i="10" s="1"/>
  <c r="L436" i="13" a="1"/>
  <c r="L436" i="13" s="1"/>
  <c r="K31" i="10" s="1"/>
  <c r="L424" i="13" a="1"/>
  <c r="L424" i="13" s="1"/>
  <c r="K18" i="10" s="1"/>
  <c r="L256" i="13" a="1"/>
  <c r="L256" i="13" s="1"/>
  <c r="K31" i="4" s="1"/>
  <c r="L244" i="13" a="1"/>
  <c r="L244" i="13" s="1"/>
  <c r="K19" i="4" s="1"/>
  <c r="L232" i="13" a="1"/>
  <c r="L232" i="13" s="1"/>
  <c r="K7" i="4" s="1"/>
  <c r="L220" i="13" a="1"/>
  <c r="L220" i="13" s="1"/>
  <c r="K91" i="3" s="1"/>
  <c r="L136" i="13" a="1"/>
  <c r="L136" i="13" s="1"/>
  <c r="K93" i="2" s="1"/>
  <c r="L560" i="13" a="1"/>
  <c r="L560" i="13" s="1"/>
  <c r="K69" i="6" s="1"/>
  <c r="L595" i="13" a="1"/>
  <c r="L595" i="13" s="1"/>
  <c r="K9" i="7" s="1"/>
  <c r="L675" i="13" a="1"/>
  <c r="L675" i="13" s="1"/>
  <c r="K93" i="7" s="1"/>
  <c r="L459" i="13" a="1"/>
  <c r="L459" i="13" s="1"/>
  <c r="K54" i="10" s="1"/>
  <c r="L447" i="13" a="1"/>
  <c r="L447" i="13" s="1"/>
  <c r="K42" i="10" s="1"/>
  <c r="L435" i="13" a="1"/>
  <c r="L435" i="13" s="1"/>
  <c r="K30" i="10" s="1"/>
  <c r="L315" i="13" a="1"/>
  <c r="L315" i="13" s="1"/>
  <c r="K93" i="4" s="1"/>
  <c r="L303" i="13" a="1"/>
  <c r="L303" i="13" s="1"/>
  <c r="K81" i="4" s="1"/>
  <c r="L291" i="13" a="1"/>
  <c r="L291" i="13" s="1"/>
  <c r="K67" i="4" s="1"/>
  <c r="L279" i="13" a="1"/>
  <c r="L279" i="13" s="1"/>
  <c r="K55" i="4" s="1"/>
  <c r="L267" i="13" a="1"/>
  <c r="L267" i="13" s="1"/>
  <c r="K43" i="4" s="1"/>
  <c r="L255" i="13" a="1"/>
  <c r="L255" i="13" s="1"/>
  <c r="K30" i="4" s="1"/>
  <c r="L243" i="13" a="1"/>
  <c r="L243" i="13" s="1"/>
  <c r="K18" i="4" s="1"/>
  <c r="L231" i="13" a="1"/>
  <c r="L231" i="13" s="1"/>
  <c r="K6" i="4" s="1"/>
  <c r="L219" i="13" a="1"/>
  <c r="L219" i="13" s="1"/>
  <c r="K90" i="3" s="1"/>
  <c r="L72" i="13" a="1"/>
  <c r="L72" i="13" s="1"/>
  <c r="K24" i="2" s="1"/>
  <c r="L671" i="13" a="1"/>
  <c r="L671" i="13" s="1"/>
  <c r="K88" i="7" s="1"/>
  <c r="L659" i="13" a="1"/>
  <c r="L659" i="13" s="1"/>
  <c r="K76" i="7" s="1"/>
  <c r="L647" i="13" a="1"/>
  <c r="L647" i="13" s="1"/>
  <c r="K64" i="7" s="1"/>
  <c r="L587" i="13" a="1"/>
  <c r="L587" i="13" s="1"/>
  <c r="K96" i="6" s="1"/>
  <c r="L575" i="13" a="1"/>
  <c r="L575" i="13" s="1"/>
  <c r="K84" i="6" s="1"/>
  <c r="L563" i="13" a="1"/>
  <c r="L563" i="13" s="1"/>
  <c r="K72" i="6" s="1"/>
  <c r="L551" i="13" a="1"/>
  <c r="L551" i="13" s="1"/>
  <c r="K60" i="6" s="1"/>
  <c r="L503" i="13" a="1"/>
  <c r="L503" i="13" s="1"/>
  <c r="K8" i="6" s="1"/>
  <c r="L419" i="13" a="1"/>
  <c r="L419" i="13" s="1"/>
  <c r="K12" i="10" s="1"/>
  <c r="L347" i="13" a="1"/>
  <c r="L347" i="13" s="1"/>
  <c r="K32" i="5" s="1"/>
  <c r="L335" i="13" a="1"/>
  <c r="L335" i="13" s="1"/>
  <c r="K20" i="5" s="1"/>
  <c r="L107" i="13" a="1"/>
  <c r="L107" i="13" s="1"/>
  <c r="K60" i="2" s="1"/>
  <c r="L83" i="13" a="1"/>
  <c r="L83" i="13" s="1"/>
  <c r="K36" i="2" s="1"/>
  <c r="L71" i="13" a="1"/>
  <c r="L71" i="13" s="1"/>
  <c r="K23" i="2" s="1"/>
  <c r="L59" i="13" a="1"/>
  <c r="L59" i="13" s="1"/>
  <c r="K11" i="2" s="1"/>
  <c r="L540" i="13" a="1"/>
  <c r="L540" i="13" s="1"/>
  <c r="K48" i="6" s="1"/>
  <c r="L60" i="13" a="1"/>
  <c r="L60" i="13" s="1"/>
  <c r="K12" i="2" s="1"/>
  <c r="L766" i="13" a="1"/>
  <c r="L766" i="13" s="1"/>
  <c r="K92" i="8" s="1"/>
  <c r="L598" i="13" a="1"/>
  <c r="L598" i="13" s="1"/>
  <c r="K12" i="7" s="1"/>
  <c r="L406" i="13" a="1"/>
  <c r="L406" i="13" s="1"/>
  <c r="K92" i="5" s="1"/>
  <c r="L394" i="13" a="1"/>
  <c r="L394" i="13" s="1"/>
  <c r="K80" i="5" s="1"/>
  <c r="L382" i="13" a="1"/>
  <c r="L382" i="13" s="1"/>
  <c r="K68" i="5" s="1"/>
  <c r="L370" i="13" a="1"/>
  <c r="L370" i="13" s="1"/>
  <c r="K56" i="5" s="1"/>
  <c r="L358" i="13" a="1"/>
  <c r="L358" i="13" s="1"/>
  <c r="K44" i="5" s="1"/>
  <c r="L346" i="13" a="1"/>
  <c r="L346" i="13" s="1"/>
  <c r="K31" i="5" s="1"/>
  <c r="L334" i="13" a="1"/>
  <c r="L334" i="13" s="1"/>
  <c r="K19" i="5" s="1"/>
  <c r="L322" i="13" a="1"/>
  <c r="L322" i="13" s="1"/>
  <c r="K5" i="5" s="1"/>
  <c r="L310" i="13" a="1"/>
  <c r="L310" i="13" s="1"/>
  <c r="K88" i="4" s="1"/>
  <c r="L298" i="13" a="1"/>
  <c r="L298" i="13" s="1"/>
  <c r="K75" i="4" s="1"/>
  <c r="L202" i="13" a="1"/>
  <c r="L202" i="13" s="1"/>
  <c r="K71" i="3" s="1"/>
  <c r="L142" i="13" a="1"/>
  <c r="L142" i="13" s="1"/>
  <c r="K4" i="3" s="1"/>
  <c r="L106" i="13" a="1"/>
  <c r="L106" i="13" s="1"/>
  <c r="K59" i="2" s="1"/>
  <c r="L94" i="13" a="1"/>
  <c r="L94" i="13" s="1"/>
  <c r="K47" i="2" s="1"/>
  <c r="L82" i="13" a="1"/>
  <c r="L82" i="13" s="1"/>
  <c r="K35" i="2" s="1"/>
  <c r="L621" i="13" a="1"/>
  <c r="L621" i="13" s="1"/>
  <c r="K36" i="7" s="1"/>
  <c r="L609" i="13" a="1"/>
  <c r="L609" i="13" s="1"/>
  <c r="K24" i="7" s="1"/>
  <c r="L441" i="13" a="1"/>
  <c r="L441" i="13" s="1"/>
  <c r="K36" i="10" s="1"/>
  <c r="L429" i="13" a="1"/>
  <c r="L429" i="13" s="1"/>
  <c r="K24" i="10" s="1"/>
  <c r="L249" i="13" a="1"/>
  <c r="L249" i="13" s="1"/>
  <c r="K24" i="4" s="1"/>
  <c r="L237" i="13" a="1"/>
  <c r="L237" i="13" s="1"/>
  <c r="K12" i="4" s="1"/>
  <c r="L225" i="13" a="1"/>
  <c r="L225" i="13" s="1"/>
  <c r="K96" i="3" s="1"/>
  <c r="L213" i="13" a="1"/>
  <c r="L213" i="13" s="1"/>
  <c r="K84" i="3" s="1"/>
  <c r="L488" i="13" a="1"/>
  <c r="L488" i="13" s="1"/>
  <c r="K87" i="10" s="1"/>
  <c r="L416" i="13" a="1"/>
  <c r="L416" i="13" s="1"/>
  <c r="K8" i="10" s="1"/>
  <c r="L284" i="13" a="1"/>
  <c r="L284" i="13" s="1"/>
  <c r="K60" i="4" s="1"/>
  <c r="L272" i="13" a="1"/>
  <c r="L272" i="13" s="1"/>
  <c r="K48" i="4" s="1"/>
  <c r="L260" i="13" a="1"/>
  <c r="L260" i="13" s="1"/>
  <c r="K36" i="4" s="1"/>
  <c r="L248" i="13" a="1"/>
  <c r="L248" i="13" s="1"/>
  <c r="K23" i="4" s="1"/>
  <c r="L236" i="13" a="1"/>
  <c r="L236" i="13" s="1"/>
  <c r="K11" i="4" s="1"/>
  <c r="L224" i="13" a="1"/>
  <c r="L224" i="13" s="1"/>
  <c r="K95" i="3" s="1"/>
  <c r="L212" i="13" a="1"/>
  <c r="L212" i="13" s="1"/>
  <c r="K83" i="3" s="1"/>
  <c r="L128" i="13" a="1"/>
  <c r="L128" i="13" s="1"/>
  <c r="K83" i="2" s="1"/>
  <c r="L116" i="13" a="1"/>
  <c r="L116" i="13" s="1"/>
  <c r="K71" i="2" s="1"/>
  <c r="L763" i="13" a="1"/>
  <c r="L763" i="13" s="1"/>
  <c r="K89" i="8" s="1"/>
  <c r="L751" i="13" a="1"/>
  <c r="L751" i="13" s="1"/>
  <c r="K75" i="8" s="1"/>
  <c r="L739" i="13" a="1"/>
  <c r="L739" i="13" s="1"/>
  <c r="K63" i="8" s="1"/>
  <c r="L727" i="13" a="1"/>
  <c r="L727" i="13" s="1"/>
  <c r="K51" i="8" s="1"/>
  <c r="L715" i="13" a="1"/>
  <c r="L715" i="13" s="1"/>
  <c r="K39" i="8" s="1"/>
  <c r="L703" i="13" a="1"/>
  <c r="L703" i="13" s="1"/>
  <c r="K27" i="8" s="1"/>
  <c r="L667" i="13" a="1"/>
  <c r="L667" i="13" s="1"/>
  <c r="K84" i="7" s="1"/>
  <c r="L655" i="13" a="1"/>
  <c r="L655" i="13" s="1"/>
  <c r="K72" i="7" s="1"/>
  <c r="L643" i="13" a="1"/>
  <c r="L643" i="13" s="1"/>
  <c r="K60" i="7" s="1"/>
  <c r="L631" i="13" a="1"/>
  <c r="L631" i="13" s="1"/>
  <c r="K46" i="7" s="1"/>
  <c r="L619" i="13" a="1"/>
  <c r="L619" i="13" s="1"/>
  <c r="K34" i="7" s="1"/>
  <c r="L583" i="13" a="1"/>
  <c r="L583" i="13" s="1"/>
  <c r="K92" i="6" s="1"/>
  <c r="L571" i="13" a="1"/>
  <c r="L571" i="13" s="1"/>
  <c r="K80" i="6" s="1"/>
  <c r="L559" i="13" a="1"/>
  <c r="L559" i="13" s="1"/>
  <c r="K68" i="6" s="1"/>
  <c r="L547" i="13" a="1"/>
  <c r="L547" i="13" s="1"/>
  <c r="K56" i="6" s="1"/>
  <c r="L511" i="13" a="1"/>
  <c r="L511" i="13" s="1"/>
  <c r="K16" i="6" s="1"/>
  <c r="L499" i="13" a="1"/>
  <c r="L499" i="13" s="1"/>
  <c r="K4" i="6" s="1"/>
  <c r="L475" i="13" a="1"/>
  <c r="L475" i="13" s="1"/>
  <c r="K72" i="10" s="1"/>
  <c r="L463" i="13" a="1"/>
  <c r="L463" i="13" s="1"/>
  <c r="K58" i="10" s="1"/>
  <c r="L451" i="13" a="1"/>
  <c r="L451" i="13" s="1"/>
  <c r="K46" i="10" s="1"/>
  <c r="L439" i="13" a="1"/>
  <c r="L439" i="13" s="1"/>
  <c r="K34" i="10" s="1"/>
  <c r="L427" i="13" a="1"/>
  <c r="L427" i="13" s="1"/>
  <c r="K22" i="10" s="1"/>
  <c r="L415" i="13" a="1"/>
  <c r="L415" i="13" s="1"/>
  <c r="K7" i="10" s="1"/>
  <c r="L403" i="13" a="1"/>
  <c r="L403" i="13" s="1"/>
  <c r="K89" i="5" s="1"/>
  <c r="L391" i="13" a="1"/>
  <c r="L391" i="13" s="1"/>
  <c r="K77" i="5" s="1"/>
  <c r="L379" i="13" a="1"/>
  <c r="L379" i="13" s="1"/>
  <c r="K65" i="5" s="1"/>
  <c r="L367" i="13" a="1"/>
  <c r="L367" i="13" s="1"/>
  <c r="K53" i="5" s="1"/>
  <c r="L355" i="13" a="1"/>
  <c r="L355" i="13" s="1"/>
  <c r="K41" i="5" s="1"/>
  <c r="L343" i="13" a="1"/>
  <c r="L343" i="13" s="1"/>
  <c r="K28" i="5" s="1"/>
  <c r="L331" i="13" a="1"/>
  <c r="L331" i="13" s="1"/>
  <c r="K16" i="5" s="1"/>
  <c r="L295" i="13" a="1"/>
  <c r="L295" i="13" s="1"/>
  <c r="K72" i="4" s="1"/>
  <c r="L283" i="13" a="1"/>
  <c r="L283" i="13" s="1"/>
  <c r="K59" i="4" s="1"/>
  <c r="L271" i="13" a="1"/>
  <c r="L271" i="13" s="1"/>
  <c r="K47" i="4" s="1"/>
  <c r="L259" i="13" a="1"/>
  <c r="L259" i="13" s="1"/>
  <c r="K35" i="4" s="1"/>
  <c r="L199" i="13" a="1"/>
  <c r="L199" i="13" s="1"/>
  <c r="K68" i="3" s="1"/>
  <c r="L678" i="13" a="1"/>
  <c r="L678" i="13" s="1"/>
  <c r="K96" i="7" s="1"/>
  <c r="L666" i="13" a="1"/>
  <c r="L666" i="13" s="1"/>
  <c r="K83" i="7" s="1"/>
  <c r="L654" i="13" a="1"/>
  <c r="L654" i="13" s="1"/>
  <c r="K71" i="7" s="1"/>
  <c r="L642" i="13" a="1"/>
  <c r="L642" i="13" s="1"/>
  <c r="K59" i="7" s="1"/>
  <c r="L606" i="13" a="1"/>
  <c r="L606" i="13" s="1"/>
  <c r="K20" i="7" s="1"/>
  <c r="L474" i="13" a="1"/>
  <c r="L474" i="13" s="1"/>
  <c r="K71" i="10" s="1"/>
  <c r="L318" i="13" a="1"/>
  <c r="L318" i="13" s="1"/>
  <c r="K96" i="4" s="1"/>
  <c r="L306" i="13" a="1"/>
  <c r="L306" i="13" s="1"/>
  <c r="K84" i="4" s="1"/>
  <c r="L138" i="13" a="1"/>
  <c r="L138" i="13" s="1"/>
  <c r="K96" i="2" s="1"/>
  <c r="L114" i="13" a="1"/>
  <c r="L114" i="13" s="1"/>
  <c r="K68" i="2" s="1"/>
  <c r="L689" i="13" a="1"/>
  <c r="L689" i="13" s="1"/>
  <c r="K12" i="8" s="1"/>
  <c r="L629" i="13" a="1"/>
  <c r="L629" i="13" s="1"/>
  <c r="K44" i="7" s="1"/>
  <c r="L617" i="13" a="1"/>
  <c r="L617" i="13" s="1"/>
  <c r="K32" i="7" s="1"/>
  <c r="L485" i="13" a="1"/>
  <c r="L485" i="13" s="1"/>
  <c r="K84" i="10" s="1"/>
  <c r="L461" i="13" a="1"/>
  <c r="L461" i="13" s="1"/>
  <c r="K56" i="10" s="1"/>
  <c r="L449" i="13" a="1"/>
  <c r="L449" i="13" s="1"/>
  <c r="K44" i="10" s="1"/>
  <c r="L437" i="13" a="1"/>
  <c r="L437" i="13" s="1"/>
  <c r="K32" i="10" s="1"/>
  <c r="L425" i="13" a="1"/>
  <c r="L425" i="13" s="1"/>
  <c r="K20" i="10" s="1"/>
  <c r="L257" i="13" a="1"/>
  <c r="L257" i="13" s="1"/>
  <c r="K32" i="4" s="1"/>
  <c r="L245" i="13" a="1"/>
  <c r="L245" i="13" s="1"/>
  <c r="K20" i="4" s="1"/>
  <c r="L233" i="13" a="1"/>
  <c r="L233" i="13" s="1"/>
  <c r="K8" i="4" s="1"/>
  <c r="L221" i="13" a="1"/>
  <c r="L221" i="13" s="1"/>
  <c r="K92" i="3" s="1"/>
  <c r="L209" i="13" a="1"/>
  <c r="L209" i="13" s="1"/>
  <c r="K80" i="3" s="1"/>
  <c r="L137" i="13" a="1"/>
  <c r="L137" i="13" s="1"/>
  <c r="K95" i="2" s="1"/>
  <c r="L125" i="13" a="1"/>
  <c r="L125" i="13" s="1"/>
  <c r="K80" i="2" s="1"/>
  <c r="L748" i="13" a="1"/>
  <c r="L748" i="13" s="1"/>
  <c r="K72" i="8" s="1"/>
  <c r="L736" i="13" a="1"/>
  <c r="L736" i="13" s="1"/>
  <c r="K60" i="8" s="1"/>
  <c r="L724" i="13" a="1"/>
  <c r="L724" i="13" s="1"/>
  <c r="K48" i="8" s="1"/>
  <c r="L712" i="13" a="1"/>
  <c r="L712" i="13" s="1"/>
  <c r="K36" i="8" s="1"/>
  <c r="L700" i="13" a="1"/>
  <c r="L700" i="13" s="1"/>
  <c r="K24" i="8" s="1"/>
  <c r="L544" i="13" a="1"/>
  <c r="L544" i="13" s="1"/>
  <c r="K52" i="6" s="1"/>
  <c r="L292" i="13" a="1"/>
  <c r="L292" i="13" s="1"/>
  <c r="K68" i="4" s="1"/>
  <c r="L280" i="13" a="1"/>
  <c r="L280" i="13" s="1"/>
  <c r="K56" i="4" s="1"/>
  <c r="L268" i="13" a="1"/>
  <c r="L268" i="13" s="1"/>
  <c r="K44" i="4" s="1"/>
  <c r="L148" i="13" a="1"/>
  <c r="L148" i="13" s="1"/>
  <c r="K12" i="3" s="1"/>
  <c r="L409" i="13" a="1"/>
  <c r="L409" i="13" s="1"/>
  <c r="K96" i="5" s="1"/>
  <c r="L747" i="13" a="1"/>
  <c r="L747" i="13" s="1"/>
  <c r="K71" i="8" s="1"/>
  <c r="L735" i="13" a="1"/>
  <c r="L735" i="13" s="1"/>
  <c r="K59" i="8" s="1"/>
  <c r="L723" i="13" a="1"/>
  <c r="L723" i="13" s="1"/>
  <c r="K47" i="8" s="1"/>
  <c r="L711" i="13" a="1"/>
  <c r="L711" i="13" s="1"/>
  <c r="K35" i="8" s="1"/>
  <c r="L699" i="13" a="1"/>
  <c r="L699" i="13" s="1"/>
  <c r="K23" i="8" s="1"/>
  <c r="L687" i="13" a="1"/>
  <c r="L687" i="13" s="1"/>
  <c r="K10" i="8" s="1"/>
  <c r="L663" i="13" a="1"/>
  <c r="L663" i="13" s="1"/>
  <c r="K80" i="7" s="1"/>
  <c r="L651" i="13" a="1"/>
  <c r="L651" i="13" s="1"/>
  <c r="K68" i="7" s="1"/>
  <c r="L639" i="13" a="1"/>
  <c r="L639" i="13" s="1"/>
  <c r="K55" i="7" s="1"/>
  <c r="L591" i="13" a="1"/>
  <c r="L591" i="13" s="1"/>
  <c r="K4" i="7" s="1"/>
  <c r="L579" i="13" a="1"/>
  <c r="L579" i="13" s="1"/>
  <c r="K88" i="6" s="1"/>
  <c r="L567" i="13" a="1"/>
  <c r="L567" i="13" s="1"/>
  <c r="K76" i="6" s="1"/>
  <c r="L555" i="13" a="1"/>
  <c r="L555" i="13" s="1"/>
  <c r="K64" i="6" s="1"/>
  <c r="L543" i="13" a="1"/>
  <c r="L543" i="13" s="1"/>
  <c r="K51" i="6" s="1"/>
  <c r="L507" i="13" a="1"/>
  <c r="L507" i="13" s="1"/>
  <c r="K12" i="6" s="1"/>
  <c r="L495" i="13" a="1"/>
  <c r="L495" i="13" s="1"/>
  <c r="K96" i="10" s="1"/>
  <c r="L483" i="13" a="1"/>
  <c r="L483" i="13" s="1"/>
  <c r="K80" i="10" s="1"/>
  <c r="L471" i="13" a="1"/>
  <c r="L471" i="13" s="1"/>
  <c r="K67" i="10" s="1"/>
  <c r="L423" i="13" a="1"/>
  <c r="L423" i="13" s="1"/>
  <c r="K17" i="10" s="1"/>
  <c r="L339" i="13" a="1"/>
  <c r="L339" i="13" s="1"/>
  <c r="K24" i="5" s="1"/>
  <c r="L327" i="13" a="1"/>
  <c r="L327" i="13" s="1"/>
  <c r="K12" i="5" s="1"/>
  <c r="L195" i="13" a="1"/>
  <c r="L195" i="13" s="1"/>
  <c r="K64" i="3" s="1"/>
  <c r="L147" i="13" a="1"/>
  <c r="L147" i="13" s="1"/>
  <c r="K11" i="3" s="1"/>
  <c r="L135" i="13" a="1"/>
  <c r="L135" i="13" s="1"/>
  <c r="K92" i="2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50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4" i="13"/>
  <c r="H182" i="13"/>
  <c r="H170" i="13"/>
  <c r="H158" i="13"/>
  <c r="H47" i="13"/>
  <c r="H139" i="13"/>
  <c r="H129" i="13"/>
  <c r="H118" i="13"/>
  <c r="H6" i="13"/>
  <c r="H96" i="13"/>
  <c r="H84" i="13"/>
  <c r="H73" i="13"/>
  <c r="H61" i="13"/>
  <c r="L757" i="13" a="1"/>
  <c r="L757" i="13" s="1"/>
  <c r="K83" i="8" s="1"/>
  <c r="L685" i="13" a="1"/>
  <c r="L685" i="13" s="1"/>
  <c r="K8" i="8" s="1"/>
  <c r="L673" i="13" a="1"/>
  <c r="L673" i="13" s="1"/>
  <c r="K90" i="7" s="1"/>
  <c r="L661" i="13" a="1"/>
  <c r="L661" i="13" s="1"/>
  <c r="K78" i="7" s="1"/>
  <c r="L649" i="13" a="1"/>
  <c r="L649" i="13" s="1"/>
  <c r="K66" i="7" s="1"/>
  <c r="L637" i="13" a="1"/>
  <c r="L637" i="13" s="1"/>
  <c r="K52" i="7" s="1"/>
  <c r="L625" i="13" a="1"/>
  <c r="L625" i="13" s="1"/>
  <c r="K40" i="7" s="1"/>
  <c r="L613" i="13" a="1"/>
  <c r="L613" i="13" s="1"/>
  <c r="K28" i="7" s="1"/>
  <c r="L601" i="13" a="1"/>
  <c r="L601" i="13" s="1"/>
  <c r="K15" i="7" s="1"/>
  <c r="L589" i="13" a="1"/>
  <c r="L589" i="13" s="1"/>
  <c r="K2" i="7" s="1"/>
  <c r="L577" i="13" a="1"/>
  <c r="L577" i="13" s="1"/>
  <c r="K86" i="6" s="1"/>
  <c r="L565" i="13" a="1"/>
  <c r="L565" i="13" s="1"/>
  <c r="K74" i="6" s="1"/>
  <c r="L553" i="13" a="1"/>
  <c r="L553" i="13" s="1"/>
  <c r="K62" i="6" s="1"/>
  <c r="L541" i="13" a="1"/>
  <c r="L541" i="13" s="1"/>
  <c r="K49" i="6" s="1"/>
  <c r="L517" i="13" a="1"/>
  <c r="L517" i="13" s="1"/>
  <c r="K23" i="6" s="1"/>
  <c r="L505" i="13" a="1"/>
  <c r="L505" i="13" s="1"/>
  <c r="K10" i="6" s="1"/>
  <c r="L481" i="13" a="1"/>
  <c r="L481" i="13" s="1"/>
  <c r="K78" i="10" s="1"/>
  <c r="L469" i="13" a="1"/>
  <c r="L469" i="13" s="1"/>
  <c r="K65" i="10" s="1"/>
  <c r="L397" i="13" a="1"/>
  <c r="L397" i="13" s="1"/>
  <c r="K83" i="5" s="1"/>
  <c r="L385" i="13" a="1"/>
  <c r="L385" i="13" s="1"/>
  <c r="K71" i="5" s="1"/>
  <c r="L373" i="13" a="1"/>
  <c r="L373" i="13" s="1"/>
  <c r="K59" i="5" s="1"/>
  <c r="L361" i="13" a="1"/>
  <c r="L361" i="13" s="1"/>
  <c r="K47" i="5" s="1"/>
  <c r="L73" i="13" a="1"/>
  <c r="L73" i="13" s="1"/>
  <c r="K25" i="2" s="1"/>
  <c r="L61" i="13" a="1"/>
  <c r="L61" i="13" s="1"/>
  <c r="K13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28" i="13"/>
  <c r="H453" i="13"/>
  <c r="H441" i="13"/>
  <c r="H429" i="13"/>
  <c r="H419" i="13"/>
  <c r="H409" i="13"/>
  <c r="H398" i="13"/>
  <c r="H386" i="13"/>
  <c r="H374" i="13"/>
  <c r="H362" i="13"/>
  <c r="H23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15" i="13"/>
  <c r="H49" i="13"/>
  <c r="H181" i="13"/>
  <c r="H169" i="13"/>
  <c r="H157" i="13"/>
  <c r="H148" i="13"/>
  <c r="H138" i="13"/>
  <c r="H8" i="13"/>
  <c r="H117" i="13"/>
  <c r="H107" i="13"/>
  <c r="H95" i="13"/>
  <c r="H83" i="13"/>
  <c r="H72" i="13"/>
  <c r="H60" i="13"/>
  <c r="L684" i="13" a="1"/>
  <c r="L684" i="13" s="1"/>
  <c r="K6" i="8" s="1"/>
  <c r="L672" i="13" a="1"/>
  <c r="L672" i="13" s="1"/>
  <c r="K89" i="7" s="1"/>
  <c r="L660" i="13" a="1"/>
  <c r="L660" i="13" s="1"/>
  <c r="K77" i="7" s="1"/>
  <c r="L648" i="13" a="1"/>
  <c r="L648" i="13" s="1"/>
  <c r="K65" i="7" s="1"/>
  <c r="L588" i="13" a="1"/>
  <c r="L588" i="13" s="1"/>
  <c r="K97" i="6" s="1"/>
  <c r="L576" i="13" a="1"/>
  <c r="L576" i="13" s="1"/>
  <c r="K85" i="6" s="1"/>
  <c r="L564" i="13" a="1"/>
  <c r="L564" i="13" s="1"/>
  <c r="K73" i="6" s="1"/>
  <c r="L552" i="13" a="1"/>
  <c r="L552" i="13" s="1"/>
  <c r="K61" i="6" s="1"/>
  <c r="L96" i="13" a="1"/>
  <c r="L96" i="13" s="1"/>
  <c r="K49" i="2" s="1"/>
  <c r="L84" i="13" a="1"/>
  <c r="L84" i="13" s="1"/>
  <c r="K37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38" i="13"/>
  <c r="H597" i="13"/>
  <c r="H586" i="13"/>
  <c r="H574" i="13"/>
  <c r="H562" i="13"/>
  <c r="H550" i="13"/>
  <c r="H36" i="13"/>
  <c r="H528" i="13"/>
  <c r="H517" i="13"/>
  <c r="H506" i="13"/>
  <c r="H33" i="13"/>
  <c r="H31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18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5" i="8" s="1"/>
  <c r="L635" i="13" a="1"/>
  <c r="L635" i="13" s="1"/>
  <c r="K50" i="7" s="1"/>
  <c r="L623" i="13" a="1"/>
  <c r="L623" i="13" s="1"/>
  <c r="K38" i="7" s="1"/>
  <c r="L611" i="13" a="1"/>
  <c r="L611" i="13" s="1"/>
  <c r="K26" i="7" s="1"/>
  <c r="L599" i="13" a="1"/>
  <c r="L599" i="13" s="1"/>
  <c r="K13" i="7" s="1"/>
  <c r="L491" i="13" a="1"/>
  <c r="L491" i="13" s="1"/>
  <c r="K90" i="10" s="1"/>
  <c r="L203" i="13" a="1"/>
  <c r="L203" i="13" s="1"/>
  <c r="K73" i="3" s="1"/>
  <c r="H738" i="13"/>
  <c r="H623" i="13"/>
  <c r="H497" i="13"/>
  <c r="H376" i="13"/>
  <c r="H251" i="13"/>
  <c r="H9" i="13"/>
  <c r="L170" i="13" a="1"/>
  <c r="L170" i="13" s="1"/>
  <c r="K37" i="3" s="1"/>
  <c r="H748" i="13"/>
  <c r="H700" i="13"/>
  <c r="H667" i="13"/>
  <c r="H633" i="13"/>
  <c r="H575" i="13"/>
  <c r="H46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26" i="13"/>
  <c r="H24" i="13"/>
  <c r="H396" i="13"/>
  <c r="H384" i="13"/>
  <c r="H372" i="13"/>
  <c r="H360" i="13"/>
  <c r="H349" i="13"/>
  <c r="H337" i="13"/>
  <c r="H22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10" i="13"/>
  <c r="H127" i="13"/>
  <c r="H115" i="13"/>
  <c r="H105" i="13"/>
  <c r="H93" i="13"/>
  <c r="H81" i="13"/>
  <c r="H70" i="13"/>
  <c r="H58" i="13"/>
  <c r="L754" i="13" a="1"/>
  <c r="L754" i="13" s="1"/>
  <c r="K78" i="8" s="1"/>
  <c r="L742" i="13" a="1"/>
  <c r="L742" i="13" s="1"/>
  <c r="K66" i="8" s="1"/>
  <c r="L730" i="13" a="1"/>
  <c r="L730" i="13" s="1"/>
  <c r="K54" i="8" s="1"/>
  <c r="L718" i="13" a="1"/>
  <c r="L718" i="13" s="1"/>
  <c r="K42" i="8" s="1"/>
  <c r="L706" i="13" a="1"/>
  <c r="L706" i="13" s="1"/>
  <c r="K30" i="8" s="1"/>
  <c r="L694" i="13" a="1"/>
  <c r="L694" i="13" s="1"/>
  <c r="K18" i="8" s="1"/>
  <c r="L682" i="13" a="1"/>
  <c r="L682" i="13" s="1"/>
  <c r="K4" i="8" s="1"/>
  <c r="L670" i="13" a="1"/>
  <c r="L670" i="13" s="1"/>
  <c r="K87" i="7" s="1"/>
  <c r="L658" i="13" a="1"/>
  <c r="L658" i="13" s="1"/>
  <c r="K75" i="7" s="1"/>
  <c r="L646" i="13" a="1"/>
  <c r="L646" i="13" s="1"/>
  <c r="K63" i="7" s="1"/>
  <c r="L634" i="13" a="1"/>
  <c r="L634" i="13" s="1"/>
  <c r="K49" i="7" s="1"/>
  <c r="L622" i="13" a="1"/>
  <c r="L622" i="13" s="1"/>
  <c r="K37" i="7" s="1"/>
  <c r="L610" i="13" a="1"/>
  <c r="L610" i="13" s="1"/>
  <c r="K25" i="7" s="1"/>
  <c r="L586" i="13" a="1"/>
  <c r="L586" i="13" s="1"/>
  <c r="K95" i="6" s="1"/>
  <c r="L574" i="13" a="1"/>
  <c r="L574" i="13" s="1"/>
  <c r="K83" i="6" s="1"/>
  <c r="L562" i="13" a="1"/>
  <c r="L562" i="13" s="1"/>
  <c r="K71" i="6" s="1"/>
  <c r="L550" i="13" a="1"/>
  <c r="L550" i="13" s="1"/>
  <c r="K59" i="6" s="1"/>
  <c r="L514" i="13" a="1"/>
  <c r="L514" i="13" s="1"/>
  <c r="K20" i="6" s="1"/>
  <c r="L502" i="13" a="1"/>
  <c r="L502" i="13" s="1"/>
  <c r="K7" i="6" s="1"/>
  <c r="L490" i="13" a="1"/>
  <c r="L490" i="13" s="1"/>
  <c r="K89" i="10" s="1"/>
  <c r="L454" i="13" a="1"/>
  <c r="L454" i="13" s="1"/>
  <c r="K49" i="10" s="1"/>
  <c r="L442" i="13" a="1"/>
  <c r="L442" i="13" s="1"/>
  <c r="K37" i="10" s="1"/>
  <c r="L430" i="13" a="1"/>
  <c r="L430" i="13" s="1"/>
  <c r="K25" i="10" s="1"/>
  <c r="L418" i="13" a="1"/>
  <c r="L418" i="13" s="1"/>
  <c r="K11" i="10" s="1"/>
  <c r="L250" i="13" a="1"/>
  <c r="L250" i="13" s="1"/>
  <c r="K25" i="4" s="1"/>
  <c r="L238" i="13" a="1"/>
  <c r="L238" i="13" s="1"/>
  <c r="K13" i="4" s="1"/>
  <c r="L214" i="13" a="1"/>
  <c r="L214" i="13" s="1"/>
  <c r="K85" i="3" s="1"/>
  <c r="L118" i="13" a="1"/>
  <c r="L118" i="13" s="1"/>
  <c r="K73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2" i="13"/>
  <c r="H30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17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7" i="13"/>
  <c r="H104" i="13"/>
  <c r="H92" i="13"/>
  <c r="H5" i="13"/>
  <c r="H69" i="13"/>
  <c r="H57" i="13"/>
  <c r="L765" i="13" a="1"/>
  <c r="L765" i="13" s="1"/>
  <c r="K91" i="8" s="1"/>
  <c r="L741" i="13" a="1"/>
  <c r="L741" i="13" s="1"/>
  <c r="K65" i="8" s="1"/>
  <c r="L729" i="13" a="1"/>
  <c r="L729" i="13" s="1"/>
  <c r="K53" i="8" s="1"/>
  <c r="L717" i="13" a="1"/>
  <c r="L717" i="13" s="1"/>
  <c r="K41" i="8" s="1"/>
  <c r="L705" i="13" a="1"/>
  <c r="L705" i="13" s="1"/>
  <c r="K29" i="8" s="1"/>
  <c r="L693" i="13" a="1"/>
  <c r="L693" i="13" s="1"/>
  <c r="K16" i="8" s="1"/>
  <c r="L681" i="13" a="1"/>
  <c r="L681" i="13" s="1"/>
  <c r="K3" i="8" s="1"/>
  <c r="L669" i="13" a="1"/>
  <c r="L669" i="13" s="1"/>
  <c r="K86" i="7" s="1"/>
  <c r="L657" i="13" a="1"/>
  <c r="L657" i="13" s="1"/>
  <c r="K74" i="7" s="1"/>
  <c r="L645" i="13" a="1"/>
  <c r="L645" i="13" s="1"/>
  <c r="K62" i="7" s="1"/>
  <c r="L597" i="13" a="1"/>
  <c r="L597" i="13" s="1"/>
  <c r="K11" i="7" s="1"/>
  <c r="L585" i="13" a="1"/>
  <c r="L585" i="13" s="1"/>
  <c r="K94" i="6" s="1"/>
  <c r="L573" i="13" a="1"/>
  <c r="L573" i="13" s="1"/>
  <c r="K82" i="6" s="1"/>
  <c r="L561" i="13" a="1"/>
  <c r="L561" i="13" s="1"/>
  <c r="K70" i="6" s="1"/>
  <c r="L549" i="13" a="1"/>
  <c r="L549" i="13" s="1"/>
  <c r="K58" i="6" s="1"/>
  <c r="L513" i="13" a="1"/>
  <c r="L513" i="13" s="1"/>
  <c r="K18" i="6" s="1"/>
  <c r="L501" i="13" a="1"/>
  <c r="L501" i="13" s="1"/>
  <c r="K6" i="6" s="1"/>
  <c r="L465" i="13" a="1"/>
  <c r="L465" i="13" s="1"/>
  <c r="K61" i="10" s="1"/>
  <c r="L285" i="13" a="1"/>
  <c r="L285" i="13" s="1"/>
  <c r="K61" i="4" s="1"/>
  <c r="L273" i="13" a="1"/>
  <c r="L273" i="13" s="1"/>
  <c r="K49" i="4" s="1"/>
  <c r="L261" i="13" a="1"/>
  <c r="L261" i="13" s="1"/>
  <c r="K37" i="4" s="1"/>
  <c r="L129" i="13" a="1"/>
  <c r="L129" i="13" s="1"/>
  <c r="K85" i="2" s="1"/>
  <c r="H3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0" i="13"/>
  <c r="H629" i="13"/>
  <c r="H617" i="13"/>
  <c r="H606" i="13"/>
  <c r="H51" i="13"/>
  <c r="H583" i="13"/>
  <c r="H571" i="13"/>
  <c r="H559" i="13"/>
  <c r="H547" i="13"/>
  <c r="H537" i="13"/>
  <c r="H525" i="13"/>
  <c r="H514" i="13"/>
  <c r="H503" i="13"/>
  <c r="H493" i="13"/>
  <c r="H483" i="13"/>
  <c r="H29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1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3" i="13"/>
  <c r="H48" i="13"/>
  <c r="H135" i="13"/>
  <c r="H125" i="13"/>
  <c r="H114" i="13"/>
  <c r="H103" i="13"/>
  <c r="H91" i="13"/>
  <c r="H80" i="13"/>
  <c r="H68" i="13"/>
  <c r="H56" i="13"/>
  <c r="L764" i="13" a="1"/>
  <c r="L764" i="13" s="1"/>
  <c r="K90" i="8" s="1"/>
  <c r="L740" i="13" a="1"/>
  <c r="L740" i="13" s="1"/>
  <c r="K64" i="8" s="1"/>
  <c r="L728" i="13" a="1"/>
  <c r="L728" i="13" s="1"/>
  <c r="K52" i="8" s="1"/>
  <c r="L716" i="13" a="1"/>
  <c r="L716" i="13" s="1"/>
  <c r="K40" i="8" s="1"/>
  <c r="L704" i="13" a="1"/>
  <c r="L704" i="13" s="1"/>
  <c r="K28" i="8" s="1"/>
  <c r="L692" i="13" a="1"/>
  <c r="L692" i="13" s="1"/>
  <c r="K15" i="8" s="1"/>
  <c r="L656" i="13" a="1"/>
  <c r="L656" i="13" s="1"/>
  <c r="K73" i="7" s="1"/>
  <c r="L644" i="13" a="1"/>
  <c r="L644" i="13" s="1"/>
  <c r="K61" i="7" s="1"/>
  <c r="L632" i="13" a="1"/>
  <c r="L632" i="13" s="1"/>
  <c r="K47" i="7" s="1"/>
  <c r="L620" i="13" a="1"/>
  <c r="L620" i="13" s="1"/>
  <c r="K35" i="7" s="1"/>
  <c r="L608" i="13" a="1"/>
  <c r="L608" i="13" s="1"/>
  <c r="K22" i="7" s="1"/>
  <c r="L596" i="13" a="1"/>
  <c r="L596" i="13" s="1"/>
  <c r="K10" i="7" s="1"/>
  <c r="L512" i="13" a="1"/>
  <c r="L512" i="13" s="1"/>
  <c r="K17" i="6" s="1"/>
  <c r="L476" i="13" a="1"/>
  <c r="L476" i="13" s="1"/>
  <c r="K73" i="10" s="1"/>
  <c r="L464" i="13" a="1"/>
  <c r="L464" i="13" s="1"/>
  <c r="K59" i="10" s="1"/>
  <c r="L452" i="13" a="1"/>
  <c r="L452" i="13" s="1"/>
  <c r="K47" i="10" s="1"/>
  <c r="L440" i="13" a="1"/>
  <c r="L440" i="13" s="1"/>
  <c r="K35" i="10" s="1"/>
  <c r="L428" i="13" a="1"/>
  <c r="L428" i="13" s="1"/>
  <c r="K23" i="10" s="1"/>
  <c r="L296" i="13" a="1"/>
  <c r="L296" i="13" s="1"/>
  <c r="K73" i="4" s="1"/>
  <c r="H691" i="13"/>
  <c r="H577" i="13"/>
  <c r="H466" i="13"/>
  <c r="H352" i="13"/>
  <c r="H227" i="13"/>
  <c r="H108" i="13"/>
  <c r="H765" i="13"/>
  <c r="H719" i="13"/>
  <c r="H707" i="13"/>
  <c r="H695" i="13"/>
  <c r="H42" i="13"/>
  <c r="H41" i="13"/>
  <c r="H662" i="13"/>
  <c r="H650" i="13"/>
  <c r="H639" i="13"/>
  <c r="H628" i="13"/>
  <c r="H616" i="13"/>
  <c r="H605" i="13"/>
  <c r="H594" i="13"/>
  <c r="H582" i="13"/>
  <c r="H570" i="13"/>
  <c r="H558" i="13"/>
  <c r="H37" i="13"/>
  <c r="H536" i="13"/>
  <c r="H524" i="13"/>
  <c r="H34" i="13"/>
  <c r="H502" i="13"/>
  <c r="H492" i="13"/>
  <c r="H482" i="13"/>
  <c r="H471" i="13"/>
  <c r="H460" i="13"/>
  <c r="H448" i="13"/>
  <c r="H436" i="13"/>
  <c r="H27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1" i="13"/>
  <c r="H134" i="13"/>
  <c r="H124" i="13"/>
  <c r="H113" i="13"/>
  <c r="H102" i="13"/>
  <c r="H90" i="13"/>
  <c r="H79" i="13"/>
  <c r="H67" i="13"/>
  <c r="H55" i="13"/>
  <c r="L679" i="13" a="1"/>
  <c r="L679" i="13" s="1"/>
  <c r="K97" i="7" s="1"/>
  <c r="L319" i="13" a="1"/>
  <c r="L319" i="13" s="1"/>
  <c r="K97" i="4" s="1"/>
  <c r="L307" i="13" a="1"/>
  <c r="L307" i="13" s="1"/>
  <c r="K85" i="4" s="1"/>
  <c r="L139" i="13" a="1"/>
  <c r="L139" i="13" s="1"/>
  <c r="K97" i="2" s="1"/>
  <c r="H760" i="13"/>
  <c r="H635" i="13"/>
  <c r="H509" i="13"/>
  <c r="H388" i="13"/>
  <c r="H274" i="13"/>
  <c r="H171" i="13"/>
  <c r="H62" i="13"/>
  <c r="H45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2" i="13"/>
  <c r="H144" i="13"/>
  <c r="H133" i="13"/>
  <c r="H123" i="13"/>
  <c r="H112" i="13"/>
  <c r="H101" i="13"/>
  <c r="H89" i="13"/>
  <c r="H78" i="13"/>
  <c r="H66" i="13"/>
  <c r="H4" i="13"/>
  <c r="L486" i="13" a="1"/>
  <c r="L486" i="13" s="1"/>
  <c r="K85" i="10" s="1"/>
  <c r="L50" i="13" a="1"/>
  <c r="L50" i="13" s="1"/>
  <c r="K13" i="10" s="1"/>
  <c r="H680" i="13"/>
  <c r="H565" i="13"/>
  <c r="H455" i="13"/>
  <c r="H341" i="13"/>
  <c r="H215" i="13"/>
  <c r="H97" i="13"/>
  <c r="H732" i="13"/>
  <c r="H743" i="13"/>
  <c r="H742" i="13"/>
  <c r="H694" i="13"/>
  <c r="H717" i="13"/>
  <c r="H43" i="13"/>
  <c r="H660" i="13"/>
  <c r="H39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16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87" i="8" s="1"/>
  <c r="L749" i="13" a="1"/>
  <c r="L749" i="13" s="1"/>
  <c r="K73" i="8" s="1"/>
  <c r="L737" i="13" a="1"/>
  <c r="L737" i="13" s="1"/>
  <c r="K61" i="8" s="1"/>
  <c r="L725" i="13" a="1"/>
  <c r="L725" i="13" s="1"/>
  <c r="K49" i="8" s="1"/>
  <c r="L713" i="13" a="1"/>
  <c r="L713" i="13" s="1"/>
  <c r="K37" i="8" s="1"/>
  <c r="L701" i="13" a="1"/>
  <c r="L701" i="13" s="1"/>
  <c r="K25" i="8" s="1"/>
  <c r="L677" i="13" a="1"/>
  <c r="L677" i="13" s="1"/>
  <c r="K95" i="7" s="1"/>
  <c r="L665" i="13" a="1"/>
  <c r="L665" i="13" s="1"/>
  <c r="K82" i="7" s="1"/>
  <c r="L653" i="13" a="1"/>
  <c r="L653" i="13" s="1"/>
  <c r="K70" i="7" s="1"/>
  <c r="L641" i="13" a="1"/>
  <c r="L641" i="13" s="1"/>
  <c r="K58" i="7" s="1"/>
  <c r="L605" i="13" a="1"/>
  <c r="L605" i="13" s="1"/>
  <c r="K19" i="7" s="1"/>
  <c r="L593" i="13" a="1"/>
  <c r="L593" i="13" s="1"/>
  <c r="K6" i="7" s="1"/>
  <c r="L581" i="13" a="1"/>
  <c r="L581" i="13" s="1"/>
  <c r="K90" i="6" s="1"/>
  <c r="L569" i="13" a="1"/>
  <c r="L569" i="13" s="1"/>
  <c r="K78" i="6" s="1"/>
  <c r="L557" i="13" a="1"/>
  <c r="L557" i="13" s="1"/>
  <c r="K66" i="6" s="1"/>
  <c r="L545" i="13" a="1"/>
  <c r="L545" i="13" s="1"/>
  <c r="K53" i="6" s="1"/>
  <c r="L509" i="13" a="1"/>
  <c r="L509" i="13" s="1"/>
  <c r="K14" i="6" s="1"/>
  <c r="L497" i="13" a="1"/>
  <c r="L497" i="13" s="1"/>
  <c r="K2" i="6" s="1"/>
  <c r="L413" i="13" a="1"/>
  <c r="L413" i="13" s="1"/>
  <c r="K5" i="10" s="1"/>
  <c r="L353" i="13" a="1"/>
  <c r="L353" i="13" s="1"/>
  <c r="K39" i="5" s="1"/>
  <c r="L341" i="13" a="1"/>
  <c r="L341" i="13" s="1"/>
  <c r="K26" i="5" s="1"/>
  <c r="L329" i="13" a="1"/>
  <c r="L329" i="13" s="1"/>
  <c r="K14" i="5" s="1"/>
  <c r="L317" i="13" a="1"/>
  <c r="L317" i="13" s="1"/>
  <c r="K95" i="4" s="1"/>
  <c r="L305" i="13" a="1"/>
  <c r="L305" i="13" s="1"/>
  <c r="K83" i="4" s="1"/>
  <c r="L49" i="13" a="1"/>
  <c r="L49" i="13" s="1"/>
  <c r="K60" i="3" s="1"/>
  <c r="H657" i="13"/>
  <c r="H531" i="13"/>
  <c r="H420" i="13"/>
  <c r="H308" i="13"/>
  <c r="H193" i="13"/>
  <c r="H74" i="13"/>
  <c r="H744" i="13"/>
  <c r="H44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25" i="13"/>
  <c r="H402" i="13"/>
  <c r="H390" i="13"/>
  <c r="H378" i="13"/>
  <c r="H366" i="13"/>
  <c r="H354" i="13"/>
  <c r="H343" i="13"/>
  <c r="H331" i="13"/>
  <c r="H20" i="13"/>
  <c r="H310" i="13"/>
  <c r="H19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6" i="8" s="1"/>
  <c r="L688" i="13" a="1"/>
  <c r="L688" i="13" s="1"/>
  <c r="K11" i="8" s="1"/>
  <c r="L676" i="13" a="1"/>
  <c r="L676" i="13" s="1"/>
  <c r="K94" i="7" s="1"/>
  <c r="L628" i="13" a="1"/>
  <c r="L628" i="13" s="1"/>
  <c r="K43" i="7" s="1"/>
  <c r="L616" i="13" a="1"/>
  <c r="L616" i="13" s="1"/>
  <c r="K31" i="7" s="1"/>
  <c r="L604" i="13" a="1"/>
  <c r="L604" i="13" s="1"/>
  <c r="K18" i="7" s="1"/>
  <c r="L592" i="13" a="1"/>
  <c r="L592" i="13" s="1"/>
  <c r="K5" i="7" s="1"/>
  <c r="L580" i="13" a="1"/>
  <c r="L580" i="13" s="1"/>
  <c r="K89" i="6" s="1"/>
  <c r="L568" i="13" a="1"/>
  <c r="L568" i="13" s="1"/>
  <c r="K77" i="6" s="1"/>
  <c r="L556" i="13" a="1"/>
  <c r="L556" i="13" s="1"/>
  <c r="K65" i="6" s="1"/>
  <c r="L520" i="13" a="1"/>
  <c r="L520" i="13" s="1"/>
  <c r="K26" i="6" s="1"/>
  <c r="L496" i="13" a="1"/>
  <c r="L496" i="13" s="1"/>
  <c r="K97" i="10" s="1"/>
  <c r="L340" i="13" a="1"/>
  <c r="L340" i="13" s="1"/>
  <c r="K25" i="5" s="1"/>
  <c r="L328" i="13" a="1"/>
  <c r="L328" i="13" s="1"/>
  <c r="K13" i="5" s="1"/>
  <c r="L48" i="13" a="1"/>
  <c r="L48" i="13" s="1"/>
  <c r="K8" i="3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35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5" i="8" s="1"/>
  <c r="L627" i="13" a="1"/>
  <c r="L627" i="13" s="1"/>
  <c r="K42" i="7" s="1"/>
  <c r="L615" i="13" a="1"/>
  <c r="L615" i="13" s="1"/>
  <c r="K30" i="7" s="1"/>
  <c r="L603" i="13" a="1"/>
  <c r="L603" i="13" s="1"/>
  <c r="K17" i="7" s="1"/>
  <c r="L519" i="13" a="1"/>
  <c r="L519" i="13" s="1"/>
  <c r="K25" i="6" s="1"/>
  <c r="L399" i="13" a="1"/>
  <c r="L399" i="13" s="1"/>
  <c r="K85" i="5" s="1"/>
  <c r="L387" i="13" a="1"/>
  <c r="L387" i="13" s="1"/>
  <c r="K73" i="5" s="1"/>
  <c r="L375" i="13" a="1"/>
  <c r="L375" i="13" s="1"/>
  <c r="K61" i="5" s="1"/>
  <c r="L363" i="13" a="1"/>
  <c r="L363" i="13" s="1"/>
  <c r="K49" i="5" s="1"/>
  <c r="L351" i="13" a="1"/>
  <c r="L351" i="13" s="1"/>
  <c r="K37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8" i="13" a="1"/>
  <c r="K8" i="13" s="1"/>
  <c r="I8" i="13"/>
  <c r="Q8" i="13" s="1"/>
  <c r="N8" i="13"/>
  <c r="O8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2" i="13" a="1"/>
  <c r="K22" i="13" s="1"/>
  <c r="I22" i="13"/>
  <c r="Q22" i="13" s="1"/>
  <c r="N22" i="13"/>
  <c r="O22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5" i="13" a="1"/>
  <c r="K5" i="13" s="1"/>
  <c r="I5" i="13"/>
  <c r="Q5" i="13" s="1"/>
  <c r="N5" i="13"/>
  <c r="O5" i="13"/>
  <c r="K47" i="13" a="1"/>
  <c r="K47" i="13" s="1"/>
  <c r="I47" i="13"/>
  <c r="Q47" i="13" s="1"/>
  <c r="O47" i="13"/>
  <c r="N47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46" i="13" a="1"/>
  <c r="K46" i="13" s="1"/>
  <c r="I46" i="13"/>
  <c r="Q46" i="13" s="1"/>
  <c r="N46" i="13"/>
  <c r="O46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3" i="13" a="1"/>
  <c r="K33" i="13" s="1"/>
  <c r="I33" i="13"/>
  <c r="Q33" i="13" s="1"/>
  <c r="N33" i="13"/>
  <c r="O33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4" i="13" a="1"/>
  <c r="K4" i="13" s="1"/>
  <c r="I4" i="13"/>
  <c r="Q4" i="13" s="1"/>
  <c r="N4" i="13"/>
  <c r="O4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39" i="13" a="1"/>
  <c r="K39" i="13" s="1"/>
  <c r="I39" i="13"/>
  <c r="Q39" i="13" s="1"/>
  <c r="N39" i="13"/>
  <c r="O39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K3" i="13" a="1"/>
  <c r="K3" i="13" s="1"/>
  <c r="I3" i="13"/>
  <c r="Q3" i="13" s="1"/>
  <c r="N3" i="13"/>
  <c r="O3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10" i="13" a="1"/>
  <c r="K10" i="13" s="1"/>
  <c r="I10" i="13"/>
  <c r="Q10" i="13" s="1"/>
  <c r="N10" i="13"/>
  <c r="O10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38" i="13" a="1"/>
  <c r="K38" i="13" s="1"/>
  <c r="I38" i="13"/>
  <c r="Q38" i="13" s="1"/>
  <c r="N38" i="13"/>
  <c r="O38" i="13"/>
  <c r="K26" i="13" a="1"/>
  <c r="K26" i="13" s="1"/>
  <c r="I26" i="13"/>
  <c r="Q26" i="13" s="1"/>
  <c r="N26" i="13"/>
  <c r="O26" i="13"/>
  <c r="K14" i="13" a="1"/>
  <c r="K14" i="13" s="1"/>
  <c r="I14" i="13"/>
  <c r="Q14" i="13" s="1"/>
  <c r="N14" i="13"/>
  <c r="O14" i="13"/>
  <c r="K51" i="13" a="1"/>
  <c r="K51" i="13" s="1"/>
  <c r="I51" i="13"/>
  <c r="Q51" i="13" s="1"/>
  <c r="N51" i="13"/>
  <c r="O51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1" i="13" a="1"/>
  <c r="K21" i="13" s="1"/>
  <c r="I21" i="13"/>
  <c r="Q21" i="13" s="1"/>
  <c r="N21" i="13"/>
  <c r="O21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K50" i="13" a="1"/>
  <c r="K50" i="13" s="1"/>
  <c r="I50" i="13"/>
  <c r="Q50" i="13" s="1"/>
  <c r="N50" i="13"/>
  <c r="O50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4" i="13" a="1"/>
  <c r="K34" i="13" s="1"/>
  <c r="I34" i="13"/>
  <c r="Q34" i="13" s="1"/>
  <c r="N34" i="13"/>
  <c r="O34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9" i="13" a="1"/>
  <c r="K9" i="13" s="1"/>
  <c r="I9" i="13"/>
  <c r="Q9" i="13" s="1"/>
  <c r="N9" i="13"/>
  <c r="O9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K49" i="13" a="1"/>
  <c r="K49" i="13" s="1"/>
  <c r="I49" i="13"/>
  <c r="Q49" i="13" s="1"/>
  <c r="N49" i="13"/>
  <c r="O49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45" i="13" a="1"/>
  <c r="K45" i="13" s="1"/>
  <c r="I45" i="13"/>
  <c r="Q45" i="13" s="1"/>
  <c r="N45" i="13"/>
  <c r="O45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11" i="13" a="1"/>
  <c r="K11" i="13" s="1"/>
  <c r="I11" i="13"/>
  <c r="Q11" i="13" s="1"/>
  <c r="N11" i="13"/>
  <c r="O11" i="13"/>
  <c r="K48" i="13" a="1"/>
  <c r="K48" i="13" s="1"/>
  <c r="I48" i="13"/>
  <c r="Q48" i="13" s="1"/>
  <c r="N48" i="13"/>
  <c r="O48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46" i="13"/>
  <c r="F46" i="13"/>
  <c r="G46" i="13"/>
  <c r="E34" i="13"/>
  <c r="F34" i="13"/>
  <c r="G34" i="13"/>
  <c r="E22" i="13"/>
  <c r="F22" i="13"/>
  <c r="G22" i="13"/>
  <c r="E10" i="13"/>
  <c r="F10" i="13"/>
  <c r="G10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45" i="13"/>
  <c r="G45" i="13"/>
  <c r="E45" i="13"/>
  <c r="F33" i="13"/>
  <c r="G33" i="13"/>
  <c r="E33" i="13"/>
  <c r="F21" i="13"/>
  <c r="G21" i="13"/>
  <c r="E21" i="13"/>
  <c r="F9" i="13"/>
  <c r="G9" i="13"/>
  <c r="E9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2" i="13"/>
  <c r="F42" i="13"/>
  <c r="G42" i="13"/>
  <c r="E30" i="13"/>
  <c r="F30" i="13"/>
  <c r="G30" i="13"/>
  <c r="E18" i="13"/>
  <c r="F18" i="13"/>
  <c r="G18" i="13"/>
  <c r="E6" i="13"/>
  <c r="F6" i="13"/>
  <c r="G6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1" i="13"/>
  <c r="E31" i="13"/>
  <c r="F31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1" i="13"/>
  <c r="F41" i="13"/>
  <c r="G41" i="13"/>
  <c r="E29" i="13"/>
  <c r="F29" i="13"/>
  <c r="G29" i="13"/>
  <c r="E17" i="13"/>
  <c r="F17" i="13"/>
  <c r="G17" i="13"/>
  <c r="E5" i="13"/>
  <c r="F5" i="13"/>
  <c r="G5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0" i="13"/>
  <c r="G40" i="13"/>
  <c r="E40" i="13"/>
  <c r="F28" i="13"/>
  <c r="G28" i="13"/>
  <c r="E28" i="13"/>
  <c r="F16" i="13"/>
  <c r="G16" i="13"/>
  <c r="E16" i="13"/>
  <c r="F4" i="13"/>
  <c r="G4" i="13"/>
  <c r="E4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8" i="13"/>
  <c r="F8" i="13"/>
  <c r="G8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7" i="13"/>
  <c r="E7" i="13"/>
  <c r="F7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39" i="13"/>
  <c r="F39" i="13"/>
  <c r="G39" i="13"/>
  <c r="E27" i="13"/>
  <c r="F27" i="13"/>
  <c r="G27" i="13"/>
  <c r="E15" i="13"/>
  <c r="F15" i="13"/>
  <c r="G15" i="13"/>
  <c r="E3" i="13"/>
  <c r="F3" i="13"/>
  <c r="G3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4" i="13"/>
  <c r="F44" i="13"/>
  <c r="G44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38" i="13"/>
  <c r="E38" i="13"/>
  <c r="F38" i="13"/>
  <c r="G26" i="13"/>
  <c r="E26" i="13"/>
  <c r="F26" i="13"/>
  <c r="G14" i="13"/>
  <c r="E14" i="13"/>
  <c r="F14" i="13"/>
  <c r="G51" i="13"/>
  <c r="E51" i="13"/>
  <c r="F51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0" i="13"/>
  <c r="F20" i="13"/>
  <c r="G20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37" i="13"/>
  <c r="F37" i="13"/>
  <c r="G37" i="13"/>
  <c r="E25" i="13"/>
  <c r="F25" i="13"/>
  <c r="G25" i="13"/>
  <c r="E13" i="13"/>
  <c r="F13" i="13"/>
  <c r="G13" i="13"/>
  <c r="E50" i="13"/>
  <c r="F50" i="13"/>
  <c r="G50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2" i="13"/>
  <c r="F32" i="13"/>
  <c r="G32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3" i="13"/>
  <c r="E43" i="13"/>
  <c r="F43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36" i="13"/>
  <c r="F36" i="13"/>
  <c r="G36" i="13"/>
  <c r="E24" i="13"/>
  <c r="F24" i="13"/>
  <c r="G24" i="13"/>
  <c r="E12" i="13"/>
  <c r="F12" i="13"/>
  <c r="G12" i="13"/>
  <c r="E49" i="13"/>
  <c r="F49" i="13"/>
  <c r="G49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19" i="13"/>
  <c r="E19" i="13"/>
  <c r="F19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35" i="13"/>
  <c r="F35" i="13"/>
  <c r="G35" i="13"/>
  <c r="E23" i="13"/>
  <c r="F23" i="13"/>
  <c r="G23" i="13"/>
  <c r="E11" i="13"/>
  <c r="F11" i="13"/>
  <c r="G11" i="13"/>
  <c r="E48" i="13"/>
  <c r="F48" i="13"/>
  <c r="G48" i="13"/>
  <c r="G47" i="13"/>
  <c r="F47" i="13"/>
  <c r="E47" i="13"/>
  <c r="J684" i="13" a="1"/>
  <c r="J499" i="13" a="1"/>
  <c r="J13" i="13" a="1"/>
  <c r="J723" i="13" a="1"/>
  <c r="J175" i="13" a="1"/>
  <c r="J569" i="13" a="1"/>
  <c r="J228" i="13" a="1"/>
  <c r="J316" i="13" a="1"/>
  <c r="J532" i="13" a="1"/>
  <c r="J162" i="13" a="1"/>
  <c r="J539" i="13" a="1"/>
  <c r="J423" i="13" a="1"/>
  <c r="J708" i="13" a="1"/>
  <c r="J123" i="13" a="1"/>
  <c r="J179" i="13" a="1"/>
  <c r="J208" i="13" a="1"/>
  <c r="J22" i="13" a="1"/>
  <c r="J407" i="13" a="1"/>
  <c r="J237" i="13" a="1"/>
  <c r="J375" i="13" a="1"/>
  <c r="J762" i="13" a="1"/>
  <c r="J315" i="13" a="1"/>
  <c r="J611" i="13" a="1"/>
  <c r="J227" i="13" a="1"/>
  <c r="J435" i="13" a="1"/>
  <c r="J437" i="13" a="1"/>
  <c r="J512" i="13" a="1"/>
  <c r="J211" i="13" a="1"/>
  <c r="J655" i="13" a="1"/>
  <c r="J613" i="13" a="1"/>
  <c r="J378" i="13" a="1"/>
  <c r="J682" i="13" a="1"/>
  <c r="J591" i="13" a="1"/>
  <c r="J425" i="13" a="1"/>
  <c r="J599" i="13" a="1"/>
  <c r="J168" i="13" a="1"/>
  <c r="J366" i="13" a="1"/>
  <c r="J15" i="13" a="1"/>
  <c r="J659" i="13" a="1"/>
  <c r="J490" i="13" a="1"/>
  <c r="J295" i="13" a="1"/>
  <c r="J347" i="13" a="1"/>
  <c r="J755" i="13" a="1"/>
  <c r="J249" i="13" a="1"/>
  <c r="J140" i="13" a="1"/>
  <c r="J436" i="13" a="1"/>
  <c r="J700" i="13" a="1"/>
  <c r="J246" i="13" a="1"/>
  <c r="J516" i="13" a="1"/>
  <c r="J578" i="13" a="1"/>
  <c r="J568" i="13" a="1"/>
  <c r="J699" i="13" a="1"/>
  <c r="J704" i="13" a="1"/>
  <c r="J280" i="13" a="1"/>
  <c r="J590" i="13" a="1"/>
  <c r="J398" i="13" a="1"/>
  <c r="J87" i="13" a="1"/>
  <c r="J695" i="13" a="1"/>
  <c r="J506" i="13" a="1"/>
  <c r="J576" i="13" a="1"/>
  <c r="J290" i="13" a="1"/>
  <c r="J272" i="13" a="1"/>
  <c r="J744" i="13" a="1"/>
  <c r="J239" i="13" a="1"/>
  <c r="J521" i="13" a="1"/>
  <c r="J530" i="13" a="1"/>
  <c r="J604" i="13" a="1"/>
  <c r="J243" i="13" a="1"/>
  <c r="J132" i="13" a="1"/>
  <c r="J389" i="13" a="1"/>
  <c r="J166" i="13" a="1"/>
  <c r="J616" i="13" a="1"/>
  <c r="J28" i="13" a="1"/>
  <c r="J503" i="13" a="1"/>
  <c r="J721" i="13" a="1"/>
  <c r="J392" i="13" a="1"/>
  <c r="J322" i="13" a="1"/>
  <c r="J595" i="13" a="1"/>
  <c r="J107" i="13" a="1"/>
  <c r="J198" i="13" a="1"/>
  <c r="J319" i="13" a="1"/>
  <c r="J36" i="13" a="1"/>
  <c r="J724" i="13" a="1"/>
  <c r="J384" i="13" a="1"/>
  <c r="J26" i="13" a="1"/>
  <c r="J615" i="13" a="1"/>
  <c r="J563" i="13" a="1"/>
  <c r="J244" i="13" a="1"/>
  <c r="J537" i="13" a="1"/>
  <c r="J240" i="13" a="1"/>
  <c r="J587" i="13" a="1"/>
  <c r="J479" i="13" a="1"/>
  <c r="J342" i="13" a="1"/>
  <c r="J643" i="13" a="1"/>
  <c r="J408" i="13" a="1"/>
  <c r="J636" i="13" a="1"/>
  <c r="J195" i="13" a="1"/>
  <c r="J383" i="13" a="1"/>
  <c r="J544" i="13" a="1"/>
  <c r="J627" i="13" a="1"/>
  <c r="J23" i="13" a="1"/>
  <c r="J402" i="13" a="1"/>
  <c r="J167" i="13" a="1"/>
  <c r="J382" i="13" a="1"/>
  <c r="J464" i="13" a="1"/>
  <c r="J739" i="13" a="1"/>
  <c r="J74" i="13" a="1"/>
  <c r="J456" i="13" a="1"/>
  <c r="J662" i="13" a="1"/>
  <c r="J471" i="13" a="1"/>
  <c r="J648" i="13" a="1"/>
  <c r="J630" i="13" a="1"/>
  <c r="J317" i="13" a="1"/>
  <c r="J445" i="13" a="1"/>
  <c r="J470" i="13" a="1"/>
  <c r="J269" i="13" a="1"/>
  <c r="J735" i="13" a="1"/>
  <c r="J223" i="13" a="1"/>
  <c r="J100" i="13" a="1"/>
  <c r="J121" i="13" a="1"/>
  <c r="J752" i="13" a="1"/>
  <c r="J350" i="13" a="1"/>
  <c r="J364" i="13" a="1"/>
  <c r="J559" i="13" a="1"/>
  <c r="J583" i="13" a="1"/>
  <c r="J318" i="13" a="1"/>
  <c r="J376" i="13" a="1"/>
  <c r="J406" i="13" a="1"/>
  <c r="J582" i="13" a="1"/>
  <c r="J351" i="13" a="1"/>
  <c r="J214" i="13" a="1"/>
  <c r="J488" i="13" a="1"/>
  <c r="J617" i="13" a="1"/>
  <c r="J255" i="13" a="1"/>
  <c r="J424" i="13" a="1"/>
  <c r="J709" i="13" a="1"/>
  <c r="J79" i="13" a="1"/>
  <c r="J732" i="13" a="1"/>
  <c r="J614" i="13" a="1"/>
  <c r="J726" i="13" a="1"/>
  <c r="J748" i="13" a="1"/>
  <c r="J719" i="13" a="1"/>
  <c r="J508" i="13" a="1"/>
  <c r="J472" i="13" a="1"/>
  <c r="J580" i="13" a="1"/>
  <c r="J51" i="13" a="1"/>
  <c r="J698" i="13" a="1"/>
  <c r="J345" i="13" a="1"/>
  <c r="J360" i="13" a="1"/>
  <c r="J16" i="13" a="1"/>
  <c r="J296" i="13" a="1"/>
  <c r="J304" i="13" a="1"/>
  <c r="J109" i="13" a="1"/>
  <c r="J250" i="13" a="1"/>
  <c r="J201" i="13" a="1"/>
  <c r="J69" i="13" a="1"/>
  <c r="J136" i="13" a="1"/>
  <c r="J234" i="13" a="1"/>
  <c r="J96" i="13" a="1"/>
  <c r="J170" i="13" a="1"/>
  <c r="J270" i="13" a="1"/>
  <c r="J161" i="13" a="1"/>
  <c r="J92" i="13" a="1"/>
  <c r="J507" i="13" a="1"/>
  <c r="J344" i="13" a="1"/>
  <c r="J102" i="13" a="1"/>
  <c r="J547" i="13" a="1"/>
  <c r="J62" i="13" a="1"/>
  <c r="J751" i="13" a="1"/>
  <c r="J42" i="13" a="1"/>
  <c r="J620" i="13" a="1"/>
  <c r="J661" i="13" a="1"/>
  <c r="J288" i="13" a="1"/>
  <c r="J466" i="13" a="1"/>
  <c r="J326" i="13" a="1"/>
  <c r="J231" i="13" a="1"/>
  <c r="J245" i="13" a="1"/>
  <c r="J439" i="13" a="1"/>
  <c r="J393" i="13" a="1"/>
  <c r="J513" i="13" a="1"/>
  <c r="J325" i="13" a="1"/>
  <c r="J265" i="13" a="1"/>
  <c r="J567" i="13" a="1"/>
  <c r="J202" i="13" a="1"/>
  <c r="J137" i="13" a="1"/>
  <c r="J148" i="13" a="1"/>
  <c r="J27" i="13" a="1"/>
  <c r="J531" i="13" a="1"/>
  <c r="J522" i="13" a="1"/>
  <c r="J690" i="13" a="1"/>
  <c r="J91" i="13" a="1"/>
  <c r="J738" i="13" a="1"/>
  <c r="J363" i="13" a="1"/>
  <c r="J77" i="13" a="1"/>
  <c r="J11" i="13" a="1"/>
  <c r="J309" i="13" a="1"/>
  <c r="J321" i="13" a="1"/>
  <c r="J501" i="13" a="1"/>
  <c r="J492" i="13" a="1"/>
  <c r="J358" i="13" a="1"/>
  <c r="J566" i="13" a="1"/>
  <c r="J421" i="13" a="1"/>
  <c r="J729" i="13" a="1"/>
  <c r="J718" i="13" a="1"/>
  <c r="J520" i="13" a="1"/>
  <c r="J750" i="13" a="1"/>
  <c r="J210" i="13" a="1"/>
  <c r="J126" i="13" a="1"/>
  <c r="J261" i="13" a="1"/>
  <c r="J225" i="13" a="1"/>
  <c r="J173" i="13" a="1"/>
  <c r="J12" i="13" a="1"/>
  <c r="J371" i="13" a="1"/>
  <c r="J749" i="13" a="1"/>
  <c r="J396" i="13" a="1"/>
  <c r="J301" i="13" a="1"/>
  <c r="J597" i="13" a="1"/>
  <c r="J551" i="13" a="1"/>
  <c r="J561" i="13" a="1"/>
  <c r="J31" i="13" a="1"/>
  <c r="J640" i="13" a="1"/>
  <c r="J44" i="13" a="1"/>
  <c r="J390" i="13" a="1"/>
  <c r="J427" i="13" a="1"/>
  <c r="J691" i="13" a="1"/>
  <c r="J743" i="13" a="1"/>
  <c r="J192" i="13" a="1"/>
  <c r="J374" i="13" a="1"/>
  <c r="J509" i="13" a="1"/>
  <c r="J705" i="13" a="1"/>
  <c r="J574" i="13" a="1"/>
  <c r="J56" i="13" a="1"/>
  <c r="J660" i="13" a="1"/>
  <c r="J451" i="13" a="1"/>
  <c r="J88" i="13" a="1"/>
  <c r="J181" i="13" a="1"/>
  <c r="J645" i="13" a="1"/>
  <c r="J555" i="13" a="1"/>
  <c r="J355" i="13" a="1"/>
  <c r="J294" i="13" a="1"/>
  <c r="J545" i="13" a="1"/>
  <c r="J692" i="13" a="1"/>
  <c r="J106" i="13" a="1"/>
  <c r="J4" i="13" a="1"/>
  <c r="J41" i="13" a="1"/>
  <c r="J558" i="13" a="1"/>
  <c r="J339" i="13" a="1"/>
  <c r="J736" i="13" a="1"/>
  <c r="J266" i="13" a="1"/>
  <c r="J765" i="13" a="1"/>
  <c r="J706" i="13" a="1"/>
  <c r="J461" i="13" a="1"/>
  <c r="J63" i="13" a="1"/>
  <c r="J283" i="13" a="1"/>
  <c r="J155" i="13" a="1"/>
  <c r="J618" i="13" a="1"/>
  <c r="J256" i="13" a="1"/>
  <c r="J232" i="13" a="1"/>
  <c r="J113" i="13" a="1"/>
  <c r="J7" i="13" a="1"/>
  <c r="J55" i="13" a="1"/>
  <c r="J235" i="13" a="1"/>
  <c r="J108" i="13" a="1"/>
  <c r="J754" i="13" a="1"/>
  <c r="J717" i="13" a="1"/>
  <c r="J538" i="13" a="1"/>
  <c r="J549" i="13" a="1"/>
  <c r="J93" i="13" a="1"/>
  <c r="J160" i="13" a="1"/>
  <c r="J510" i="13" a="1"/>
  <c r="J128" i="13" a="1"/>
  <c r="J505" i="13" a="1"/>
  <c r="J628" i="13" a="1"/>
  <c r="J346" i="13" a="1"/>
  <c r="J377" i="13" a="1"/>
  <c r="J334" i="13" a="1"/>
  <c r="J171" i="13" a="1"/>
  <c r="J529" i="13" a="1"/>
  <c r="J18" i="13" a="1"/>
  <c r="J745" i="13" a="1"/>
  <c r="J694" i="13" a="1"/>
  <c r="J116" i="13" a="1"/>
  <c r="J394" i="13" a="1"/>
  <c r="J759" i="13" a="1"/>
  <c r="J103" i="13" a="1"/>
  <c r="J53" i="13" a="1"/>
  <c r="J75" i="13" a="1"/>
  <c r="J606" i="13" a="1"/>
  <c r="J626" i="13" a="1"/>
  <c r="J673" i="13" a="1"/>
  <c r="J226" i="13" a="1"/>
  <c r="J768" i="13" a="1"/>
  <c r="J357" i="13" a="1"/>
  <c r="J515" i="13" a="1"/>
  <c r="J658" i="13" a="1"/>
  <c r="J631" i="13" a="1"/>
  <c r="J543" i="13" a="1"/>
  <c r="J328" i="13" a="1"/>
  <c r="J17" i="13" a="1"/>
  <c r="J664" i="13" a="1"/>
  <c r="J47" i="13" a="1"/>
  <c r="J273" i="13" a="1"/>
  <c r="J760" i="13" a="1"/>
  <c r="J217" i="13" a="1"/>
  <c r="J37" i="13" a="1"/>
  <c r="J668" i="13" a="1"/>
  <c r="J413" i="13" a="1"/>
  <c r="J742" i="13" a="1"/>
  <c r="J83" i="13" a="1"/>
  <c r="J447" i="13" a="1"/>
  <c r="J174" i="13" a="1"/>
  <c r="J725" i="13" a="1"/>
  <c r="J372" i="13" a="1"/>
  <c r="J60" i="13" a="1"/>
  <c r="J676" i="13" a="1"/>
  <c r="J605" i="13" a="1"/>
  <c r="J612" i="13" a="1"/>
  <c r="J474" i="13" a="1"/>
  <c r="J8" i="13" a="1"/>
  <c r="J274" i="13" a="1"/>
  <c r="J565" i="13" a="1"/>
  <c r="J10" i="13" a="1"/>
  <c r="J428" i="13" a="1"/>
  <c r="J523" i="13" a="1"/>
  <c r="J385" i="13" a="1"/>
  <c r="J672" i="13" a="1"/>
  <c r="J159" i="13" a="1"/>
  <c r="J66" i="13" a="1"/>
  <c r="J61" i="13" a="1"/>
  <c r="J635" i="13" a="1"/>
  <c r="J689" i="13" a="1"/>
  <c r="J30" i="13" a="1"/>
  <c r="J341" i="13" a="1"/>
  <c r="J302" i="13" a="1"/>
  <c r="J603" i="13" a="1"/>
  <c r="J769" i="13" a="1"/>
  <c r="J152" i="13" a="1"/>
  <c r="J188" i="13" a="1"/>
  <c r="J40" i="13" a="1"/>
  <c r="J679" i="13" a="1"/>
  <c r="J475" i="13" a="1"/>
  <c r="J32" i="13" a="1"/>
  <c r="J205" i="13" a="1"/>
  <c r="J624" i="13" a="1"/>
  <c r="J446" i="13" a="1"/>
  <c r="J766" i="13" a="1"/>
  <c r="J575" i="13" a="1"/>
  <c r="J593" i="13" a="1"/>
  <c r="J58" i="13" a="1"/>
  <c r="J395" i="13" a="1"/>
  <c r="J572" i="13" a="1"/>
  <c r="J433" i="13" a="1"/>
  <c r="J191" i="13" a="1"/>
  <c r="J310" i="13" a="1"/>
  <c r="J135" i="13" a="1"/>
  <c r="J486" i="13" a="1"/>
  <c r="J644" i="13" a="1"/>
  <c r="J453" i="13" a="1"/>
  <c r="J526" i="13" a="1"/>
  <c r="J449" i="13" a="1"/>
  <c r="J158" i="13" a="1"/>
  <c r="J292" i="13" a="1"/>
  <c r="J282" i="13" a="1"/>
  <c r="J666" i="13" a="1"/>
  <c r="J585" i="13" a="1"/>
  <c r="J767" i="13" a="1"/>
  <c r="J156" i="13" a="1"/>
  <c r="J554" i="13" a="1"/>
  <c r="J284" i="13" a="1"/>
  <c r="J154" i="13" a="1"/>
  <c r="J320" i="13" a="1"/>
  <c r="J86" i="13" a="1"/>
  <c r="J482" i="13" a="1"/>
  <c r="J399" i="13" a="1"/>
  <c r="J248" i="13" a="1"/>
  <c r="J193" i="13" a="1"/>
  <c r="J495" i="13" a="1"/>
  <c r="J242" i="13" a="1"/>
  <c r="J589" i="13" a="1"/>
  <c r="J216" i="13" a="1"/>
  <c r="J560" i="13" a="1"/>
  <c r="J460" i="13" a="1"/>
  <c r="J165" i="13" a="1"/>
  <c r="J254" i="13" a="1"/>
  <c r="J340" i="13" a="1"/>
  <c r="J577" i="13" a="1"/>
  <c r="J176" i="13" a="1"/>
  <c r="J72" i="13" a="1"/>
  <c r="J610" i="13" a="1"/>
  <c r="J388" i="13" a="1"/>
  <c r="J139" i="13" a="1"/>
  <c r="J480" i="13" a="1"/>
  <c r="J24" i="13" a="1"/>
  <c r="J485" i="13" a="1"/>
  <c r="J693" i="13" a="1"/>
  <c r="J564" i="13" a="1"/>
  <c r="J81" i="13" a="1"/>
  <c r="J9" i="13" a="1"/>
  <c r="J209" i="13" a="1"/>
  <c r="J183" i="13" a="1"/>
  <c r="J70" i="13" a="1"/>
  <c r="J758" i="13" a="1"/>
  <c r="J401" i="13" a="1"/>
  <c r="J741" i="13" a="1"/>
  <c r="J674" i="13" a="1"/>
  <c r="J607" i="13" a="1"/>
  <c r="J440" i="13" a="1"/>
  <c r="J259" i="13" a="1"/>
  <c r="J441" i="13" a="1"/>
  <c r="J200" i="13" a="1"/>
  <c r="J331" i="13" a="1"/>
  <c r="J680" i="13" a="1"/>
  <c r="J430" i="13" a="1"/>
  <c r="J305" i="13" a="1"/>
  <c r="J215" i="13" a="1"/>
  <c r="J665" i="13" a="1"/>
  <c r="J353" i="13" a="1"/>
  <c r="J169" i="13" a="1"/>
  <c r="J34" i="13" a="1"/>
  <c r="J469" i="13" a="1"/>
  <c r="J49" i="13" a="1"/>
  <c r="J667" i="13" a="1"/>
  <c r="J443" i="13" a="1"/>
  <c r="J185" i="13" a="1"/>
  <c r="J48" i="13" a="1"/>
  <c r="J487" i="13" a="1"/>
  <c r="J764" i="13" a="1"/>
  <c r="J369" i="13" a="1"/>
  <c r="J104" i="13" a="1"/>
  <c r="J130" i="13" a="1"/>
  <c r="J54" i="13" a="1"/>
  <c r="J677" i="13" a="1"/>
  <c r="J252" i="13" a="1"/>
  <c r="J586" i="13" a="1"/>
  <c r="J527" i="13" a="1"/>
  <c r="J678" i="13" a="1"/>
  <c r="J338" i="13" a="1"/>
  <c r="J496" i="13" a="1"/>
  <c r="J455" i="13" a="1"/>
  <c r="J602" i="13" a="1"/>
  <c r="J39" i="13" a="1"/>
  <c r="J373" i="13" a="1"/>
  <c r="J652" i="13" a="1"/>
  <c r="J297" i="13" a="1"/>
  <c r="J146" i="13" a="1"/>
  <c r="J714" i="13" a="1"/>
  <c r="J639" i="13" a="1"/>
  <c r="J562" i="13" a="1"/>
  <c r="J97" i="13" a="1"/>
  <c r="J697" i="13" a="1"/>
  <c r="J546" i="13" a="1"/>
  <c r="J625" i="13" a="1"/>
  <c r="J207" i="13" a="1"/>
  <c r="J588" i="13" a="1"/>
  <c r="J5" i="13" a="1"/>
  <c r="J734" i="13" a="1"/>
  <c r="J219" i="13" a="1"/>
  <c r="J236" i="13" a="1"/>
  <c r="J459" i="13" a="1"/>
  <c r="J229" i="13" a="1"/>
  <c r="J540" i="13" a="1"/>
  <c r="J46" i="13" a="1"/>
  <c r="J740" i="13" a="1"/>
  <c r="J415" i="13" a="1"/>
  <c r="J68" i="13" a="1"/>
  <c r="J642" i="13" a="1"/>
  <c r="J337" i="13" a="1"/>
  <c r="J133" i="13" a="1"/>
  <c r="J368" i="13" a="1"/>
  <c r="J656" i="13" a="1"/>
  <c r="J29" i="13" a="1"/>
  <c r="J747" i="13" a="1"/>
  <c r="J65" i="13" a="1"/>
  <c r="J686" i="13" a="1"/>
  <c r="J213" i="13" a="1"/>
  <c r="J14" i="13" a="1"/>
  <c r="J518" i="13" a="1"/>
  <c r="J279" i="13" a="1"/>
  <c r="J21" i="13" a="1"/>
  <c r="J594" i="13" a="1"/>
  <c r="J307" i="13" a="1"/>
  <c r="J141" i="13" a="1"/>
  <c r="J362" i="13" a="1"/>
  <c r="J356" i="13" a="1"/>
  <c r="J233" i="13" a="1"/>
  <c r="J64" i="13" a="1"/>
  <c r="J584" i="13" a="1"/>
  <c r="J299" i="13" a="1"/>
  <c r="J502" i="13" a="1"/>
  <c r="J511" i="13" a="1"/>
  <c r="J241" i="13" a="1"/>
  <c r="J452" i="13" a="1"/>
  <c r="J579" i="13" a="1"/>
  <c r="J115" i="13" a="1"/>
  <c r="J633" i="13" a="1"/>
  <c r="J403" i="13" a="1"/>
  <c r="J650" i="13" a="1"/>
  <c r="J638" i="13" a="1"/>
  <c r="J600" i="13" a="1"/>
  <c r="J733" i="13" a="1"/>
  <c r="J257" i="13" a="1"/>
  <c r="J468" i="13" a="1"/>
  <c r="J110" i="13" a="1"/>
  <c r="J352" i="13" a="1"/>
  <c r="J151" i="13" a="1"/>
  <c r="J278" i="13" a="1"/>
  <c r="J429" i="13" a="1"/>
  <c r="J535" i="13" a="1"/>
  <c r="J73" i="13" a="1"/>
  <c r="J669" i="13" a="1"/>
  <c r="J685" i="13" a="1"/>
  <c r="J553" i="13" a="1"/>
  <c r="J35" i="13" a="1"/>
  <c r="J761" i="13" a="1"/>
  <c r="J308" i="13" a="1"/>
  <c r="J359" i="13" a="1"/>
  <c r="J143" i="13" a="1"/>
  <c r="J212" i="13" a="1"/>
  <c r="J400" i="13" a="1"/>
  <c r="J713" i="13" a="1"/>
  <c r="J112" i="13" a="1"/>
  <c r="J251" i="13" a="1"/>
  <c r="J98" i="13" a="1"/>
  <c r="J85" i="13" a="1"/>
  <c r="J703" i="13" a="1"/>
  <c r="J420" i="13" a="1"/>
  <c r="J463" i="13" a="1"/>
  <c r="J707" i="13" a="1"/>
  <c r="J481" i="13" a="1"/>
  <c r="J260" i="13" a="1"/>
  <c r="J276" i="13" a="1"/>
  <c r="J131" i="13" a="1"/>
  <c r="J462" i="13" a="1"/>
  <c r="J654" i="13" a="1"/>
  <c r="J416" i="13" a="1"/>
  <c r="J557" i="13" a="1"/>
  <c r="J663" i="13" a="1"/>
  <c r="J84" i="13" a="1"/>
  <c r="J172" i="13" a="1"/>
  <c r="J528" i="13" a="1"/>
  <c r="J38" i="13" a="1"/>
  <c r="J426" i="13" a="1"/>
  <c r="J82" i="13" a="1"/>
  <c r="J756" i="13" a="1"/>
  <c r="J596" i="13" a="1"/>
  <c r="J696" i="13" a="1"/>
  <c r="J206" i="13" a="1"/>
  <c r="J153" i="13" a="1"/>
  <c r="J670" i="13" a="1"/>
  <c r="J409" i="13" a="1"/>
  <c r="J621" i="13" a="1"/>
  <c r="J333" i="13" a="1"/>
  <c r="J619" i="13" a="1"/>
  <c r="J710" i="13" a="1"/>
  <c r="J534" i="13" a="1"/>
  <c r="J203" i="13" a="1"/>
  <c r="J770" i="13" a="1"/>
  <c r="J379" i="13" a="1"/>
  <c r="J477" i="13" a="1"/>
  <c r="J99" i="13" a="1"/>
  <c r="J405" i="13" a="1"/>
  <c r="J157" i="13" a="1"/>
  <c r="J514" i="13" a="1"/>
  <c r="J324" i="13" a="1"/>
  <c r="J494" i="13" a="1"/>
  <c r="J268" i="13" a="1"/>
  <c r="J178" i="13" a="1"/>
  <c r="J556" i="13" a="1"/>
  <c r="J25" i="13" a="1"/>
  <c r="J291" i="13" a="1"/>
  <c r="J608" i="13" a="1"/>
  <c r="J111" i="13" a="1"/>
  <c r="J90" i="13" a="1"/>
  <c r="J336" i="13" a="1"/>
  <c r="J397" i="13" a="1"/>
  <c r="J45" i="13" a="1"/>
  <c r="J465" i="13" a="1"/>
  <c r="J122" i="13" a="1"/>
  <c r="J632" i="13" a="1"/>
  <c r="J489" i="13" a="1"/>
  <c r="J253" i="13" a="1"/>
  <c r="J275" i="13" a="1"/>
  <c r="J473" i="13" a="1"/>
  <c r="J186" i="13" a="1"/>
  <c r="J598" i="13" a="1"/>
  <c r="J329" i="13" a="1"/>
  <c r="J189" i="13" a="1"/>
  <c r="J448" i="13" a="1"/>
  <c r="J629" i="13" a="1"/>
  <c r="J412" i="13" a="1"/>
  <c r="J434" i="13" a="1"/>
  <c r="J262" i="13" a="1"/>
  <c r="J180" i="13" a="1"/>
  <c r="J129" i="13" a="1"/>
  <c r="J343" i="13" a="1"/>
  <c r="J335" i="13" a="1"/>
  <c r="J117" i="13" a="1"/>
  <c r="J570" i="13" a="1"/>
  <c r="J348" i="13" a="1"/>
  <c r="J609" i="13" a="1"/>
  <c r="J550" i="13" a="1"/>
  <c r="J716" i="13" a="1"/>
  <c r="J657" i="13" a="1"/>
  <c r="J134" i="13" a="1"/>
  <c r="J247" i="13" a="1"/>
  <c r="J525" i="13" a="1"/>
  <c r="J476" i="13" a="1"/>
  <c r="J731" i="13" a="1"/>
  <c r="J303" i="13" a="1"/>
  <c r="J634" i="13" a="1"/>
  <c r="J105" i="13" a="1"/>
  <c r="J637" i="13" a="1"/>
  <c r="J204" i="13" a="1"/>
  <c r="J571" i="13" a="1"/>
  <c r="J149" i="13" a="1"/>
  <c r="J327" i="13" a="1"/>
  <c r="J196" i="13" a="1"/>
  <c r="J52" i="13" a="1"/>
  <c r="J313" i="13" a="1"/>
  <c r="J681" i="13" a="1"/>
  <c r="J491" i="13" a="1"/>
  <c r="J298" i="13" a="1"/>
  <c r="J701" i="13" a="1"/>
  <c r="J289" i="13" a="1"/>
  <c r="J114" i="13" a="1"/>
  <c r="J287" i="13" a="1"/>
  <c r="J454" i="13" a="1"/>
  <c r="J728" i="13" a="1"/>
  <c r="J370" i="13" a="1"/>
  <c r="J432" i="13" a="1"/>
  <c r="J498" i="13" a="1"/>
  <c r="J20" i="13" a="1"/>
  <c r="J281" i="13" a="1"/>
  <c r="J277" i="13" a="1"/>
  <c r="J504" i="13" a="1"/>
  <c r="J467" i="13" a="1"/>
  <c r="J548" i="13" a="1"/>
  <c r="J300" i="13" a="1"/>
  <c r="J224" i="13" a="1"/>
  <c r="J293" i="13" a="1"/>
  <c r="J649" i="13" a="1"/>
  <c r="J89" i="13" a="1"/>
  <c r="J671" i="13" a="1"/>
  <c r="J6" i="13" a="1"/>
  <c r="J177" i="13" a="1"/>
  <c r="J622" i="13" a="1"/>
  <c r="J687" i="13" a="1"/>
  <c r="J536" i="13" a="1"/>
  <c r="J220" i="13" a="1"/>
  <c r="J478" i="13" a="1"/>
  <c r="J444" i="13" a="1"/>
  <c r="J702" i="13" a="1"/>
  <c r="J653" i="13" a="1"/>
  <c r="J76" i="13" a="1"/>
  <c r="J330" i="13" a="1"/>
  <c r="J458" i="13" a="1"/>
  <c r="J230" i="13" a="1"/>
  <c r="J94" i="13" a="1"/>
  <c r="J271" i="13" a="1"/>
  <c r="J19" i="13" a="1"/>
  <c r="J190" i="13" a="1"/>
  <c r="J524" i="13" a="1"/>
  <c r="J438" i="13" a="1"/>
  <c r="J50" i="13" a="1"/>
  <c r="J683" i="13" a="1"/>
  <c r="J80" i="13" a="1"/>
  <c r="J722" i="13" a="1"/>
  <c r="J763" i="13" a="1"/>
  <c r="J542" i="13" a="1"/>
  <c r="J651" i="13" a="1"/>
  <c r="J500" i="13" a="1"/>
  <c r="J720" i="13" a="1"/>
  <c r="J150" i="13" a="1"/>
  <c r="J497" i="13" a="1"/>
  <c r="J380" i="13" a="1"/>
  <c r="J404" i="13" a="1"/>
  <c r="J757" i="13" a="1"/>
  <c r="J391" i="13" a="1"/>
  <c r="J264" i="13" a="1"/>
  <c r="J552" i="13" a="1"/>
  <c r="J688" i="13" a="1"/>
  <c r="J419" i="13" a="1"/>
  <c r="J145" i="13" a="1"/>
  <c r="J197" i="13" a="1"/>
  <c r="J3" i="13" a="1"/>
  <c r="J125" i="13" a="1"/>
  <c r="J450" i="13" a="1"/>
  <c r="J365" i="13" a="1"/>
  <c r="J238" i="13" a="1"/>
  <c r="J144" i="13" a="1"/>
  <c r="J194" i="13" a="1"/>
  <c r="J712" i="13" a="1"/>
  <c r="J519" i="13" a="1"/>
  <c r="J263" i="13" a="1"/>
  <c r="J541" i="13" a="1"/>
  <c r="J381" i="13" a="1"/>
  <c r="J730" i="13" a="1"/>
  <c r="J119" i="13" a="1"/>
  <c r="J222" i="13" a="1"/>
  <c r="J641" i="13" a="1"/>
  <c r="J431" i="13" a="1"/>
  <c r="J493" i="13" a="1"/>
  <c r="J218" i="13" a="1"/>
  <c r="J418" i="13" a="1"/>
  <c r="J142" i="13" a="1"/>
  <c r="J267" i="13" a="1"/>
  <c r="J417" i="13" a="1"/>
  <c r="J442" i="13" a="1"/>
  <c r="J727" i="13" a="1"/>
  <c r="J286" i="13" a="1"/>
  <c r="J386" i="13" a="1"/>
  <c r="J67" i="13" a="1"/>
  <c r="J184" i="13" a="1"/>
  <c r="J581" i="13" a="1"/>
  <c r="J311" i="13" a="1"/>
  <c r="J711" i="13" a="1"/>
  <c r="J387" i="13" a="1"/>
  <c r="J78" i="13" a="1"/>
  <c r="J746" i="13" a="1"/>
  <c r="J367" i="13" a="1"/>
  <c r="J422" i="13" a="1"/>
  <c r="J592" i="13" a="1"/>
  <c r="J127" i="13" a="1"/>
  <c r="J164" i="13" a="1"/>
  <c r="J306" i="13" a="1"/>
  <c r="J59" i="13" a="1"/>
  <c r="J138" i="13" a="1"/>
  <c r="J258" i="13" a="1"/>
  <c r="J314" i="13" a="1"/>
  <c r="J285" i="13" a="1"/>
  <c r="J533" i="13" a="1"/>
  <c r="J483" i="13" a="1"/>
  <c r="J221" i="13" a="1"/>
  <c r="J147" i="13" a="1"/>
  <c r="J623" i="13" a="1"/>
  <c r="J118" i="13" a="1"/>
  <c r="J414" i="13" a="1"/>
  <c r="J33" i="13" a="1"/>
  <c r="J43" i="13" a="1"/>
  <c r="J484" i="13" a="1"/>
  <c r="J57" i="13" a="1"/>
  <c r="J120" i="13" a="1"/>
  <c r="J675" i="13" a="1"/>
  <c r="J199" i="13" a="1"/>
  <c r="J187" i="13" a="1"/>
  <c r="J323" i="13" a="1"/>
  <c r="J95" i="13" a="1"/>
  <c r="J411" i="13" a="1"/>
  <c r="J312" i="13" a="1"/>
  <c r="J71" i="13" a="1"/>
  <c r="J163" i="13" a="1"/>
  <c r="J101" i="13" a="1"/>
  <c r="J715" i="13" a="1"/>
  <c r="J354" i="13" a="1"/>
  <c r="J182" i="13" a="1"/>
  <c r="J124" i="13" a="1"/>
  <c r="J349" i="13" a="1"/>
  <c r="J457" i="13" a="1"/>
  <c r="J573" i="13" a="1"/>
  <c r="J646" i="13" a="1"/>
  <c r="J753" i="13" a="1"/>
  <c r="J361" i="13" a="1"/>
  <c r="J601" i="13" a="1"/>
  <c r="J410" i="13" a="1"/>
  <c r="J517" i="13" a="1"/>
  <c r="J647" i="13" a="1"/>
  <c r="J737" i="13" a="1"/>
  <c r="J332" i="13" a="1"/>
  <c r="J360" i="13" l="1"/>
  <c r="J732" i="13"/>
  <c r="J259" i="13"/>
  <c r="J575" i="13"/>
  <c r="J767" i="13"/>
  <c r="J414" i="13"/>
  <c r="J234" i="13"/>
  <c r="J461" i="13"/>
  <c r="J80" i="13"/>
  <c r="J736" i="13"/>
  <c r="J340" i="13"/>
  <c r="J276" i="13"/>
  <c r="J372" i="13"/>
  <c r="J221" i="13"/>
  <c r="J189" i="13"/>
  <c r="J513" i="13"/>
  <c r="J753" i="13"/>
  <c r="J152" i="13"/>
  <c r="J678" i="13"/>
  <c r="J182" i="13"/>
  <c r="J206" i="13"/>
  <c r="J745" i="13"/>
  <c r="J683" i="13"/>
  <c r="J83" i="13"/>
  <c r="J573" i="13"/>
  <c r="J227" i="13"/>
  <c r="J402" i="13"/>
  <c r="J592" i="13"/>
  <c r="J214" i="13"/>
  <c r="J283" i="13"/>
  <c r="J327" i="13"/>
  <c r="J665" i="13"/>
  <c r="J59" i="13"/>
  <c r="J394" i="13"/>
  <c r="J91" i="13"/>
  <c r="J188" i="13"/>
  <c r="J499" i="13"/>
  <c r="J569" i="13"/>
  <c r="J670" i="13"/>
  <c r="J649" i="13"/>
  <c r="J482" i="13"/>
  <c r="J147" i="13"/>
  <c r="J432" i="13"/>
  <c r="J401" i="13"/>
  <c r="J81" i="13"/>
  <c r="J545" i="13"/>
  <c r="J329" i="13"/>
  <c r="J437" i="13"/>
  <c r="J493" i="13"/>
  <c r="J317" i="13"/>
  <c r="J386" i="13"/>
  <c r="J131" i="13"/>
  <c r="J230" i="13"/>
  <c r="J595" i="13"/>
  <c r="J345" i="13"/>
  <c r="J300" i="13"/>
  <c r="J417" i="13"/>
  <c r="J50" i="13"/>
  <c r="J56" i="13"/>
  <c r="J155" i="13"/>
  <c r="J258" i="13"/>
  <c r="J434" i="13"/>
  <c r="J643" i="13"/>
  <c r="J568" i="13"/>
  <c r="J15" i="13"/>
  <c r="J103" i="13"/>
  <c r="J263" i="13"/>
  <c r="J19" i="13"/>
  <c r="J392" i="13"/>
  <c r="J229" i="13"/>
  <c r="J485" i="13"/>
  <c r="J191" i="13"/>
  <c r="J204" i="13"/>
  <c r="J127" i="13"/>
  <c r="J435" i="13"/>
  <c r="J120" i="13"/>
  <c r="J231" i="13"/>
  <c r="J150" i="13"/>
  <c r="J515" i="13"/>
  <c r="J724" i="13"/>
  <c r="J708" i="13"/>
  <c r="J49" i="13"/>
  <c r="J608" i="13"/>
  <c r="J424" i="13"/>
  <c r="J679" i="13"/>
  <c r="J30" i="13"/>
  <c r="J254" i="13"/>
  <c r="J551" i="13"/>
  <c r="J462" i="13"/>
  <c r="J720" i="13"/>
  <c r="J223" i="13"/>
  <c r="J209" i="13"/>
  <c r="J680" i="13"/>
  <c r="J47" i="13"/>
  <c r="J471" i="13"/>
  <c r="J406" i="13"/>
  <c r="J590" i="13"/>
  <c r="J565" i="13"/>
  <c r="J690" i="13"/>
  <c r="J607" i="13"/>
  <c r="J538" i="13"/>
  <c r="J25" i="13"/>
  <c r="J407" i="13"/>
  <c r="J354" i="13"/>
  <c r="J748" i="13"/>
  <c r="J314" i="13"/>
  <c r="J757" i="13"/>
  <c r="J154" i="13"/>
  <c r="J519" i="13"/>
  <c r="J505" i="13"/>
  <c r="J673" i="13"/>
  <c r="J84" i="13"/>
  <c r="J68" i="13"/>
  <c r="J535" i="13"/>
  <c r="J644" i="13"/>
  <c r="J761" i="13"/>
  <c r="J356" i="13"/>
  <c r="J44" i="13"/>
  <c r="J635" i="13"/>
  <c r="J654" i="13"/>
  <c r="J232" i="13"/>
  <c r="J558" i="13"/>
  <c r="J596" i="13"/>
  <c r="J27" i="13"/>
  <c r="J337" i="13"/>
  <c r="J250" i="13"/>
  <c r="J494" i="13"/>
  <c r="J762" i="13"/>
  <c r="J316" i="13"/>
  <c r="J711" i="13"/>
  <c r="J726" i="13"/>
  <c r="J623" i="13"/>
  <c r="J525" i="13"/>
  <c r="J659" i="13"/>
  <c r="J82" i="13"/>
  <c r="J440" i="13"/>
  <c r="J497" i="13"/>
  <c r="J159" i="13"/>
  <c r="J449" i="13"/>
  <c r="J343" i="13"/>
  <c r="J705" i="13"/>
  <c r="J702" i="13"/>
  <c r="J362" i="13"/>
  <c r="J186" i="13"/>
  <c r="J512" i="13"/>
  <c r="J483" i="13"/>
  <c r="J379" i="13"/>
  <c r="J195" i="13"/>
  <c r="J664" i="13"/>
  <c r="J547" i="13"/>
  <c r="J75" i="13"/>
  <c r="J266" i="13"/>
  <c r="J331" i="13"/>
  <c r="J601" i="13"/>
  <c r="J330" i="13"/>
  <c r="J110" i="13"/>
  <c r="J92" i="13"/>
  <c r="J423" i="13"/>
  <c r="J396" i="13"/>
  <c r="J443" i="13"/>
  <c r="J390" i="13"/>
  <c r="J148" i="13"/>
  <c r="J713" i="13"/>
  <c r="J692" i="13"/>
  <c r="J514" i="13"/>
  <c r="J339" i="13"/>
  <c r="J228" i="13"/>
  <c r="J108" i="13"/>
  <c r="J267" i="13"/>
  <c r="J766" i="13"/>
  <c r="J655" i="13"/>
  <c r="J301" i="13"/>
  <c r="J121" i="13"/>
  <c r="J501" i="13"/>
  <c r="J476" i="13"/>
  <c r="J667" i="13"/>
  <c r="J38" i="13"/>
  <c r="J730" i="13"/>
  <c r="J509" i="13"/>
  <c r="J295" i="13"/>
  <c r="J118" i="13"/>
  <c r="J146" i="13"/>
  <c r="J742" i="13"/>
  <c r="J157" i="13"/>
  <c r="J292" i="13"/>
  <c r="J143" i="13"/>
  <c r="J723" i="13"/>
  <c r="J405" i="13"/>
  <c r="J163" i="13"/>
  <c r="J218" i="13"/>
  <c r="J200" i="13"/>
  <c r="J633" i="13"/>
  <c r="J45" i="13"/>
  <c r="J710" i="13"/>
  <c r="J656" i="13"/>
  <c r="J55" i="13"/>
  <c r="J281" i="13"/>
  <c r="J506" i="13"/>
  <c r="J527" i="13"/>
  <c r="J716" i="13"/>
  <c r="J627" i="13"/>
  <c r="J294" i="13"/>
  <c r="J769" i="13"/>
  <c r="J256" i="13"/>
  <c r="J728" i="13"/>
  <c r="J177" i="13"/>
  <c r="J243" i="13"/>
  <c r="J410" i="13"/>
  <c r="J712" i="13"/>
  <c r="J355" i="13"/>
  <c r="J553" i="13"/>
  <c r="J475" i="13"/>
  <c r="J220" i="13"/>
  <c r="J382" i="13"/>
  <c r="J603" i="13"/>
  <c r="J543" i="13"/>
  <c r="J581" i="13"/>
  <c r="J306" i="13"/>
  <c r="J511" i="13"/>
  <c r="J153" i="13"/>
  <c r="J740" i="13"/>
  <c r="J32" i="13"/>
  <c r="J321" i="13"/>
  <c r="J464" i="13"/>
  <c r="J567" i="13"/>
  <c r="J304" i="13"/>
  <c r="J552" i="13"/>
  <c r="J111" i="13"/>
  <c r="J618" i="13"/>
  <c r="J34" i="13"/>
  <c r="J433" i="13"/>
  <c r="J636" i="13"/>
  <c r="J465" i="13"/>
  <c r="J21" i="13"/>
  <c r="J302" i="13"/>
  <c r="J71" i="13"/>
  <c r="J249" i="13"/>
  <c r="J469" i="13"/>
  <c r="J544" i="13"/>
  <c r="J735" i="13"/>
  <c r="J69" i="13"/>
  <c r="J278" i="13"/>
  <c r="J255" i="13"/>
  <c r="J518" i="13"/>
  <c r="J225" i="13"/>
  <c r="J184" i="13"/>
  <c r="J326" i="13"/>
  <c r="J325" i="13"/>
  <c r="J90" i="13"/>
  <c r="J264" i="13"/>
  <c r="J541" i="13"/>
  <c r="J526" i="13"/>
  <c r="J114" i="13"/>
  <c r="J107" i="13"/>
  <c r="J4" i="13"/>
  <c r="J51" i="13"/>
  <c r="J98" i="13"/>
  <c r="J741" i="13"/>
  <c r="J344" i="13"/>
  <c r="J598" i="13"/>
  <c r="J677" i="13"/>
  <c r="J42" i="13"/>
  <c r="J391" i="13"/>
  <c r="J685" i="13"/>
  <c r="J212" i="13"/>
  <c r="J549" i="13"/>
  <c r="J284" i="13"/>
  <c r="J156" i="13"/>
  <c r="J226" i="13"/>
  <c r="J737" i="13"/>
  <c r="J193" i="13"/>
  <c r="J253" i="13"/>
  <c r="J48" i="13"/>
  <c r="J763" i="13"/>
  <c r="J484" i="13"/>
  <c r="J288" i="13"/>
  <c r="J448" i="13"/>
  <c r="J421" i="13"/>
  <c r="J425" i="13"/>
  <c r="J238" i="13"/>
  <c r="J495" i="13"/>
  <c r="J653" i="13"/>
  <c r="J315" i="13"/>
  <c r="J176" i="13"/>
  <c r="J318" i="13"/>
  <c r="J431" i="13"/>
  <c r="J675" i="13"/>
  <c r="J536" i="13"/>
  <c r="J213" i="13"/>
  <c r="J609" i="13"/>
  <c r="J442" i="13"/>
  <c r="J472" i="13"/>
  <c r="J684" i="13"/>
  <c r="J661" i="13"/>
  <c r="J528" i="13"/>
  <c r="J363" i="13"/>
  <c r="J715" i="13"/>
  <c r="J199" i="13"/>
  <c r="J54" i="13"/>
  <c r="J546" i="13"/>
  <c r="J523" i="13"/>
  <c r="J183" i="13"/>
  <c r="J96" i="13"/>
  <c r="J456" i="13"/>
  <c r="J161" i="13"/>
  <c r="J444" i="13"/>
  <c r="J338" i="13"/>
  <c r="J451" i="13"/>
  <c r="J686" i="13"/>
  <c r="J39" i="13"/>
  <c r="J185" i="13"/>
  <c r="J210" i="13"/>
  <c r="J241" i="13"/>
  <c r="J638" i="13"/>
  <c r="J468" i="13"/>
  <c r="J222" i="13"/>
  <c r="J743" i="13"/>
  <c r="J719" i="13"/>
  <c r="J689" i="13"/>
  <c r="J149" i="13"/>
  <c r="J65" i="13"/>
  <c r="J123" i="13"/>
  <c r="J583" i="13"/>
  <c r="J427" i="13"/>
  <c r="J504" i="13"/>
  <c r="J358" i="13"/>
  <c r="J235" i="13"/>
  <c r="J252" i="13"/>
  <c r="J101" i="13"/>
  <c r="J478" i="13"/>
  <c r="J503" i="13"/>
  <c r="J454" i="13"/>
  <c r="J676" i="13"/>
  <c r="J305" i="13"/>
  <c r="J419" i="13"/>
  <c r="J652" i="13"/>
  <c r="J239" i="13"/>
  <c r="J385" i="13"/>
  <c r="J289" i="13"/>
  <c r="J409" i="13"/>
  <c r="J170" i="13"/>
  <c r="J532" i="13"/>
  <c r="J695" i="13"/>
  <c r="J490" i="13"/>
  <c r="J211" i="13"/>
  <c r="J309" i="13"/>
  <c r="J178" i="13"/>
  <c r="J492" i="13"/>
  <c r="J671" i="13"/>
  <c r="J647" i="13"/>
  <c r="J115" i="13"/>
  <c r="J104" i="13"/>
  <c r="J693" i="13"/>
  <c r="J574" i="13"/>
  <c r="J357" i="13"/>
  <c r="J533" i="13"/>
  <c r="J341" i="13"/>
  <c r="J262" i="13"/>
  <c r="J651" i="13"/>
  <c r="J706" i="13"/>
  <c r="J612" i="13"/>
  <c r="J192" i="13"/>
  <c r="J452" i="13"/>
  <c r="J430" i="13"/>
  <c r="J707" i="13"/>
  <c r="J353" i="13"/>
  <c r="J687" i="13"/>
  <c r="J378" i="13"/>
  <c r="J275" i="13"/>
  <c r="J703" i="13"/>
  <c r="J60" i="13"/>
  <c r="J36" i="13"/>
  <c r="J37" i="13"/>
  <c r="J66" i="13"/>
  <c r="J631" i="13"/>
  <c r="J450" i="13"/>
  <c r="J571" i="13"/>
  <c r="J387" i="13"/>
  <c r="J658" i="13"/>
  <c r="J174" i="13"/>
  <c r="J197" i="13"/>
  <c r="J577" i="13"/>
  <c r="J481" i="13"/>
  <c r="J721" i="13"/>
  <c r="J489" i="13"/>
  <c r="J113" i="13"/>
  <c r="J556" i="13"/>
  <c r="J576" i="13"/>
  <c r="J641" i="13"/>
  <c r="J550" i="13"/>
  <c r="J625" i="13"/>
  <c r="J285" i="13"/>
  <c r="J244" i="13"/>
  <c r="J43" i="13"/>
  <c r="J672" i="13"/>
  <c r="J116" i="13"/>
  <c r="J361" i="13"/>
  <c r="J128" i="13"/>
  <c r="J531" i="13"/>
  <c r="J534" i="13"/>
  <c r="J404" i="13"/>
  <c r="J621" i="13"/>
  <c r="J555" i="13"/>
  <c r="J46" i="13"/>
  <c r="J293" i="13"/>
  <c r="J87" i="13"/>
  <c r="J668" i="13"/>
  <c r="J459" i="13"/>
  <c r="J589" i="13"/>
  <c r="J624" i="13"/>
  <c r="J453" i="13"/>
  <c r="J364" i="13"/>
  <c r="J41" i="13"/>
  <c r="J23" i="13"/>
  <c r="J125" i="13"/>
  <c r="J307" i="13"/>
  <c r="J380" i="13"/>
  <c r="J738" i="13"/>
  <c r="J610" i="13"/>
  <c r="J648" i="13"/>
  <c r="J205" i="13"/>
  <c r="J233" i="13"/>
  <c r="J669" i="13"/>
  <c r="J72" i="13"/>
  <c r="J446" i="13"/>
  <c r="J629" i="13"/>
  <c r="J138" i="13"/>
  <c r="J135" i="13"/>
  <c r="J470" i="13"/>
  <c r="J167" i="13"/>
  <c r="J563" i="13"/>
  <c r="J311" i="13"/>
  <c r="J328" i="13"/>
  <c r="J411" i="13"/>
  <c r="J542" i="13"/>
  <c r="J333" i="13"/>
  <c r="J169" i="13"/>
  <c r="J347" i="13"/>
  <c r="J606" i="13"/>
  <c r="J79" i="13"/>
  <c r="J428" i="13"/>
  <c r="J660" i="13"/>
  <c r="J129" i="13"/>
  <c r="J6" i="13"/>
  <c r="J109" i="13"/>
  <c r="J521" i="13"/>
  <c r="J348" i="13"/>
  <c r="J179" i="13"/>
  <c r="J548" i="13"/>
  <c r="J500" i="13"/>
  <c r="J53" i="13"/>
  <c r="J351" i="13"/>
  <c r="J415" i="13"/>
  <c r="J645" i="13"/>
  <c r="J190" i="13"/>
  <c r="J296" i="13"/>
  <c r="J570" i="13"/>
  <c r="J216" i="13"/>
  <c r="J697" i="13"/>
  <c r="J350" i="13"/>
  <c r="J578" i="13"/>
  <c r="J196" i="13"/>
  <c r="J126" i="13"/>
  <c r="J86" i="13"/>
  <c r="J619" i="13"/>
  <c r="J313" i="13"/>
  <c r="J445" i="13"/>
  <c r="J458" i="13"/>
  <c r="J349" i="13"/>
  <c r="J369" i="13"/>
  <c r="J750" i="13"/>
  <c r="J365" i="13"/>
  <c r="J8" i="13"/>
  <c r="J187" i="13"/>
  <c r="J22" i="13"/>
  <c r="J133" i="13"/>
  <c r="J160" i="13"/>
  <c r="J180" i="13"/>
  <c r="J10" i="13"/>
  <c r="J89" i="13"/>
  <c r="J457" i="13"/>
  <c r="J166" i="13"/>
  <c r="J35" i="13"/>
  <c r="J73" i="13"/>
  <c r="J722" i="13"/>
  <c r="J487" i="13"/>
  <c r="J9" i="13"/>
  <c r="J20" i="13"/>
  <c r="J733" i="13"/>
  <c r="J142" i="13"/>
  <c r="J102" i="13"/>
  <c r="J566" i="13"/>
  <c r="J438" i="13"/>
  <c r="J377" i="13"/>
  <c r="J373" i="13"/>
  <c r="J224" i="13"/>
  <c r="J312" i="13"/>
  <c r="J376" i="13"/>
  <c r="J517" i="13"/>
  <c r="J33" i="13"/>
  <c r="J422" i="13"/>
  <c r="J3" i="13"/>
  <c r="J137" i="13"/>
  <c r="J11" i="13"/>
  <c r="J480" i="13"/>
  <c r="J62" i="13"/>
  <c r="J602" i="13"/>
  <c r="J688" i="13"/>
  <c r="J403" i="13"/>
  <c r="J40" i="13"/>
  <c r="J175" i="13"/>
  <c r="J151" i="13"/>
  <c r="J265" i="13"/>
  <c r="J516" i="13"/>
  <c r="J93" i="13"/>
  <c r="J744" i="13"/>
  <c r="J764" i="13"/>
  <c r="J674" i="13"/>
  <c r="J765" i="13"/>
  <c r="J215" i="13"/>
  <c r="J342" i="13"/>
  <c r="J370" i="13"/>
  <c r="J642" i="13"/>
  <c r="J717" i="13"/>
  <c r="J727" i="13"/>
  <c r="J67" i="13"/>
  <c r="J600" i="13"/>
  <c r="J398" i="13"/>
  <c r="J496" i="13"/>
  <c r="J173" i="13"/>
  <c r="J319" i="13"/>
  <c r="J132" i="13"/>
  <c r="J587" i="13"/>
  <c r="J701" i="13"/>
  <c r="J13" i="13"/>
  <c r="J76" i="13"/>
  <c r="J611" i="13"/>
  <c r="J408" i="13"/>
  <c r="J400" i="13"/>
  <c r="J181" i="13"/>
  <c r="J564" i="13"/>
  <c r="J714" i="13"/>
  <c r="J488" i="13"/>
  <c r="J520" i="13"/>
  <c r="J165" i="13"/>
  <c r="J605" i="13"/>
  <c r="J473" i="13"/>
  <c r="J755" i="13"/>
  <c r="J460" i="13"/>
  <c r="J529" i="13"/>
  <c r="J7" i="13"/>
  <c r="J622" i="13"/>
  <c r="J615" i="13"/>
  <c r="J416" i="13"/>
  <c r="J694" i="13"/>
  <c r="J18" i="13"/>
  <c r="J522" i="13"/>
  <c r="J260" i="13"/>
  <c r="J507" i="13"/>
  <c r="J359" i="13"/>
  <c r="J248" i="13"/>
  <c r="J375" i="13"/>
  <c r="J139" i="13"/>
  <c r="J634" i="13"/>
  <c r="J389" i="13"/>
  <c r="J729" i="13"/>
  <c r="J236" i="13"/>
  <c r="J217" i="13"/>
  <c r="J626" i="13"/>
  <c r="J172" i="13"/>
  <c r="J29" i="13"/>
  <c r="J17" i="13"/>
  <c r="J28" i="13"/>
  <c r="J467" i="13"/>
  <c r="J420" i="13"/>
  <c r="J682" i="13"/>
  <c r="J303" i="13"/>
  <c r="J240" i="13"/>
  <c r="J85" i="13"/>
  <c r="J94" i="13"/>
  <c r="J381" i="13"/>
  <c r="J466" i="13"/>
  <c r="J412" i="13"/>
  <c r="J524" i="13"/>
  <c r="J171" i="13"/>
  <c r="J760" i="13"/>
  <c r="J560" i="13"/>
  <c r="J70" i="13"/>
  <c r="J657" i="13"/>
  <c r="J64" i="13"/>
  <c r="J739" i="13"/>
  <c r="J273" i="13"/>
  <c r="J662" i="13"/>
  <c r="J57" i="13"/>
  <c r="J145" i="13"/>
  <c r="J100" i="13"/>
  <c r="J194" i="13"/>
  <c r="J758" i="13"/>
  <c r="J399" i="13"/>
  <c r="J117" i="13"/>
  <c r="J696" i="13"/>
  <c r="J593" i="13"/>
  <c r="J734" i="13"/>
  <c r="J588" i="13"/>
  <c r="J540" i="13"/>
  <c r="J537" i="13"/>
  <c r="J124" i="13"/>
  <c r="J158" i="13"/>
  <c r="J237" i="13"/>
  <c r="J613" i="13"/>
  <c r="J616" i="13"/>
  <c r="J498" i="13"/>
  <c r="J388" i="13"/>
  <c r="J323" i="13"/>
  <c r="J16" i="13"/>
  <c r="J725" i="13"/>
  <c r="J628" i="13"/>
  <c r="J691" i="13"/>
  <c r="J455" i="13"/>
  <c r="J247" i="13"/>
  <c r="J371" i="13"/>
  <c r="J447" i="13"/>
  <c r="J334" i="13"/>
  <c r="J24" i="13"/>
  <c r="J346" i="13"/>
  <c r="J699" i="13"/>
  <c r="J112" i="13"/>
  <c r="J26" i="13"/>
  <c r="J74" i="13"/>
  <c r="J119" i="13"/>
  <c r="J368" i="13"/>
  <c r="J208" i="13"/>
  <c r="J562" i="13"/>
  <c r="J308" i="13"/>
  <c r="J251" i="13"/>
  <c r="J508" i="13"/>
  <c r="J286" i="13"/>
  <c r="J561" i="13"/>
  <c r="J336" i="13"/>
  <c r="J646" i="13"/>
  <c r="J413" i="13"/>
  <c r="J269" i="13"/>
  <c r="J134" i="13"/>
  <c r="J620" i="13"/>
  <c r="J477" i="13"/>
  <c r="J271" i="13"/>
  <c r="J279" i="13"/>
  <c r="J614" i="13"/>
  <c r="J335" i="13"/>
  <c r="J700" i="13"/>
  <c r="J164" i="13"/>
  <c r="J747" i="13"/>
  <c r="J297" i="13"/>
  <c r="J756" i="13"/>
  <c r="J14" i="13"/>
  <c r="J207" i="13"/>
  <c r="J637" i="13"/>
  <c r="J579" i="13"/>
  <c r="J12" i="13"/>
  <c r="J141" i="13"/>
  <c r="J539" i="13"/>
  <c r="J491" i="13"/>
  <c r="J77" i="13"/>
  <c r="J436" i="13"/>
  <c r="J463" i="13"/>
  <c r="J105" i="13"/>
  <c r="J287" i="13"/>
  <c r="J261" i="13"/>
  <c r="J770" i="13"/>
  <c r="J310" i="13"/>
  <c r="J639" i="13"/>
  <c r="J198" i="13"/>
  <c r="J580" i="13"/>
  <c r="J201" i="13"/>
  <c r="J272" i="13"/>
  <c r="J268" i="13"/>
  <c r="J604" i="13"/>
  <c r="J557" i="13"/>
  <c r="J749" i="13"/>
  <c r="J366" i="13"/>
  <c r="J299" i="13"/>
  <c r="J709" i="13"/>
  <c r="J99" i="13"/>
  <c r="J374" i="13"/>
  <c r="J95" i="13"/>
  <c r="J397" i="13"/>
  <c r="J752" i="13"/>
  <c r="J162" i="13"/>
  <c r="J572" i="13"/>
  <c r="J510" i="13"/>
  <c r="J97" i="13"/>
  <c r="J632" i="13"/>
  <c r="J395" i="13"/>
  <c r="J582" i="13"/>
  <c r="J718" i="13"/>
  <c r="J441" i="13"/>
  <c r="J130" i="13"/>
  <c r="J291" i="13"/>
  <c r="J88" i="13"/>
  <c r="J630" i="13"/>
  <c r="J617" i="13"/>
  <c r="J257" i="13"/>
  <c r="J61" i="13"/>
  <c r="J324" i="13"/>
  <c r="J666" i="13"/>
  <c r="J320" i="13"/>
  <c r="J486" i="13"/>
  <c r="J332" i="13"/>
  <c r="J290" i="13"/>
  <c r="J698" i="13"/>
  <c r="J122" i="13"/>
  <c r="J274" i="13"/>
  <c r="J106" i="13"/>
  <c r="J140" i="13"/>
  <c r="J751" i="13"/>
  <c r="J63" i="13"/>
  <c r="J280" i="13"/>
  <c r="J599" i="13"/>
  <c r="J584" i="13"/>
  <c r="J429" i="13"/>
  <c r="J559" i="13"/>
  <c r="J479" i="13"/>
  <c r="J202" i="13"/>
  <c r="J367" i="13"/>
  <c r="J554" i="13"/>
  <c r="J78" i="13"/>
  <c r="J168" i="13"/>
  <c r="J384" i="13"/>
  <c r="J640" i="13"/>
  <c r="J426" i="13"/>
  <c r="J58" i="13"/>
  <c r="J681" i="13"/>
  <c r="J298" i="13"/>
  <c r="J586" i="13"/>
  <c r="J270" i="13"/>
  <c r="J219" i="13"/>
  <c r="J591" i="13"/>
  <c r="J144" i="13"/>
  <c r="J502" i="13"/>
  <c r="J322" i="13"/>
  <c r="J203" i="13"/>
  <c r="J731" i="13"/>
  <c r="J282" i="13"/>
  <c r="J383" i="13"/>
  <c r="J245" i="13"/>
  <c r="J768" i="13"/>
  <c r="J418" i="13"/>
  <c r="J474" i="13"/>
  <c r="J594" i="13"/>
  <c r="J530" i="13"/>
  <c r="J246" i="13"/>
  <c r="J759" i="13"/>
  <c r="J663" i="13"/>
  <c r="J352" i="13"/>
  <c r="J704" i="13"/>
  <c r="J439" i="13"/>
  <c r="J5" i="13"/>
  <c r="J242" i="13"/>
  <c r="J746" i="13"/>
  <c r="J650" i="13"/>
  <c r="J597" i="13"/>
  <c r="J393" i="13"/>
  <c r="J585" i="13"/>
  <c r="J277" i="13"/>
  <c r="J136" i="13"/>
  <c r="J754" i="13"/>
  <c r="J31" i="13"/>
  <c r="J52" i="13"/>
  <c r="P222" i="13"/>
  <c r="P210" i="13"/>
  <c r="P256" i="13"/>
  <c r="P258" i="13"/>
  <c r="P614" i="13"/>
  <c r="P463" i="13"/>
  <c r="P631" i="13"/>
  <c r="P225" i="13"/>
  <c r="P399" i="13"/>
  <c r="P38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50" i="13"/>
  <c r="P438" i="13"/>
  <c r="P300" i="13"/>
  <c r="P217" i="13"/>
  <c r="P284" i="13"/>
  <c r="P633" i="13"/>
  <c r="P119" i="13"/>
  <c r="P263" i="13"/>
  <c r="P578" i="13"/>
  <c r="P51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2" i="13"/>
  <c r="P84" i="13"/>
  <c r="P616" i="13"/>
  <c r="P647" i="13"/>
  <c r="P19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1" i="13"/>
  <c r="P170" i="13"/>
  <c r="P351" i="13"/>
  <c r="P387" i="13"/>
  <c r="P471" i="13"/>
  <c r="P223" i="13"/>
  <c r="P15" i="13"/>
  <c r="P29" i="13"/>
  <c r="P551" i="13"/>
  <c r="P21" i="13"/>
  <c r="P160" i="13"/>
  <c r="P304" i="13"/>
  <c r="P449" i="13"/>
  <c r="P726" i="13"/>
  <c r="P126" i="13"/>
  <c r="P151" i="13"/>
  <c r="P439" i="13"/>
  <c r="P44" i="13"/>
  <c r="P733" i="13"/>
  <c r="P116" i="13"/>
  <c r="P584" i="13"/>
  <c r="P680" i="13"/>
  <c r="P519" i="13"/>
  <c r="P201" i="13"/>
  <c r="P467" i="13"/>
  <c r="P5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0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4" i="13"/>
  <c r="P649" i="13"/>
  <c r="P308" i="13"/>
  <c r="P324" i="13"/>
  <c r="P286" i="13"/>
  <c r="P322" i="13"/>
  <c r="P574" i="13"/>
  <c r="P539" i="13"/>
  <c r="P638" i="13"/>
  <c r="P722" i="13"/>
  <c r="P604" i="13"/>
  <c r="P411" i="13"/>
  <c r="P16" i="13"/>
  <c r="P143" i="13"/>
  <c r="P580" i="13"/>
  <c r="P766" i="13"/>
  <c r="P245" i="13"/>
  <c r="P25" i="13"/>
  <c r="P462" i="13"/>
  <c r="P247" i="13"/>
  <c r="P343" i="13"/>
  <c r="P523" i="13"/>
  <c r="P360" i="13"/>
  <c r="P39" i="13"/>
  <c r="P552" i="13"/>
  <c r="P697" i="13"/>
  <c r="P597" i="13"/>
  <c r="P216" i="13"/>
  <c r="P58" i="13"/>
  <c r="P154" i="13"/>
  <c r="P442" i="13"/>
  <c r="P45" i="13"/>
  <c r="P134" i="13"/>
  <c r="P662" i="13"/>
  <c r="P46" i="13"/>
  <c r="P231" i="13"/>
  <c r="P329" i="13"/>
  <c r="P527" i="13"/>
  <c r="P11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3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0" i="13"/>
  <c r="P229" i="13"/>
  <c r="P344" i="13"/>
  <c r="P237" i="13"/>
  <c r="P385" i="13"/>
  <c r="P352" i="13"/>
  <c r="P185" i="13"/>
  <c r="P305" i="13"/>
  <c r="P669" i="13"/>
  <c r="P35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2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26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47" i="13"/>
  <c r="P328" i="13"/>
  <c r="P640" i="13"/>
  <c r="P664" i="13"/>
  <c r="P688" i="13"/>
  <c r="P712" i="13"/>
  <c r="P12" i="13"/>
  <c r="P36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17" i="13"/>
  <c r="P41" i="13"/>
  <c r="P70" i="13"/>
  <c r="P94" i="13"/>
  <c r="P118" i="13"/>
  <c r="P142" i="13"/>
  <c r="P166" i="13"/>
  <c r="P252" i="13"/>
  <c r="P504" i="13"/>
  <c r="P756" i="13"/>
  <c r="P241" i="13"/>
  <c r="P735" i="13"/>
  <c r="P18" i="13"/>
  <c r="P42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10" i="13"/>
  <c r="P34" i="13"/>
  <c r="P63" i="13"/>
  <c r="P111" i="13"/>
  <c r="P183" i="13"/>
  <c r="P282" i="13"/>
  <c r="P433" i="13"/>
  <c r="P163" i="13"/>
  <c r="P307" i="13"/>
  <c r="P403" i="13"/>
  <c r="P3" i="13"/>
  <c r="P27" i="13"/>
  <c r="P752" i="13"/>
  <c r="P720" i="13"/>
  <c r="P4" i="13"/>
  <c r="P196" i="13"/>
  <c r="P681" i="13"/>
  <c r="P445" i="13"/>
  <c r="P49" i="13"/>
  <c r="P24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7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9" i="13"/>
  <c r="P33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8" i="13"/>
  <c r="P28" i="13"/>
  <c r="P57" i="13"/>
  <c r="P537" i="13"/>
  <c r="P670" i="13"/>
  <c r="P566" i="13"/>
  <c r="P590" i="13"/>
  <c r="P48" i="13"/>
  <c r="P23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3" i="13"/>
  <c r="P37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6" i="13"/>
  <c r="P30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445" i="13" l="1" a="1"/>
  <c r="L445" i="13" s="1"/>
  <c r="K40" i="10" s="1"/>
  <c r="L14" i="13" a="1"/>
  <c r="L14" i="13" s="1"/>
  <c r="K61" i="3" s="1"/>
  <c r="L36" i="13" a="1"/>
  <c r="L36" i="13" s="1"/>
  <c r="K47" i="6" s="1"/>
  <c r="L11" i="13" a="1"/>
  <c r="L11" i="13" s="1"/>
  <c r="K7" i="3" s="1"/>
  <c r="L35" i="13" a="1"/>
  <c r="L35" i="13" s="1"/>
  <c r="K27" i="6" s="1"/>
  <c r="L226" i="13" a="1"/>
  <c r="L226" i="13" s="1"/>
  <c r="K97" i="3" s="1"/>
  <c r="L752" i="13" a="1"/>
  <c r="L752" i="13" s="1"/>
  <c r="K76" i="8" s="1"/>
  <c r="L753" i="13" a="1"/>
  <c r="L753" i="13" s="1"/>
  <c r="K77" i="8" s="1"/>
  <c r="L87" i="13" a="1"/>
  <c r="L87" i="13" s="1"/>
  <c r="K40" i="2" s="1"/>
  <c r="L29" i="13" a="1"/>
  <c r="L29" i="13" s="1"/>
  <c r="K68" i="10" s="1"/>
  <c r="L30" i="13" a="1"/>
  <c r="L30" i="13" s="1"/>
  <c r="K81" i="10" s="1"/>
  <c r="L47" i="13" a="1"/>
  <c r="L47" i="13" s="1"/>
  <c r="K13" i="3" s="1"/>
  <c r="L38" i="13" a="1"/>
  <c r="L38" i="13" s="1"/>
  <c r="K23" i="7" s="1"/>
  <c r="L23" i="13" a="1"/>
  <c r="L23" i="13" s="1"/>
  <c r="K36" i="5" s="1"/>
  <c r="L62" i="13" a="1"/>
  <c r="L62" i="13" s="1"/>
  <c r="K14" i="2" s="1"/>
  <c r="L46" i="13" a="1"/>
  <c r="L46" i="13" s="1"/>
  <c r="K94" i="8" s="1"/>
  <c r="L104" i="13" a="1"/>
  <c r="L104" i="13" s="1"/>
  <c r="K57" i="2" s="1"/>
  <c r="L16" i="13" a="1"/>
  <c r="L16" i="13" s="1"/>
  <c r="K77" i="3" s="1"/>
  <c r="L453" i="13" a="1"/>
  <c r="L453" i="13" s="1"/>
  <c r="K48" i="10" s="1"/>
  <c r="L18" i="13" a="1"/>
  <c r="L18" i="13" s="1"/>
  <c r="K71" i="4" s="1"/>
  <c r="L3" i="13" a="1"/>
  <c r="L3" i="13" s="1"/>
  <c r="L297" i="13" a="1"/>
  <c r="L297" i="13" s="1"/>
  <c r="K74" i="4" s="1"/>
  <c r="L70" i="13" a="1"/>
  <c r="L70" i="13" s="1"/>
  <c r="K22" i="2" s="1"/>
  <c r="L690" i="13" a="1"/>
  <c r="L690" i="13" s="1"/>
  <c r="K13" i="8" s="1"/>
  <c r="L32" i="13" a="1"/>
  <c r="L32" i="13" s="1"/>
  <c r="K93" i="10" s="1"/>
  <c r="L40" i="13" a="1"/>
  <c r="L40" i="13" s="1"/>
  <c r="K56" i="7" s="1"/>
  <c r="L158" i="13" a="1"/>
  <c r="L158" i="13" s="1"/>
  <c r="K25" i="3" s="1"/>
  <c r="L27" i="13" a="1"/>
  <c r="L27" i="13" s="1"/>
  <c r="K19" i="10" s="1"/>
  <c r="L174" i="13" a="1"/>
  <c r="L174" i="13" s="1"/>
  <c r="K41" i="3" s="1"/>
  <c r="L395" i="13" a="1"/>
  <c r="L395" i="13" s="1"/>
  <c r="K81" i="5" s="1"/>
  <c r="L536" i="13" a="1"/>
  <c r="L536" i="13" s="1"/>
  <c r="K43" i="6" s="1"/>
  <c r="L115" i="13" a="1"/>
  <c r="L115" i="13" s="1"/>
  <c r="K70" i="2" s="1"/>
  <c r="L508" i="13" a="1"/>
  <c r="L508" i="13" s="1"/>
  <c r="K13" i="6" s="1"/>
  <c r="L43" i="13" a="1"/>
  <c r="L43" i="13" s="1"/>
  <c r="K17" i="8" s="1"/>
  <c r="L25" i="13" a="1"/>
  <c r="L25" i="13" s="1"/>
  <c r="K4" i="10" s="1"/>
  <c r="L466" i="13" a="1"/>
  <c r="L466" i="13" s="1"/>
  <c r="K62" i="10" s="1"/>
  <c r="L500" i="13" a="1"/>
  <c r="L500" i="13" s="1"/>
  <c r="K5" i="6" s="1"/>
  <c r="L44" i="13" a="1"/>
  <c r="L44" i="13" s="1"/>
  <c r="K79" i="8" s="1"/>
  <c r="L51" i="13" a="1"/>
  <c r="L51" i="13" s="1"/>
  <c r="K8" i="7" s="1"/>
  <c r="L269" i="13" a="1"/>
  <c r="L269" i="13" s="1"/>
  <c r="K45" i="4" s="1"/>
  <c r="L404" i="13" a="1"/>
  <c r="L404" i="13" s="1"/>
  <c r="K90" i="5" s="1"/>
  <c r="L85" i="13" a="1"/>
  <c r="L85" i="13" s="1"/>
  <c r="K38" i="2" s="1"/>
  <c r="L389" i="13" a="1"/>
  <c r="L389" i="13" s="1"/>
  <c r="K75" i="5" s="1"/>
  <c r="L17" i="13" a="1"/>
  <c r="L17" i="13" s="1"/>
  <c r="K33" i="4" s="1"/>
  <c r="L668" i="13" a="1"/>
  <c r="L668" i="13" s="1"/>
  <c r="K85" i="7" s="1"/>
  <c r="L528" i="13" a="1"/>
  <c r="L528" i="13" s="1"/>
  <c r="K35" i="6" s="1"/>
  <c r="L20" i="13" a="1"/>
  <c r="L20" i="13" s="1"/>
  <c r="K4" i="5" s="1"/>
  <c r="L37" i="13" a="1"/>
  <c r="L37" i="13" s="1"/>
  <c r="K55" i="6" s="1"/>
  <c r="L45" i="13" a="1"/>
  <c r="L45" i="13" s="1"/>
  <c r="K80" i="8" s="1"/>
  <c r="L15" i="13" a="1"/>
  <c r="L15" i="13" s="1"/>
  <c r="K72" i="3" s="1"/>
  <c r="L9" i="13" a="1"/>
  <c r="L9" i="13" s="1"/>
  <c r="K86" i="2" s="1"/>
  <c r="L630" i="13" a="1"/>
  <c r="L630" i="13" s="1"/>
  <c r="K45" i="7" s="1"/>
  <c r="L325" i="13" a="1"/>
  <c r="L325" i="13" s="1"/>
  <c r="K9" i="5" s="1"/>
  <c r="L31" i="13" a="1"/>
  <c r="L31" i="13" s="1"/>
  <c r="K83" i="10" s="1"/>
  <c r="L600" i="13" a="1"/>
  <c r="L600" i="13" s="1"/>
  <c r="K14" i="7" s="1"/>
  <c r="L264" i="13" a="1"/>
  <c r="L264" i="13" s="1"/>
  <c r="K40" i="4" s="1"/>
  <c r="L39" i="13" a="1"/>
  <c r="L39" i="13" s="1"/>
  <c r="K53" i="7" s="1"/>
  <c r="L8" i="13" a="1"/>
  <c r="L8" i="13" s="1"/>
  <c r="K84" i="2" s="1"/>
  <c r="L6" i="13" a="1"/>
  <c r="L6" i="13" s="1"/>
  <c r="K61" i="2" s="1"/>
  <c r="L478" i="13" a="1"/>
  <c r="L478" i="13" s="1"/>
  <c r="K75" i="10" s="1"/>
  <c r="L34" i="13" a="1"/>
  <c r="L34" i="13" s="1"/>
  <c r="K19" i="6" s="1"/>
  <c r="L10" i="13" a="1"/>
  <c r="L10" i="13" s="1"/>
  <c r="K94" i="2" s="1"/>
  <c r="L480" i="13" a="1"/>
  <c r="L480" i="13" s="1"/>
  <c r="K77" i="10" s="1"/>
  <c r="L24" i="13" a="1"/>
  <c r="L24" i="13" s="1"/>
  <c r="K94" i="5" s="1"/>
  <c r="L13" i="13" a="1"/>
  <c r="L13" i="13" s="1"/>
  <c r="K20" i="3" s="1"/>
  <c r="L468" i="13" a="1"/>
  <c r="L468" i="13" s="1"/>
  <c r="K64" i="10" s="1"/>
  <c r="L19" i="13" a="1"/>
  <c r="L19" i="13" s="1"/>
  <c r="K76" i="4" s="1"/>
  <c r="L95" i="13" a="1"/>
  <c r="L95" i="13" s="1"/>
  <c r="K48" i="2" s="1"/>
  <c r="L21" i="13" a="1"/>
  <c r="L21" i="13" s="1"/>
  <c r="K8" i="5" s="1"/>
  <c r="L293" i="13" a="1"/>
  <c r="L293" i="13" s="1"/>
  <c r="K69" i="4" s="1"/>
  <c r="L5" i="13" a="1"/>
  <c r="L5" i="13" s="1"/>
  <c r="K33" i="2" s="1"/>
  <c r="L169" i="13" a="1"/>
  <c r="L169" i="13" s="1"/>
  <c r="K36" i="3" s="1"/>
  <c r="L7" i="13" a="1"/>
  <c r="L7" i="13" s="1"/>
  <c r="K69" i="2" s="1"/>
  <c r="L12" i="13" a="1"/>
  <c r="L12" i="13" s="1"/>
  <c r="K18" i="3" s="1"/>
  <c r="L28" i="13" a="1"/>
  <c r="L28" i="13" s="1"/>
  <c r="K60" i="10" s="1"/>
  <c r="L33" i="13" a="1"/>
  <c r="L33" i="13" s="1"/>
  <c r="K95" i="10" s="1"/>
  <c r="L299" i="13" a="1"/>
  <c r="L299" i="13" s="1"/>
  <c r="K77" i="4" s="1"/>
  <c r="L41" i="13" a="1"/>
  <c r="L41" i="13" s="1"/>
  <c r="K91" i="7" s="1"/>
  <c r="L22" i="13" a="1"/>
  <c r="L22" i="13" s="1"/>
  <c r="K10" i="5" s="1"/>
  <c r="L117" i="13" a="1"/>
  <c r="L117" i="13" s="1"/>
  <c r="K72" i="2" s="1"/>
  <c r="L767" i="13" a="1"/>
  <c r="L767" i="13" s="1"/>
  <c r="K93" i="8" s="1"/>
  <c r="L42" i="13" a="1"/>
  <c r="L42" i="13" s="1"/>
  <c r="K7" i="8" s="1"/>
  <c r="L383" i="13" a="1"/>
  <c r="L383" i="13" s="1"/>
  <c r="K69" i="5" s="1"/>
  <c r="L680" i="13" a="1"/>
  <c r="L680" i="13" s="1"/>
  <c r="K2" i="8" s="1"/>
  <c r="L4" i="13" a="1"/>
  <c r="L4" i="13" s="1"/>
  <c r="K6" i="2" s="1"/>
  <c r="L633" i="13" a="1"/>
  <c r="L633" i="13" s="1"/>
  <c r="K48" i="7" s="1"/>
  <c r="L26" i="13" a="1"/>
  <c r="L26" i="13" s="1"/>
  <c r="K10" i="10" s="1"/>
  <c r="T54" i="13" l="1"/>
  <c r="T53" i="13"/>
  <c r="T52" i="13"/>
  <c r="T51" i="13"/>
  <c r="T50" i="13"/>
  <c r="T49" i="13"/>
  <c r="T48" i="13"/>
  <c r="K2" i="2"/>
  <c r="V10" i="13"/>
  <c r="B10" i="16" a="1"/>
  <c r="B10" i="16" s="1"/>
  <c r="W10" i="13"/>
  <c r="U10" i="13"/>
  <c r="X10" i="13"/>
  <c r="T10" i="13"/>
  <c r="X9" i="13"/>
  <c r="V9" i="13"/>
  <c r="B9" i="16" a="1"/>
  <c r="B9" i="16" s="1"/>
  <c r="T9" i="13"/>
  <c r="W9" i="13"/>
  <c r="U9" i="13"/>
  <c r="W8" i="13"/>
  <c r="U8" i="13"/>
  <c r="V8" i="13"/>
  <c r="B8" i="16" a="1"/>
  <c r="B8" i="16" s="1"/>
  <c r="X8" i="13"/>
  <c r="T8" i="13"/>
  <c r="T7" i="13"/>
  <c r="W7" i="13"/>
  <c r="U7" i="13"/>
  <c r="V7" i="13"/>
  <c r="B7" i="16" a="1"/>
  <c r="B7" i="16" s="1"/>
  <c r="X7" i="13"/>
  <c r="X6" i="13"/>
  <c r="U6" i="13"/>
  <c r="T6" i="13"/>
  <c r="W6" i="13"/>
  <c r="V6" i="13"/>
  <c r="B6" i="16" a="1"/>
  <c r="B6" i="16" s="1"/>
  <c r="X5" i="13"/>
  <c r="V5" i="13"/>
  <c r="B5" i="16" a="1"/>
  <c r="B5" i="16" s="1"/>
  <c r="W5" i="13"/>
  <c r="U5" i="13"/>
  <c r="T5" i="13"/>
  <c r="V4" i="13"/>
  <c r="B4" i="16" a="1"/>
  <c r="B4" i="16" s="1"/>
  <c r="U4" i="13"/>
  <c r="T4" i="13"/>
  <c r="W4" i="13"/>
  <c r="X4" i="13"/>
  <c r="V3" i="13"/>
  <c r="B3" i="16" a="1"/>
  <c r="B3" i="16" s="1"/>
  <c r="X3" i="13"/>
  <c r="T3" i="13"/>
  <c r="W3" i="13"/>
  <c r="U3" i="13"/>
  <c r="Y10" i="13" l="1"/>
  <c r="Y8" i="13"/>
  <c r="Y9" i="13"/>
  <c r="Y5" i="13"/>
  <c r="Y7" i="13"/>
  <c r="Y6" i="13"/>
  <c r="X11" i="13"/>
  <c r="Y4" i="13"/>
  <c r="U11" i="13"/>
  <c r="W11" i="13"/>
  <c r="T11" i="13"/>
  <c r="Y3" i="13"/>
  <c r="V11" i="13"/>
  <c r="Y11" i="13" l="1"/>
  <c r="AD3" i="13" s="1"/>
  <c r="AA5" i="13" l="1"/>
  <c r="AC9" i="13"/>
  <c r="AC4" i="13"/>
  <c r="Z5" i="13"/>
  <c r="Z6" i="13"/>
  <c r="AB9" i="13"/>
  <c r="AA9" i="13"/>
  <c r="AB8" i="13"/>
  <c r="AD5" i="13"/>
  <c r="AB7" i="13"/>
  <c r="Z7" i="13"/>
  <c r="AD8" i="13"/>
  <c r="AB10" i="13"/>
  <c r="AA4" i="13"/>
  <c r="Z8" i="13"/>
  <c r="AC10" i="13"/>
  <c r="AA7" i="13"/>
  <c r="AD4" i="13"/>
  <c r="Z10" i="13"/>
  <c r="AA10" i="13"/>
  <c r="AC3" i="13"/>
  <c r="AD7" i="13"/>
  <c r="Z3" i="13"/>
  <c r="AD10" i="13"/>
  <c r="AC7" i="13"/>
  <c r="AB4" i="13"/>
  <c r="AA3" i="13"/>
  <c r="AB5" i="13"/>
  <c r="AC6" i="13"/>
  <c r="AD6" i="13"/>
  <c r="AB6" i="13"/>
  <c r="AC8" i="13"/>
  <c r="AD9" i="13"/>
  <c r="Z9" i="13"/>
  <c r="AC5" i="13"/>
  <c r="AB3" i="13"/>
  <c r="AA6" i="13"/>
  <c r="Z4" i="13"/>
  <c r="AA8" i="13"/>
  <c r="AB11" i="13" l="1"/>
  <c r="Z11" i="13"/>
  <c r="AD11" i="13"/>
  <c r="AC11" i="13"/>
  <c r="AA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<sst xmlns="http://schemas.openxmlformats.org/spreadsheetml/2006/main" count="18103" uniqueCount="5231">
  <si>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</si>
  <si>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</si>
  <si>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</si>
  <si>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</si>
  <si>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</si>
  <si>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</si>
  <si>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</si>
  <si>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</si>
  <si>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</si>
  <si>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</si>
  <si>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</si>
  <si>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</si>
  <si>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</si>
  <si>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</si>
  <si>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</si>
  <si>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</si>
  <si>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</si>
  <si>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</si>
  <si>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</si>
  <si>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</si>
  <si>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</si>
  <si>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</si>
  <si>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</si>
  <si>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</si>
  <si>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</si>
  <si>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</si>
  <si>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</si>
  <si>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</si>
  <si>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</si>
  <si>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</si>
  <si>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</si>
  <si>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</si>
  <si>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</si>
  <si>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</si>
  <si>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</si>
  <si>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</si>
  <si>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</si>
  <si>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</si>
  <si>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</si>
  <si>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</si>
  <si>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</si>
  <si>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</si>
  <si>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</si>
  <si>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</si>
  <si>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</si>
  <si>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</si>
  <si>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</si>
  <si>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</si>
  <si>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</si>
  <si>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</si>
  <si>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</si>
  <si>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</si>
  <si>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</si>
  <si>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</si>
  <si>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</si>
  <si>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</si>
  <si>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</si>
  <si>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</si>
  <si>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</si>
  <si>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</si>
  <si>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</si>
  <si>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</si>
  <si>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</si>
  <si>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</si>
  <si>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</si>
  <si>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</si>
  <si>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</si>
  <si>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</si>
  <si>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</si>
  <si>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</si>
  <si>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</si>
  <si>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</si>
  <si>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</si>
  <si>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</si>
  <si>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</si>
  <si>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</si>
  <si>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</si>
  <si>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</si>
  <si>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</si>
  <si>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</si>
  <si>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</si>
  <si>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</si>
  <si>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</si>
  <si>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</si>
  <si>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</si>
  <si>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</si>
  <si>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</si>
  <si>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</si>
  <si>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</si>
  <si>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</si>
  <si>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</si>
  <si>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</si>
  <si>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</si>
  <si>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</si>
  <si>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</si>
  <si>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</si>
  <si>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</si>
  <si>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</si>
  <si>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</si>
  <si>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</si>
  <si>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</si>
  <si>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</si>
  <si>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</si>
  <si>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</si>
  <si>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</si>
  <si>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</si>
  <si>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</si>
  <si>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</si>
  <si>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</si>
  <si>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</si>
  <si>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</si>
  <si>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</si>
  <si>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</si>
  <si>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</si>
  <si>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</si>
  <si>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</si>
  <si>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</si>
  <si>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</si>
  <si>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</si>
  <si>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</si>
  <si>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</si>
  <si>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</si>
  <si>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</si>
  <si>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</si>
  <si>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</si>
  <si>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</si>
  <si>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</si>
  <si>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</si>
  <si>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</si>
  <si>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</si>
  <si>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</si>
  <si>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</si>
  <si>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</si>
  <si>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</si>
  <si>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</si>
  <si>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</si>
  <si>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</si>
  <si>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</si>
  <si>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</si>
  <si>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</si>
  <si>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</si>
  <si>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</si>
  <si>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</si>
  <si>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</si>
  <si>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</si>
  <si>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</si>
  <si>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</si>
  <si>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</si>
  <si>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</si>
  <si>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</si>
  <si>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</si>
  <si>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</si>
  <si>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</si>
  <si>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</si>
  <si>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</si>
  <si>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</si>
  <si>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</si>
  <si>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</si>
  <si>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</si>
  <si>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</si>
  <si>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</si>
  <si>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</si>
  <si>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</si>
  <si>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</si>
  <si>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</si>
  <si>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</si>
  <si>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</si>
  <si>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</si>
  <si>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</si>
  <si>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</si>
  <si>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</si>
  <si>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</si>
  <si>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</si>
  <si>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</si>
  <si>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</si>
  <si>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</si>
  <si>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</si>
  <si>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</si>
  <si>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</si>
  <si>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</si>
  <si>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</si>
  <si>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</si>
  <si>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</si>
  <si>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</si>
  <si>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</si>
  <si>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</si>
  <si>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</si>
  <si>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</si>
  <si>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</si>
  <si>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</si>
  <si>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</si>
  <si>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</si>
  <si>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</si>
  <si>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</si>
  <si>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</si>
  <si>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</si>
  <si>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</si>
  <si>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</si>
  <si>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</si>
  <si>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</si>
  <si>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</si>
  <si>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</si>
  <si>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</si>
  <si>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</si>
  <si>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</si>
  <si>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</si>
  <si>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</si>
  <si>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</si>
  <si>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</si>
  <si>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</si>
  <si>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</si>
  <si>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</si>
  <si>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</si>
  <si>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</si>
  <si>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</si>
  <si>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</si>
  <si>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</si>
  <si>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</si>
  <si>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</si>
  <si>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</si>
  <si>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</si>
  <si>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</si>
  <si>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</si>
  <si>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</si>
  <si>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</si>
  <si>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</si>
  <si>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</si>
  <si>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</si>
  <si>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</si>
  <si>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</si>
  <si>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</si>
  <si>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</si>
  <si>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</si>
  <si>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</si>
  <si>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</si>
  <si>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</si>
  <si>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</si>
  <si>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</si>
  <si>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</si>
  <si>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</si>
  <si>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</si>
  <si>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</si>
  <si>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</si>
  <si>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</si>
  <si>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</si>
  <si>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</si>
  <si>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</si>
  <si>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</si>
  <si>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</si>
  <si>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</si>
  <si>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</si>
  <si>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</si>
  <si>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</si>
  <si>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</si>
  <si>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</si>
  <si>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</si>
  <si>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</si>
  <si>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</si>
  <si>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</si>
  <si>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</si>
  <si>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</si>
  <si>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</si>
  <si>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</si>
  <si>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</si>
  <si>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</si>
  <si>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</si>
  <si>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</si>
  <si>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</si>
  <si>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</si>
  <si>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</si>
  <si>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</si>
  <si>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</si>
  <si>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</si>
  <si>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</si>
  <si>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</si>
  <si>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</si>
  <si>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</si>
  <si>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</si>
  <si>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</si>
  <si>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</si>
  <si>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</si>
  <si>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</si>
  <si>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</si>
  <si>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</si>
  <si>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</si>
  <si>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</si>
  <si>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</si>
  <si>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</si>
  <si>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</si>
  <si>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</si>
  <si>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</si>
  <si>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</si>
  <si>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</si>
  <si>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</si>
  <si>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</si>
  <si>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</si>
  <si>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</si>
  <si>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</si>
  <si>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</si>
  <si>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</si>
  <si>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</si>
  <si>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</si>
  <si>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</si>
  <si>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</si>
  <si>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</si>
  <si>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</si>
  <si>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</si>
  <si>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</si>
  <si>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</si>
  <si>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</si>
  <si>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</si>
  <si>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</si>
  <si>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</si>
  <si>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</si>
  <si>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</si>
  <si>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</si>
  <si>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</si>
  <si>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</si>
  <si>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</si>
  <si>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</si>
  <si>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</si>
  <si>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</si>
  <si>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</si>
  <si>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</si>
  <si>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</si>
  <si>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</si>
  <si>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</si>
  <si>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</si>
  <si>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</si>
  <si>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</si>
  <si>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</si>
  <si>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</si>
  <si>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</si>
  <si>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</si>
  <si>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</si>
  <si>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</si>
  <si>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</si>
  <si>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</si>
  <si>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</si>
  <si>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</si>
  <si>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</si>
  <si>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</si>
  <si>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</si>
  <si>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</si>
  <si>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</si>
  <si>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</si>
  <si>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</si>
  <si>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</si>
  <si>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</si>
  <si>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</si>
  <si>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</si>
  <si>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</si>
  <si>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</si>
  <si>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</si>
  <si>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</si>
  <si>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</si>
  <si>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</si>
  <si>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</si>
  <si>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</si>
  <si>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</si>
  <si>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</si>
  <si>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</si>
  <si>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</si>
  <si>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</si>
  <si>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</si>
  <si>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</si>
  <si>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</si>
  <si>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</si>
  <si>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</si>
  <si>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</si>
  <si>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</si>
  <si>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</si>
  <si>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</si>
  <si>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</si>
  <si>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</si>
  <si>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</si>
  <si>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</si>
  <si>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</si>
  <si>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</si>
  <si>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</si>
  <si>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</si>
  <si>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</si>
  <si>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</si>
  <si>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</si>
  <si>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</si>
  <si>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</si>
  <si>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</si>
  <si>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</si>
  <si>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</si>
  <si>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</si>
  <si>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</si>
  <si>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</si>
  <si>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</si>
  <si>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</si>
  <si>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</si>
  <si>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</si>
  <si>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</si>
  <si>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</si>
  <si>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</si>
  <si>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</si>
  <si>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</si>
  <si>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</si>
  <si>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</si>
  <si>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</si>
  <si>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</si>
  <si>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</si>
  <si>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</si>
  <si>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</si>
  <si>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</si>
  <si>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</si>
  <si>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</si>
  <si>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</si>
  <si>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</si>
  <si>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</si>
  <si>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</si>
  <si>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</si>
  <si>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</si>
  <si>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</si>
  <si>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</si>
  <si>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</si>
  <si>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</si>
  <si>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</si>
  <si>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</si>
  <si>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</si>
  <si>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</si>
  <si>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</si>
  <si>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</si>
  <si>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</si>
  <si>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</si>
  <si>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</si>
  <si>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</si>
  <si>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</si>
  <si>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</si>
  <si>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</si>
  <si>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</si>
  <si>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</si>
  <si>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</si>
  <si>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</si>
  <si>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</si>
  <si>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</si>
  <si>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</si>
  <si>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</si>
  <si>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</si>
  <si>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</si>
  <si>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</si>
  <si>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</si>
  <si>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</si>
  <si>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</si>
  <si>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</si>
  <si>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</si>
  <si>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</si>
  <si>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</si>
  <si>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</si>
  <si>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</si>
  <si>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</si>
  <si>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</si>
  <si>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</si>
  <si>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</si>
  <si>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</si>
  <si>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</si>
  <si>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</si>
  <si>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</si>
  <si>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</si>
  <si>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</si>
  <si>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</si>
  <si>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</si>
  <si>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</si>
  <si>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</si>
  <si>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</si>
  <si>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</si>
  <si>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</si>
  <si>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</si>
  <si>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</si>
  <si>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</si>
  <si>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</si>
  <si>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</si>
  <si>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</si>
  <si>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</si>
  <si>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</si>
  <si>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</si>
  <si>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</si>
  <si>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</si>
  <si>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</si>
  <si>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</si>
  <si>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</si>
  <si>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</si>
  <si>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</si>
  <si>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</si>
  <si>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</si>
  <si>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</si>
  <si>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</si>
  <si>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</si>
  <si>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</si>
  <si>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</si>
  <si>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</si>
  <si>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</si>
  <si>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</si>
  <si>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</si>
  <si>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</si>
  <si>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</si>
  <si>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</si>
  <si>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</si>
  <si>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</si>
  <si>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</si>
  <si>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</si>
  <si>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</si>
  <si>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</si>
  <si>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</si>
  <si>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</si>
  <si>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</si>
  <si>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</si>
  <si>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</si>
  <si>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</si>
  <si>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</si>
  <si>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</si>
  <si>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</si>
  <si>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</si>
  <si>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</si>
  <si>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</si>
  <si>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</si>
  <si>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</si>
  <si>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</si>
  <si>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</si>
  <si>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</si>
  <si>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</si>
  <si>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</si>
  <si>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</si>
  <si>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</si>
  <si>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</si>
  <si>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</si>
  <si>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</si>
  <si>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</si>
  <si>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</si>
  <si>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</si>
  <si>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</si>
  <si>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</si>
  <si>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</si>
  <si>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</si>
  <si>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</si>
  <si>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</si>
  <si>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</si>
  <si>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</si>
  <si>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</si>
  <si>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</si>
  <si>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</si>
  <si>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</si>
  <si>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</si>
  <si>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</si>
  <si>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</si>
  <si>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</si>
  <si>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</si>
  <si>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</si>
  <si>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</si>
  <si>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</si>
  <si>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</si>
  <si>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</si>
  <si>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</si>
  <si>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</si>
  <si>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</si>
  <si>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</si>
  <si>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</si>
  <si>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</si>
  <si>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</si>
  <si>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</si>
  <si>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</si>
  <si>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</si>
  <si>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</si>
  <si>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</si>
  <si>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</si>
  <si>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</si>
  <si>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</si>
  <si>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</si>
  <si>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</si>
  <si>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</si>
  <si>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</si>
  <si>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</si>
  <si>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</si>
  <si>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</si>
  <si>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</si>
  <si>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</si>
  <si>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</si>
  <si>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</si>
  <si>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</si>
  <si>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</si>
  <si>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</si>
  <si>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</si>
  <si>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</si>
  <si>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</si>
  <si>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</si>
  <si>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</si>
  <si>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</si>
  <si>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</si>
  <si>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</si>
  <si>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</si>
  <si>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</si>
  <si>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</si>
  <si>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</si>
  <si>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</si>
  <si>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</si>
  <si>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</si>
  <si>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</si>
  <si>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</si>
  <si>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</si>
  <si>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</si>
  <si>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</si>
  <si>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</si>
  <si>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</si>
  <si>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</si>
  <si>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</si>
  <si>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</si>
  <si>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</si>
  <si>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</si>
  <si>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</si>
  <si>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</si>
  <si>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</si>
  <si>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</si>
  <si>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</si>
  <si>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</si>
  <si>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</si>
  <si>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</si>
  <si>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</si>
  <si>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</si>
  <si>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</si>
  <si>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</si>
  <si>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</si>
  <si>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</si>
  <si>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</si>
  <si>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</si>
  <si>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</si>
  <si>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</si>
  <si>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</si>
  <si>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</si>
  <si>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</si>
  <si>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</si>
  <si>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</si>
  <si>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</si>
  <si>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</si>
  <si>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</si>
  <si>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</si>
  <si>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</si>
  <si>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</si>
  <si>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</si>
  <si>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</si>
  <si>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</si>
  <si>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</si>
  <si>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</si>
  <si>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</si>
  <si>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</si>
  <si>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</si>
  <si>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</si>
  <si>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</si>
  <si>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</si>
  <si>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</si>
  <si>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</si>
  <si>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</si>
  <si>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</si>
  <si>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</si>
  <si>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</si>
  <si>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</si>
  <si>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</si>
  <si>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</si>
  <si>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</si>
  <si>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</si>
  <si>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</si>
  <si>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</si>
  <si>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</si>
  <si>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</si>
  <si>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</si>
  <si>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</si>
  <si>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</si>
  <si>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</si>
  <si>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</si>
  <si>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</si>
  <si>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</si>
  <si>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</si>
  <si>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</si>
  <si>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</si>
  <si>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</si>
  <si>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</si>
  <si>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</si>
  <si>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</si>
  <si>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</si>
  <si>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</si>
  <si>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</si>
  <si>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</si>
  <si>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</si>
  <si>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</si>
  <si>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</si>
  <si>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</si>
  <si>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</si>
  <si>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</si>
  <si>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</si>
  <si>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</si>
  <si>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</si>
  <si>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</si>
  <si>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</si>
  <si>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</si>
  <si>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</si>
  <si>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</si>
  <si>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</si>
  <si>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</si>
  <si>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</si>
  <si>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</si>
  <si>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</si>
  <si>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</si>
  <si>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</si>
  <si>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</si>
  <si>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</si>
  <si>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</si>
  <si>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</si>
  <si>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</si>
  <si>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</si>
  <si>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</si>
  <si>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</si>
  <si>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</si>
  <si>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</si>
  <si>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</si>
  <si>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</si>
  <si>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</si>
  <si>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</si>
  <si>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</si>
  <si>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</si>
  <si>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</si>
  <si>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</si>
  <si>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</si>
  <si>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</si>
  <si>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</si>
  <si>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</si>
  <si>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</si>
  <si>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</si>
  <si>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</si>
  <si>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</si>
  <si>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</si>
  <si>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</si>
  <si>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</si>
  <si>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</si>
  <si>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</si>
  <si>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</si>
  <si>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</si>
  <si>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</si>
  <si>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</si>
  <si>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</si>
  <si>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</si>
  <si>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</si>
  <si>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</si>
  <si>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</si>
  <si>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</si>
  <si>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</si>
  <si>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</si>
  <si>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</si>
  <si>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</si>
  <si>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</si>
  <si>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</si>
  <si>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</si>
  <si>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</si>
  <si>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</si>
  <si>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</si>
  <si>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</si>
  <si>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</si>
  <si>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</si>
  <si>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</si>
  <si>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</si>
  <si>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</si>
  <si>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</si>
  <si>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</si>
  <si>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</si>
  <si>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</si>
  <si>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</si>
  <si>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</si>
  <si>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</si>
  <si>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</si>
  <si>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</si>
  <si>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</si>
  <si>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</si>
  <si>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</si>
  <si>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</si>
  <si>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</si>
  <si>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</si>
  <si>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</si>
  <si>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</si>
  <si>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</si>
  <si>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</si>
  <si>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</si>
  <si>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</si>
  <si>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</si>
  <si>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</si>
  <si>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</si>
  <si>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</si>
  <si>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</si>
  <si>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</si>
  <si>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</si>
  <si>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</si>
  <si>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</si>
  <si>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</si>
  <si>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</si>
  <si>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</si>
  <si>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</si>
  <si>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</si>
  <si>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</si>
  <si>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</si>
  <si>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</si>
  <si>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</si>
  <si>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</si>
  <si>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</si>
  <si>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</si>
  <si>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</si>
  <si>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</si>
  <si>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</si>
  <si>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</si>
  <si>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</si>
  <si>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</si>
  <si>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</si>
  <si>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</si>
  <si>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</si>
  <si>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</si>
  <si>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</si>
  <si>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</si>
  <si>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</si>
  <si>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</si>
  <si>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</si>
  <si>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</si>
  <si>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</si>
  <si>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</si>
  <si>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</si>
  <si>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</si>
  <si>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</si>
  <si>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</si>
  <si>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</si>
  <si>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</si>
  <si>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</si>
  <si>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</si>
  <si>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</si>
  <si>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</si>
  <si>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</si>
  <si>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</si>
  <si>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</si>
  <si>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</si>
  <si>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</si>
  <si>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</si>
  <si>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</si>
  <si>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</si>
  <si>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</si>
  <si>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</si>
  <si>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</si>
  <si>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</si>
  <si>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</si>
  <si>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</si>
  <si>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</si>
  <si>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</si>
  <si>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</si>
  <si>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</si>
  <si>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</si>
  <si>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</si>
  <si>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</si>
  <si>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</si>
  <si>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</si>
  <si>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</si>
  <si>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</si>
  <si>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</si>
  <si>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</si>
  <si>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</si>
  <si>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</si>
  <si>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</si>
  <si>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</si>
  <si>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</si>
  <si>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</si>
  <si>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</si>
  <si>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</si>
  <si>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</si>
  <si>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</si>
  <si>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</si>
  <si>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</si>
  <si>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</si>
  <si>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</si>
  <si>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</si>
  <si>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</si>
  <si>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</si>
  <si>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</si>
  <si>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</si>
  <si>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</si>
  <si>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</si>
  <si>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</si>
  <si>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</si>
  <si>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</si>
  <si>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</si>
  <si>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</si>
  <si>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</si>
  <si>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</si>
  <si>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</si>
  <si>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</si>
  <si>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</si>
  <si>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</si>
  <si>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</si>
  <si>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</si>
  <si>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</si>
  <si>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</si>
  <si>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</si>
  <si>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</si>
  <si>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</si>
  <si>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</si>
  <si>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</si>
  <si>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</si>
  <si>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</si>
  <si>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</si>
  <si>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</si>
  <si>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</si>
  <si>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</si>
  <si>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</si>
  <si>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</si>
  <si>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</si>
  <si>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</si>
  <si>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</si>
  <si>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</si>
  <si>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</si>
  <si>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</si>
  <si>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</si>
  <si>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</si>
  <si>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</si>
  <si>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</si>
  <si>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</si>
  <si>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</si>
  <si>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</si>
  <si>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</si>
  <si>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</si>
  <si>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</si>
  <si>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</si>
  <si>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</si>
  <si>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</si>
  <si>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</si>
  <si>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</si>
  <si>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</si>
  <si>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</si>
  <si>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</si>
  <si>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</si>
  <si>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</si>
  <si>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</si>
  <si>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</si>
  <si>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</si>
  <si>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</si>
  <si>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</si>
  <si>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</si>
  <si>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</si>
  <si>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</si>
  <si>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</si>
  <si>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</si>
  <si>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</si>
  <si>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</si>
  <si>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</si>
  <si>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</si>
  <si>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</si>
  <si>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</si>
  <si>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</si>
  <si>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</si>
  <si>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</si>
  <si>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</si>
  <si>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</si>
  <si>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</si>
  <si>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</si>
  <si>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</si>
  <si>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</si>
  <si>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</si>
  <si>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</si>
  <si>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</si>
  <si>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</si>
  <si>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</si>
  <si>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</si>
  <si>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</si>
  <si>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</si>
  <si>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</si>
  <si>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</si>
  <si>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</si>
  <si>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</si>
  <si>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</si>
  <si>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</si>
  <si>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</si>
  <si>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</si>
  <si>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</si>
  <si>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</si>
  <si>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</si>
  <si>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</si>
  <si>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</si>
  <si>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</si>
  <si>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</si>
  <si>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</si>
  <si>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</si>
  <si>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</si>
  <si>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</si>
  <si>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</si>
  <si>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</si>
  <si>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</si>
  <si>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</si>
  <si>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</si>
  <si>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</si>
  <si>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</si>
  <si>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</si>
  <si>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</si>
  <si>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</si>
  <si>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</si>
  <si>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</si>
  <si>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</si>
  <si>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</si>
  <si>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</si>
  <si>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</si>
  <si>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</si>
  <si>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</si>
  <si>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</si>
  <si>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</si>
  <si>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</si>
  <si>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</si>
  <si>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</si>
  <si>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</si>
  <si>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</si>
  <si>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</si>
  <si>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</si>
  <si>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</si>
  <si>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</si>
  <si>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</si>
  <si>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</si>
  <si>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</si>
  <si>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</si>
  <si>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</si>
  <si>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</si>
  <si>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</si>
  <si>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</si>
  <si>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</si>
  <si>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</si>
  <si>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</si>
  <si>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</si>
  <si>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</si>
  <si>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</si>
  <si>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</si>
  <si>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</si>
  <si>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</si>
  <si>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</si>
  <si>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</si>
  <si>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</si>
  <si>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</si>
  <si>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</si>
  <si>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</si>
  <si>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</si>
  <si>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</si>
  <si>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</si>
  <si>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</si>
  <si>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</si>
  <si>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</si>
  <si>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</si>
  <si>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</si>
  <si>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</si>
  <si>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</si>
  <si>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</si>
  <si>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</si>
  <si>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</si>
  <si>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</si>
  <si>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</si>
  <si>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</si>
  <si>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</si>
  <si>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</si>
  <si>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</si>
  <si>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</si>
  <si>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</si>
  <si>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</si>
  <si>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</si>
  <si>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</si>
  <si>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</si>
  <si>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</si>
  <si>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</si>
  <si>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</si>
  <si>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</si>
  <si>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</si>
  <si>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</si>
  <si>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</si>
  <si>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</si>
  <si>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</si>
  <si>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</si>
  <si>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</si>
  <si>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</si>
  <si>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</si>
  <si>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</si>
  <si>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</si>
  <si>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</si>
  <si>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</si>
  <si>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</si>
  <si>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</si>
  <si>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</si>
  <si>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</si>
  <si>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</si>
  <si>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</si>
  <si>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</si>
  <si>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</si>
  <si>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</si>
  <si>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</si>
  <si>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</si>
  <si>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</si>
  <si>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</si>
  <si>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</si>
  <si>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</si>
  <si>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</si>
  <si>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</si>
  <si>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</si>
  <si>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</si>
  <si>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</si>
  <si>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</si>
  <si>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</si>
  <si>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</si>
  <si>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</si>
  <si>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</si>
  <si>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</si>
  <si>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</si>
  <si>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</si>
  <si>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</si>
  <si>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</si>
  <si>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</si>
  <si>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</si>
  <si>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</si>
  <si>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</si>
  <si>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</si>
  <si>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</si>
  <si>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</si>
  <si>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</si>
  <si>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</si>
  <si>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</si>
  <si>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</si>
  <si>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</si>
  <si>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</si>
  <si>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</si>
  <si>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</si>
  <si>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</si>
  <si>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</si>
  <si>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</si>
  <si>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</si>
  <si>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</si>
  <si>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</si>
  <si>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</si>
  <si>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</si>
  <si>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</si>
  <si>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</si>
  <si>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</si>
  <si>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</si>
  <si>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</si>
  <si>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</si>
  <si>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</si>
  <si>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</si>
  <si>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</si>
  <si>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</si>
  <si>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</si>
  <si>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</si>
  <si>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</si>
  <si>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</si>
  <si>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</si>
  <si>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</si>
  <si>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</si>
  <si>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</si>
  <si>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</si>
  <si>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</si>
  <si>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</si>
  <si>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</si>
  <si>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</si>
  <si>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</si>
  <si>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</si>
  <si>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</si>
  <si>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</si>
  <si>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</si>
  <si>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</si>
  <si>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</si>
  <si>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</si>
  <si>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</si>
  <si>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</si>
  <si>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</si>
  <si>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</si>
  <si>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</si>
  <si>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</si>
  <si>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</si>
  <si>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</si>
  <si>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</si>
  <si>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</si>
  <si>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</si>
  <si>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</si>
  <si>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</si>
  <si>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</si>
  <si>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</si>
  <si>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</si>
  <si>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</si>
  <si>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</si>
  <si>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</si>
  <si>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</si>
  <si>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</si>
  <si>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</si>
  <si>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</si>
  <si>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</si>
  <si>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</si>
  <si>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</si>
  <si>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</si>
  <si>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</si>
  <si>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</si>
  <si>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</si>
  <si>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</si>
  <si>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</si>
  <si>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</si>
  <si>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</si>
  <si>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</si>
  <si>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</si>
  <si>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</si>
  <si>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</si>
  <si>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</si>
  <si>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</si>
  <si>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</si>
  <si>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</si>
  <si>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</si>
  <si>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</si>
  <si>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</si>
  <si>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</si>
  <si>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</si>
  <si>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</si>
  <si>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</si>
  <si>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</si>
  <si>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</si>
  <si>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</si>
  <si>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</si>
  <si>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</si>
  <si>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</si>
  <si>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</si>
  <si>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</si>
  <si>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</si>
  <si>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</si>
  <si>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</si>
  <si>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</si>
  <si>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</si>
  <si>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</si>
  <si>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</si>
  <si>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</si>
  <si>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</si>
  <si>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</si>
  <si>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</si>
  <si>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</si>
  <si>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</si>
  <si>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</si>
  <si>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</si>
  <si>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</si>
  <si>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</si>
  <si>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</si>
  <si>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</si>
  <si>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</si>
  <si>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</si>
  <si>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</si>
  <si>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</si>
  <si>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</si>
  <si>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</si>
  <si>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</si>
  <si>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</si>
  <si>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</si>
  <si>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</si>
  <si>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</si>
  <si>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</si>
  <si>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</si>
  <si>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</si>
  <si>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</si>
  <si>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</si>
  <si>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</si>
  <si>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</si>
  <si>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</si>
  <si>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</si>
  <si>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</si>
  <si>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</si>
  <si>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</si>
  <si>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</si>
  <si>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</si>
  <si>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</si>
  <si>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</si>
  <si>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</si>
  <si>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</si>
  <si>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</si>
  <si>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</si>
  <si>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</si>
  <si>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</si>
  <si>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</si>
  <si>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</si>
  <si>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</si>
  <si>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</si>
  <si>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</si>
  <si>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</si>
  <si>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</si>
  <si>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</si>
  <si>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</si>
  <si>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</si>
  <si>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</si>
  <si>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</si>
  <si>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</si>
  <si>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</si>
  <si>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</si>
  <si>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</si>
  <si>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</si>
  <si>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</si>
  <si>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</si>
  <si>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</si>
  <si>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</si>
  <si>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</si>
  <si>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</si>
  <si>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</si>
  <si>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</si>
  <si>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</si>
  <si>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</si>
  <si>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</si>
  <si>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</si>
  <si>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</si>
  <si>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</si>
  <si>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</si>
  <si>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</si>
  <si>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</si>
  <si>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</si>
  <si>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</si>
  <si>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</si>
  <si>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</si>
  <si>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</si>
  <si>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</si>
  <si>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</si>
  <si>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</si>
  <si>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</si>
  <si>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</si>
  <si>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</si>
  <si>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</si>
  <si>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</si>
  <si>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</si>
  <si>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</si>
  <si>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</si>
  <si>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</si>
  <si>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</si>
  <si>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</si>
  <si>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</si>
  <si>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</si>
  <si>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</si>
  <si>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</si>
  <si>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</si>
  <si>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</si>
  <si>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</si>
  <si>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</si>
  <si>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</si>
  <si>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</si>
  <si>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</si>
  <si>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</si>
  <si>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</si>
  <si>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</si>
  <si>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</si>
  <si>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</si>
  <si>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</si>
  <si>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</si>
  <si>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</si>
  <si>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</si>
  <si>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</si>
  <si>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</si>
  <si>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</si>
  <si>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</si>
  <si>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</si>
  <si>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</si>
  <si>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</si>
  <si>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</si>
  <si>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</si>
  <si>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</si>
  <si>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</si>
  <si>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</si>
  <si>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</si>
  <si>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</si>
  <si>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</si>
  <si>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</si>
  <si>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</si>
  <si>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</si>
  <si>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</si>
  <si>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</si>
  <si>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</si>
  <si>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</si>
  <si>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</si>
  <si>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</si>
  <si>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</si>
  <si>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</si>
  <si>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</si>
  <si>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</si>
  <si>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</si>
  <si>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</si>
  <si>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</si>
  <si>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</si>
  <si>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</si>
  <si>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</si>
  <si>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</si>
  <si>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</si>
  <si>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</si>
  <si>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</si>
  <si>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</si>
  <si>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</si>
  <si>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</si>
  <si>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</si>
  <si>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</si>
  <si>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</si>
  <si>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</si>
  <si>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</si>
  <si>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</si>
  <si>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</si>
  <si>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</si>
  <si>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</si>
  <si>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</si>
  <si>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</si>
  <si>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</si>
  <si>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</si>
  <si>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</si>
  <si>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</si>
  <si>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</si>
  <si>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</si>
  <si>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</si>
  <si>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</si>
  <si>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</si>
  <si>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</si>
  <si>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</si>
  <si>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</si>
  <si>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</si>
  <si>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</si>
  <si>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</si>
  <si>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</si>
  <si>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</si>
  <si>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</si>
  <si>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</si>
  <si>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</si>
  <si>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</si>
  <si>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</si>
  <si>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</si>
  <si>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</si>
  <si>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</si>
  <si>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</si>
  <si>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</si>
  <si>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</si>
  <si>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</si>
  <si>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</si>
  <si>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</si>
  <si>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</si>
  <si>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</si>
  <si>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</si>
  <si>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</si>
  <si>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</si>
  <si>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</si>
  <si>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</si>
  <si>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</si>
  <si>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</si>
  <si>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</si>
  <si>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</si>
  <si>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</si>
  <si>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</si>
  <si>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</si>
  <si>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</si>
  <si>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</si>
  <si>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</si>
  <si>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</si>
  <si>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</si>
  <si>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</si>
  <si>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</si>
  <si>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</si>
  <si>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</si>
  <si>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</si>
  <si>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</si>
  <si>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</si>
  <si>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</si>
  <si>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</si>
  <si>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</si>
  <si>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</si>
  <si>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</si>
  <si>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</si>
  <si>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</si>
  <si>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</si>
  <si>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</si>
  <si>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</si>
  <si>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</si>
  <si>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</si>
  <si>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</si>
  <si>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</si>
  <si>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</si>
  <si>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</si>
  <si>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</si>
  <si>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</si>
  <si>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</si>
  <si>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</si>
  <si>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</si>
  <si>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</si>
  <si>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</si>
  <si>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</si>
  <si>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</si>
  <si>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</si>
  <si>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</si>
  <si>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</si>
  <si>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</si>
  <si>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</si>
  <si>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</si>
  <si>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</si>
  <si>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</si>
  <si>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</si>
  <si>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</si>
  <si>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</si>
  <si>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</si>
  <si>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</si>
  <si>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</si>
  <si>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</si>
  <si>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</si>
  <si>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</si>
  <si>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</si>
  <si>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</si>
  <si>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</si>
  <si>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</si>
  <si>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</si>
  <si>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</si>
  <si>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</si>
  <si>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</si>
  <si>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</si>
  <si>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</si>
  <si>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</si>
  <si>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</si>
  <si>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</si>
  <si>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</si>
  <si>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</si>
  <si>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</si>
  <si>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</si>
  <si>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</si>
  <si>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</si>
  <si>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</si>
  <si>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</si>
  <si>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</si>
  <si>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</si>
  <si>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</si>
  <si>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</si>
  <si>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</si>
  <si>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</si>
  <si>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</si>
  <si>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</si>
  <si>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</si>
  <si>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</si>
  <si>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</si>
  <si>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</si>
  <si>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</si>
  <si>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</si>
  <si>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</si>
  <si>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</si>
  <si>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</si>
  <si>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</si>
  <si>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</si>
  <si>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</si>
  <si>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</si>
  <si>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</si>
  <si>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</si>
  <si>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</si>
  <si>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</si>
  <si>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</si>
  <si>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</si>
  <si>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</si>
  <si>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</si>
  <si>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</si>
  <si>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</si>
  <si>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</si>
  <si>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</si>
  <si>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</si>
  <si>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</si>
  <si>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</si>
  <si>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</si>
  <si>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</si>
  <si>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</si>
  <si>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</si>
  <si>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</si>
  <si>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</si>
  <si>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</si>
  <si>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</si>
  <si>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</si>
  <si>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</si>
  <si>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</si>
  <si>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</si>
  <si>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</si>
  <si>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</si>
  <si>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</si>
  <si>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</si>
  <si>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</si>
  <si>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</si>
  <si>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</si>
  <si>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</si>
  <si>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</si>
  <si>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</si>
  <si>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</si>
  <si>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</si>
  <si>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</si>
  <si>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</si>
  <si>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</si>
  <si>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</si>
  <si>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</si>
  <si>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</si>
  <si>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</si>
  <si>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</si>
  <si>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</si>
  <si>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</si>
  <si>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</si>
  <si>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</si>
  <si>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</si>
  <si>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</si>
  <si>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</si>
  <si>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</si>
  <si>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</si>
  <si>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</si>
  <si>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</si>
  <si>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</si>
  <si>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</si>
  <si>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</si>
  <si>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</si>
  <si>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</si>
  <si>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</si>
  <si>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</si>
  <si>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</si>
  <si>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</si>
  <si>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</si>
  <si>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</si>
  <si>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</si>
  <si>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</si>
  <si>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</si>
  <si>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</si>
  <si>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</si>
  <si>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</si>
  <si>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</si>
  <si>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</si>
  <si>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</si>
  <si>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</si>
  <si>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</si>
  <si>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</si>
  <si>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</si>
  <si>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</si>
  <si>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</si>
  <si>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</si>
  <si>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</si>
  <si>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</si>
  <si>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</si>
  <si>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</si>
  <si>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</si>
  <si>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</si>
  <si>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</si>
  <si>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</si>
  <si>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</si>
  <si>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</si>
  <si>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</si>
  <si>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</si>
  <si>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</si>
  <si>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</si>
  <si>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</si>
  <si>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</si>
  <si>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</si>
  <si>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</si>
  <si>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</si>
  <si>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</si>
  <si>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</si>
  <si>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</si>
  <si>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</si>
  <si>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</si>
  <si>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</si>
  <si>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</si>
  <si>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</si>
  <si>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</si>
  <si>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</si>
  <si>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</si>
  <si>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</si>
  <si>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</si>
  <si>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</si>
  <si>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</si>
  <si>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</si>
  <si>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</si>
  <si>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</si>
  <si>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</si>
  <si>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</si>
  <si>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</si>
  <si>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</si>
  <si>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</si>
  <si>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</si>
  <si>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</si>
  <si>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</si>
  <si>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</si>
  <si>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</si>
  <si>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</si>
  <si>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</si>
  <si>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</si>
  <si>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</si>
  <si>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</si>
  <si>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</si>
  <si>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</si>
  <si>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</si>
  <si>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</si>
  <si>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</si>
  <si>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</si>
  <si>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</si>
  <si>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</si>
  <si>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</si>
  <si>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</si>
  <si>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</si>
  <si>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</si>
  <si>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</si>
  <si>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</si>
  <si>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</si>
  <si>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</si>
  <si>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</si>
  <si>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</si>
  <si>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</si>
  <si>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</si>
  <si>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</si>
  <si>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</si>
  <si>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</si>
  <si>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</si>
  <si>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</si>
  <si>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</si>
  <si>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</si>
  <si>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</si>
  <si>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</si>
  <si>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</si>
  <si>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</si>
  <si>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</si>
  <si>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</si>
  <si>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</si>
  <si>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</si>
  <si>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</si>
  <si>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</si>
  <si>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</si>
  <si>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</si>
  <si>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</si>
  <si>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</si>
  <si>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</si>
  <si>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</si>
  <si>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</si>
  <si>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</si>
  <si>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</si>
  <si>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</si>
  <si>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</si>
  <si>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</si>
  <si>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</si>
  <si>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</si>
  <si>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</si>
  <si>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</si>
  <si>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</si>
  <si>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</si>
  <si>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</si>
  <si>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</si>
  <si>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</si>
  <si>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</si>
  <si>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</si>
  <si>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</si>
  <si>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</si>
  <si>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</si>
  <si>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</si>
  <si>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</si>
  <si>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</si>
  <si>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</si>
  <si>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</si>
  <si>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</si>
  <si>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</si>
  <si>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</si>
  <si>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</si>
  <si>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</si>
  <si>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</si>
  <si>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</si>
  <si>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</si>
  <si>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</si>
  <si>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</si>
  <si>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</si>
  <si>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</si>
  <si>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</si>
  <si>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</si>
  <si>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</si>
  <si>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</si>
  <si>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</si>
  <si>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</si>
  <si>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</si>
  <si>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</si>
  <si>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</si>
  <si>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</si>
  <si>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</si>
  <si>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</si>
  <si>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</si>
  <si>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</si>
  <si>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</si>
  <si>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</si>
  <si>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</si>
  <si>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</si>
  <si>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</si>
  <si>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</si>
  <si>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</si>
  <si>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</si>
  <si>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</si>
  <si>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</si>
  <si>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</si>
  <si>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</si>
  <si>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</si>
  <si>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</si>
  <si>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</si>
  <si>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</si>
  <si>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</si>
  <si>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</si>
  <si>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</si>
  <si>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</si>
  <si>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</si>
  <si>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</si>
  <si>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</si>
  <si>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</si>
  <si>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</si>
  <si>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</si>
  <si>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</si>
  <si>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</si>
  <si>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</si>
  <si>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</si>
  <si>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</si>
  <si>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</si>
  <si>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</si>
  <si>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</si>
  <si>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</si>
  <si>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</si>
  <si>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</si>
  <si>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</si>
  <si>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</si>
  <si>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</si>
  <si>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</si>
  <si>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</si>
  <si>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</si>
  <si>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</si>
  <si>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</si>
  <si>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</si>
  <si>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</si>
  <si>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</si>
  <si>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</si>
  <si>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</si>
  <si>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</si>
  <si>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</si>
  <si>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</si>
  <si>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</si>
  <si>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</si>
  <si>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</si>
  <si>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</si>
  <si>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</si>
  <si>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</si>
  <si>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</si>
  <si>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</si>
  <si>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</si>
  <si>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</si>
  <si>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</si>
  <si>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</si>
  <si>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</si>
  <si>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</si>
  <si>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</si>
  <si>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</si>
  <si>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</si>
  <si>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</si>
  <si>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</si>
  <si>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</si>
  <si>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</si>
  <si>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</si>
  <si>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</si>
  <si>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</si>
  <si>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</si>
  <si>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</si>
  <si>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</si>
  <si>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</si>
  <si>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</si>
  <si>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</si>
  <si>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</si>
  <si>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</si>
  <si>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</si>
  <si>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</si>
  <si>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</si>
  <si>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</si>
  <si>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</si>
  <si>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</si>
  <si>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</si>
  <si>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</si>
  <si>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</si>
  <si>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</si>
  <si>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</si>
  <si>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</si>
  <si>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</si>
  <si>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</si>
  <si>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</si>
  <si>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</si>
  <si>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</si>
  <si>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</si>
  <si>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</si>
  <si>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</si>
  <si>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</si>
  <si>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</si>
  <si>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</si>
  <si>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</si>
  <si>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</si>
  <si>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</si>
  <si>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</si>
  <si>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</si>
  <si>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</si>
  <si>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</si>
  <si>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</si>
  <si>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</si>
  <si>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</si>
  <si>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</si>
  <si>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</si>
  <si>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</si>
  <si>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</si>
  <si>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</si>
  <si>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</si>
  <si>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</si>
  <si>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</si>
  <si>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</si>
  <si>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</si>
  <si>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</si>
  <si>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</si>
  <si>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</si>
  <si>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</si>
  <si>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</si>
  <si>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</si>
  <si>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</si>
  <si>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</si>
  <si>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</si>
  <si>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</si>
  <si>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</si>
  <si>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</si>
  <si>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</si>
  <si>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</si>
  <si>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</si>
  <si>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</si>
  <si>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</si>
  <si>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</si>
  <si>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</si>
  <si>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</si>
  <si>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</si>
  <si>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</si>
  <si>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</si>
  <si>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</si>
  <si>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</si>
  <si>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</si>
  <si>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</si>
  <si>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</si>
  <si>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</si>
  <si>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</si>
  <si>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</si>
  <si>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</si>
  <si>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</si>
  <si>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</si>
  <si>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</si>
  <si>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</si>
  <si>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</si>
  <si>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</si>
  <si>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</si>
  <si>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</si>
  <si>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</si>
  <si>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</si>
  <si>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</si>
  <si>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</si>
  <si>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</si>
  <si>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</si>
  <si>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</si>
  <si>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</si>
  <si>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</si>
  <si>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</si>
  <si>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</si>
  <si>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</si>
  <si>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</si>
  <si>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</si>
  <si>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</si>
  <si>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</si>
  <si>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</si>
  <si>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</si>
  <si>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</si>
  <si>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</si>
  <si>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</si>
  <si>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</si>
  <si>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</si>
  <si>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</si>
  <si>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</si>
  <si>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</si>
  <si>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</si>
  <si>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</si>
  <si>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</si>
  <si>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</si>
  <si>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</si>
  <si>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</si>
  <si>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</si>
  <si>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</si>
  <si>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</si>
  <si>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</si>
  <si>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</si>
  <si>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</si>
  <si>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</si>
  <si>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</si>
  <si>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</si>
  <si>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</si>
  <si>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</si>
  <si>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</si>
  <si>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</si>
  <si>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</si>
  <si>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</si>
  <si>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</si>
  <si>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</si>
  <si>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</si>
  <si>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</si>
  <si>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</si>
  <si>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</si>
  <si>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</si>
  <si>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</si>
  <si>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</si>
  <si>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</si>
  <si>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</si>
  <si>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</si>
  <si>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</si>
  <si>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</si>
  <si>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</si>
  <si>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</si>
  <si>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</si>
  <si>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</si>
  <si>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</si>
  <si>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</si>
  <si>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</si>
  <si>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</si>
  <si>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</si>
  <si>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</si>
  <si>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</si>
  <si>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</si>
  <si>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</si>
  <si>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</si>
  <si>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</si>
  <si>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</si>
  <si>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</si>
  <si>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</si>
  <si>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</si>
  <si>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</si>
  <si>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</si>
  <si>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</si>
  <si>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</si>
  <si>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</si>
  <si>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</si>
  <si>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</si>
  <si>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</si>
  <si>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</si>
  <si>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</si>
  <si>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</si>
  <si>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</si>
  <si>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</si>
  <si>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</si>
  <si>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</si>
  <si>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</si>
  <si>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</si>
  <si>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</si>
  <si>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</si>
  <si>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</si>
  <si>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</si>
  <si>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</si>
  <si>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</si>
  <si>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</si>
  <si>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</si>
  <si>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</si>
  <si>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</si>
  <si>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</si>
  <si>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</si>
  <si>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</si>
  <si>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</si>
  <si>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</si>
  <si>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</si>
  <si>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</si>
  <si>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</si>
  <si>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</si>
  <si>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</si>
  <si>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</si>
  <si>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</si>
  <si>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</si>
  <si>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</si>
  <si>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</si>
  <si>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</si>
  <si>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</si>
  <si>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</si>
  <si>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</si>
  <si>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</si>
  <si>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</si>
  <si>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</si>
  <si>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</si>
  <si>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</si>
  <si>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</si>
  <si>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</si>
  <si>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</si>
  <si>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</si>
  <si>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</si>
  <si>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</si>
  <si>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</si>
  <si>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</si>
  <si>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</si>
  <si>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</si>
  <si>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</si>
  <si>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</si>
  <si>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</si>
  <si>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</si>
  <si>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</si>
  <si>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</si>
  <si>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</si>
  <si>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</si>
  <si>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</si>
  <si>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</si>
  <si>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</si>
  <si>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</si>
  <si>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</si>
  <si>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</si>
  <si>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</si>
  <si>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</si>
  <si>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</si>
  <si>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</si>
  <si>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</si>
  <si>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</si>
  <si>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</si>
  <si>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</si>
  <si>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</si>
  <si>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</si>
  <si>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</si>
  <si>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</si>
  <si>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</si>
  <si>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</si>
  <si>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</si>
  <si>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</si>
  <si>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</si>
  <si>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</si>
  <si>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</si>
  <si>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</si>
  <si>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</si>
  <si>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</si>
  <si>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</si>
  <si>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</si>
  <si>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</si>
  <si>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</si>
  <si>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</si>
  <si>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</si>
  <si>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</si>
  <si>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</si>
  <si>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</si>
  <si>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</si>
  <si>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</si>
  <si>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</si>
  <si>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</si>
  <si>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</si>
  <si>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</si>
  <si>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</si>
  <si>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</si>
  <si>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</si>
  <si>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</si>
  <si>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</si>
  <si>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</si>
  <si>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</si>
  <si>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</si>
  <si>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</si>
  <si>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</si>
  <si>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</si>
  <si>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</si>
  <si>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</si>
  <si>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</si>
  <si>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</si>
  <si>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</si>
  <si>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</si>
  <si>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</si>
  <si>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</si>
  <si>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</si>
  <si>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</si>
  <si>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</si>
  <si>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</si>
  <si>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</si>
  <si>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</si>
  <si>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</si>
  <si>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</si>
  <si>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</si>
  <si>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</si>
  <si>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</si>
  <si>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</si>
  <si>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</si>
  <si>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</si>
  <si>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</si>
  <si>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</si>
  <si>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</si>
  <si>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</si>
  <si>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</si>
  <si>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</si>
  <si>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</si>
  <si>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</si>
  <si>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</si>
  <si>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</si>
  <si>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</si>
  <si>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</si>
  <si>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</si>
  <si>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</si>
  <si>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</si>
  <si>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</si>
  <si>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</si>
  <si>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</si>
  <si>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</si>
  <si>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</si>
  <si>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</si>
  <si>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</si>
  <si>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</si>
  <si>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</si>
  <si>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</si>
  <si>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</si>
  <si>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</si>
  <si>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</si>
  <si>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</si>
  <si>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</si>
  <si>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</si>
  <si>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</si>
  <si>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</si>
  <si>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</si>
  <si>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</si>
  <si>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</si>
  <si>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</si>
  <si>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</si>
  <si>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</si>
  <si>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</si>
  <si>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</si>
  <si>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</si>
  <si>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</si>
  <si>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</si>
  <si>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</si>
  <si>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</si>
  <si>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</si>
  <si>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</si>
  <si>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</si>
  <si>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</si>
  <si>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</si>
  <si>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</si>
  <si>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</si>
  <si>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</si>
  <si>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</si>
  <si>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</si>
  <si>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</si>
  <si>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</si>
  <si>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</si>
  <si>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</si>
  <si>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</si>
  <si>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</si>
  <si>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</si>
  <si>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</si>
  <si>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</si>
  <si>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</si>
  <si>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</si>
  <si>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</si>
  <si>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</si>
  <si>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</si>
  <si>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</si>
  <si>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</si>
  <si>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</si>
  <si>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</si>
  <si>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</si>
  <si>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</si>
  <si>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</si>
  <si>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</si>
  <si>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</si>
  <si>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</si>
  <si>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</si>
  <si>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</si>
  <si>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</si>
  <si>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</si>
  <si>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</si>
  <si>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</si>
  <si>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</si>
  <si>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</si>
  <si>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</si>
  <si>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</si>
  <si>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</si>
  <si>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</si>
  <si>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</si>
  <si>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</si>
  <si>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</si>
  <si>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</si>
  <si>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</si>
  <si>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</si>
  <si>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</si>
  <si>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</si>
  <si>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</si>
  <si>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</si>
  <si>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</si>
  <si>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</si>
  <si>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</si>
  <si>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</si>
  <si>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</si>
  <si>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</si>
  <si>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</si>
  <si>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</si>
  <si>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</si>
  <si>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</si>
  <si>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</si>
  <si>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</si>
  <si>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</si>
  <si>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</si>
  <si>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</si>
  <si>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</si>
  <si>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</si>
  <si>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</si>
  <si>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</si>
  <si>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</si>
  <si>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</si>
  <si>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</si>
  <si>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</si>
  <si>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</si>
  <si>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</si>
  <si>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</si>
  <si>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</si>
  <si>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</si>
  <si>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</si>
  <si>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</si>
  <si>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</si>
  <si>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</si>
  <si>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</si>
  <si>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</si>
  <si>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</si>
  <si>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</si>
  <si>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</si>
  <si>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</si>
  <si>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</si>
  <si>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</si>
  <si>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</si>
  <si>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</si>
  <si>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</si>
  <si>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</si>
  <si>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</si>
  <si>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</si>
  <si>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</si>
  <si>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</si>
  <si>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</si>
  <si>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</si>
  <si>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</si>
  <si>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</si>
  <si>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</si>
  <si>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</si>
  <si>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</si>
  <si>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</si>
  <si>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</si>
  <si>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</si>
  <si>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</si>
  <si>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</si>
  <si>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</si>
  <si>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</si>
  <si>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</si>
  <si>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</si>
  <si>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</si>
  <si>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</si>
  <si>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</si>
  <si>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</si>
  <si>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</si>
  <si>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</si>
  <si>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</si>
  <si>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</si>
  <si>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</si>
  <si>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</si>
  <si>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</si>
  <si>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</si>
  <si>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</si>
  <si>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</si>
  <si>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</si>
  <si>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</si>
  <si>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</si>
  <si>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</si>
  <si>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</si>
  <si>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</si>
  <si>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</si>
  <si>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</si>
  <si>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</si>
  <si>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</si>
  <si>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</si>
  <si>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</si>
  <si>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</si>
  <si>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</si>
  <si>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</si>
  <si>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</si>
  <si>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</si>
  <si>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</si>
  <si>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</si>
  <si>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</si>
  <si>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</si>
  <si>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</si>
  <si>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</si>
  <si>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</si>
  <si>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</si>
  <si>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</si>
  <si>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</si>
  <si>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</si>
  <si>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</si>
  <si>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</si>
  <si>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</si>
  <si>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</si>
  <si>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</si>
  <si>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</si>
  <si>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</si>
  <si>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</si>
  <si>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</si>
  <si>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</si>
  <si>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</si>
  <si>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</si>
  <si>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</si>
  <si>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</si>
  <si>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</si>
  <si>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</si>
  <si>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</si>
  <si>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</si>
  <si>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</si>
  <si>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</si>
  <si>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</si>
  <si>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</si>
  <si>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</si>
  <si>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</si>
  <si>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</si>
  <si>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</si>
  <si>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</si>
  <si>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</si>
  <si>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</si>
  <si>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</si>
  <si>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</si>
  <si>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</si>
  <si>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</si>
  <si>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</si>
  <si>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</si>
  <si>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</si>
  <si>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</si>
  <si>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</si>
  <si>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</si>
  <si>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</si>
  <si>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</si>
  <si>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</si>
  <si>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</si>
  <si>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</si>
  <si>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</si>
  <si>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</si>
  <si>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</si>
  <si>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</si>
  <si>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</si>
  <si>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</si>
  <si>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</si>
  <si>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</si>
  <si>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</si>
  <si>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</si>
  <si>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</si>
  <si>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</si>
  <si>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</si>
  <si>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</si>
  <si>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</si>
  <si>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</si>
  <si>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</si>
  <si>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</si>
  <si>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</si>
  <si>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</si>
  <si>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</si>
  <si>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</si>
  <si>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</si>
  <si>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</si>
  <si>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</si>
  <si>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</si>
  <si>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</si>
  <si>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</si>
  <si>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</si>
  <si>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</si>
  <si>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</si>
  <si>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</si>
  <si>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</si>
  <si>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</si>
  <si>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</si>
  <si>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</si>
  <si>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</si>
  <si>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</si>
  <si>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</si>
  <si>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</si>
  <si>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</si>
  <si>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</si>
  <si>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</si>
  <si>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</si>
  <si>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</si>
  <si>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</si>
  <si>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</si>
  <si>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</si>
  <si>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</si>
  <si>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</si>
  <si>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</si>
  <si>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</si>
  <si>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</si>
  <si>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</si>
  <si>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</si>
  <si>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</si>
  <si>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</si>
  <si>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</si>
  <si>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</si>
  <si>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</si>
  <si>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</si>
  <si>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</si>
  <si>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</si>
  <si>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</si>
  <si>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</si>
  <si>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</si>
  <si>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</si>
  <si>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</si>
  <si>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</si>
  <si>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</si>
  <si>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</si>
  <si>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</si>
  <si>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</si>
  <si>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</si>
  <si>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</si>
  <si>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</si>
  <si>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</si>
  <si>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</si>
  <si>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</si>
  <si>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</si>
  <si>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</si>
  <si>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</si>
  <si>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</si>
  <si>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</si>
  <si>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</si>
  <si>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</si>
  <si>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</si>
  <si>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</si>
  <si>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</si>
  <si>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</si>
  <si>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</si>
  <si>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</si>
  <si>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</si>
  <si>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</si>
  <si>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</si>
  <si>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</si>
  <si>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</si>
  <si>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</si>
  <si>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</si>
  <si>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</si>
  <si>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</si>
  <si>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</si>
  <si>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</si>
  <si>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</si>
  <si>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</si>
  <si>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</si>
  <si>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</si>
  <si>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</si>
  <si>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</si>
  <si>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</si>
  <si>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</si>
  <si>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</si>
  <si>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</si>
  <si>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</si>
  <si>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</si>
  <si>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</si>
  <si>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</si>
  <si>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</si>
  <si>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</si>
  <si>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</si>
  <si>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</si>
  <si>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</si>
  <si>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</si>
  <si>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</si>
  <si>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</si>
  <si>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</si>
  <si>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</si>
  <si>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</si>
  <si>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</si>
  <si>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</si>
  <si>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</si>
  <si>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</si>
  <si>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</si>
  <si>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</si>
  <si>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</si>
  <si>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</si>
  <si>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</si>
  <si>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</si>
  <si>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</si>
  <si>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</si>
  <si>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</si>
  <si>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</si>
  <si>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</si>
  <si>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</si>
  <si>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</si>
  <si>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</si>
  <si>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</si>
  <si>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</si>
  <si>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</si>
  <si>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</si>
  <si>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</si>
  <si>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</si>
  <si>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</si>
  <si>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</si>
  <si>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</si>
  <si>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</si>
  <si>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</si>
  <si>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</si>
  <si>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</si>
  <si>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</si>
  <si>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</si>
  <si>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</si>
  <si>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</si>
  <si>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</si>
  <si>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</si>
  <si>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</si>
  <si>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</si>
  <si>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</si>
  <si>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</si>
  <si>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</si>
  <si>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</si>
  <si>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</si>
  <si>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</si>
  <si>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</si>
  <si>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</si>
  <si>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</si>
  <si>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</si>
  <si>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</si>
  <si>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</si>
  <si>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</si>
  <si>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</si>
  <si>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</si>
  <si>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</si>
  <si>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</si>
  <si>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</si>
  <si>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</si>
  <si>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</si>
  <si>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</si>
  <si>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</si>
  <si>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</si>
  <si>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</si>
  <si>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</si>
  <si>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</si>
  <si>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</si>
  <si>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</si>
  <si>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</si>
  <si>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</si>
  <si>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</si>
  <si>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</si>
  <si>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</si>
  <si>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</si>
  <si>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</si>
  <si>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</si>
  <si>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</si>
  <si>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</si>
  <si>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</si>
  <si>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</si>
  <si>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</si>
  <si>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</si>
  <si>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</si>
  <si>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</si>
  <si>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</si>
  <si>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</si>
  <si>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</si>
  <si>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</si>
  <si>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</si>
  <si>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</si>
  <si>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</si>
  <si>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</si>
  <si>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</si>
  <si>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</si>
  <si>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</si>
  <si>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</si>
  <si>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</si>
  <si>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</si>
  <si>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</si>
  <si>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</si>
  <si>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</si>
  <si>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</si>
  <si>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</si>
  <si>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</si>
  <si>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</si>
  <si>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</si>
  <si>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</si>
  <si>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</si>
  <si>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</si>
  <si>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</si>
  <si>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</si>
  <si>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</si>
  <si>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</si>
  <si>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</si>
  <si>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</si>
  <si>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</si>
  <si>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</si>
  <si>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</si>
  <si>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</si>
  <si>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</si>
  <si>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</si>
  <si>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</si>
  <si>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</si>
  <si>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</si>
  <si>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</si>
  <si>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</si>
  <si>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</si>
  <si>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</si>
  <si>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</si>
  <si>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</si>
  <si>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</si>
  <si>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</si>
  <si>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</si>
  <si>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</si>
  <si>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</si>
  <si>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</si>
  <si>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</si>
  <si>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</si>
  <si>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</si>
  <si>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</si>
  <si>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</si>
  <si>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</si>
  <si>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</si>
  <si>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</si>
  <si>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</si>
  <si>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</si>
  <si>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</si>
  <si>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</si>
  <si>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</si>
  <si>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</si>
  <si>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</si>
  <si>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</si>
  <si>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</si>
  <si>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</si>
  <si>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</si>
  <si>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</si>
  <si>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</si>
  <si>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</si>
  <si>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</si>
  <si>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</si>
  <si>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</si>
  <si>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</si>
  <si>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</si>
  <si>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</si>
  <si>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</si>
  <si>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</si>
  <si>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</si>
  <si>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</si>
  <si>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</si>
  <si>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</si>
  <si>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</si>
  <si>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</si>
  <si>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</si>
  <si>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</si>
  <si>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</si>
  <si>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</si>
  <si>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</si>
  <si>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</si>
  <si>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</si>
  <si>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</si>
  <si>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</si>
  <si>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</si>
  <si>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</si>
  <si>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</si>
  <si>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</si>
  <si>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</si>
  <si>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</si>
  <si>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</si>
  <si>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</si>
  <si>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</si>
  <si>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</si>
  <si>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</si>
  <si>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</si>
  <si>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</si>
  <si>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</si>
  <si>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</si>
  <si>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</si>
  <si>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</si>
  <si>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</si>
  <si>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</si>
  <si>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</si>
  <si>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</si>
  <si>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</si>
  <si>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</si>
  <si>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</si>
  <si>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</si>
  <si>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</si>
  <si>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</si>
  <si>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</si>
  <si>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</si>
  <si>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</si>
  <si>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</si>
  <si>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</si>
  <si>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</si>
  <si>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</si>
  <si>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</si>
  <si>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</si>
  <si>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</si>
  <si>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</si>
  <si>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</si>
  <si>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</si>
  <si>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</si>
  <si>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</si>
  <si>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</si>
  <si>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</si>
  <si>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</si>
  <si>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</si>
  <si>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</si>
  <si>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</si>
  <si>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</si>
  <si>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</si>
  <si>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</si>
  <si>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</si>
  <si>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</si>
  <si>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</si>
  <si>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</si>
  <si>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</si>
  <si>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</si>
  <si>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</si>
  <si>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</si>
  <si>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</si>
  <si>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</si>
  <si>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</si>
  <si>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</si>
  <si>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</si>
  <si>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</si>
  <si>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</si>
  <si>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</si>
  <si>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</si>
  <si>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</si>
  <si>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</si>
  <si>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</si>
  <si>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</si>
  <si>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</si>
  <si>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</si>
  <si>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</si>
  <si>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</si>
  <si>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</si>
  <si>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</si>
  <si>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</si>
  <si>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</si>
  <si>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</si>
  <si>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</si>
  <si>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</si>
  <si>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</si>
  <si>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</si>
  <si>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</si>
  <si>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</si>
  <si>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</si>
  <si>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</si>
  <si>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</si>
  <si>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</si>
  <si>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</si>
  <si>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</si>
  <si>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</si>
  <si>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</si>
  <si>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</si>
  <si>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</si>
  <si>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</si>
  <si>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</si>
  <si>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</si>
  <si>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</si>
  <si>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</si>
  <si>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</si>
  <si>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</si>
  <si>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</si>
  <si>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</si>
  <si>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</si>
  <si>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</si>
  <si>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</si>
  <si>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</si>
  <si>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</si>
  <si>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</si>
  <si>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</si>
  <si>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</si>
  <si>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</si>
  <si>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</si>
  <si>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</si>
  <si>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</si>
  <si>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</si>
  <si>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</si>
  <si>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</si>
  <si>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</si>
  <si>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</si>
  <si>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</si>
  <si>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</si>
  <si>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</si>
  <si>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</si>
  <si>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</si>
  <si>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</si>
  <si>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</si>
  <si>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</si>
  <si>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</si>
  <si>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</si>
  <si>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</si>
  <si>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</si>
  <si>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</si>
  <si>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</si>
  <si>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</si>
  <si>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</si>
  <si>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</si>
  <si>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</si>
  <si>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</si>
  <si>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</si>
  <si>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</si>
  <si>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</si>
  <si>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</si>
  <si>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</si>
  <si>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</si>
  <si>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</si>
  <si>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</si>
  <si>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</si>
  <si>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</si>
  <si>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</si>
  <si>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</si>
  <si>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</si>
  <si>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</si>
  <si>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</si>
  <si>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</si>
  <si>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</si>
  <si>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</si>
  <si>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</si>
  <si>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</si>
  <si>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</si>
  <si>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</si>
  <si>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</si>
  <si>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</si>
  <si>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</si>
  <si>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</si>
  <si>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</si>
  <si>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</si>
  <si>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</si>
  <si>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</si>
  <si>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</si>
  <si>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</si>
  <si>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</si>
  <si>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</si>
  <si>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</si>
  <si>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</si>
  <si>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</si>
  <si>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</si>
  <si>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</si>
  <si>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</si>
  <si>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</si>
  <si>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</si>
  <si>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</si>
  <si>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</si>
  <si>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</si>
  <si>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</si>
  <si>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</si>
  <si>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</si>
  <si>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</si>
  <si>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</si>
  <si>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</si>
  <si>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</si>
  <si>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</si>
  <si>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</si>
  <si>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</si>
  <si>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</si>
  <si>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</si>
  <si>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</si>
  <si>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</si>
  <si>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</si>
  <si>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</si>
  <si>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</si>
  <si>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</si>
  <si>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</si>
  <si>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</si>
  <si>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</si>
  <si>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</si>
  <si>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</si>
  <si>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</si>
  <si>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</si>
  <si>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</si>
  <si>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</si>
  <si>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</si>
  <si>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</si>
  <si>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</si>
  <si>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</si>
  <si>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</si>
  <si>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</si>
  <si>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</si>
  <si>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</si>
  <si>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</si>
  <si>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</si>
  <si>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</si>
  <si>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</si>
  <si>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</si>
  <si>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</si>
  <si>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</si>
  <si>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</si>
  <si>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</si>
  <si>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</si>
  <si>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</si>
  <si>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</si>
  <si>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</si>
  <si>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</si>
  <si>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</si>
  <si>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</si>
  <si>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</si>
  <si>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</si>
  <si>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</si>
  <si>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</si>
  <si>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</si>
  <si>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</si>
  <si>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</si>
  <si>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</si>
  <si>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</si>
  <si>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</si>
  <si>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</si>
  <si>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</si>
  <si>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</si>
  <si>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</si>
  <si>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</si>
  <si>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</si>
  <si>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</si>
  <si>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</si>
  <si>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</si>
  <si>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</si>
  <si>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</si>
  <si>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</si>
  <si>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</si>
  <si>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</si>
  <si>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</si>
  <si>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</si>
  <si>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</si>
  <si>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</si>
  <si>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</si>
  <si>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</si>
  <si>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</si>
  <si>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</si>
  <si>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</si>
  <si>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</si>
  <si>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</si>
  <si>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</si>
  <si>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</si>
  <si>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</si>
  <si>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</si>
  <si>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</si>
  <si>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</si>
  <si>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</si>
  <si>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</si>
  <si>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</si>
  <si>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</si>
  <si>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</si>
  <si>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</si>
  <si>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</si>
  <si>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</si>
  <si>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</si>
  <si>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</si>
  <si>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</si>
  <si>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</si>
  <si>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</si>
  <si>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</si>
  <si>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</si>
  <si>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</si>
  <si>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</si>
  <si>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</si>
  <si>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</si>
  <si>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</si>
  <si>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</si>
  <si>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</si>
  <si>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</si>
  <si>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</si>
  <si>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</si>
  <si>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</si>
  <si>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</si>
  <si>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</si>
  <si>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</si>
  <si>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</si>
  <si>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</si>
  <si>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</si>
  <si>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</si>
  <si>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</si>
  <si>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</si>
  <si>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</si>
  <si>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</si>
  <si>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</si>
  <si>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</si>
  <si>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</si>
  <si>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</si>
  <si>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</si>
  <si>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</si>
  <si>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</si>
  <si>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</si>
  <si>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</si>
  <si>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</si>
  <si>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</si>
  <si>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</si>
  <si>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</si>
  <si>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</si>
  <si>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</si>
  <si>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</si>
  <si>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</si>
  <si>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</si>
  <si>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</si>
  <si>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</si>
  <si>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</si>
  <si>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</si>
  <si>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</si>
  <si>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</si>
  <si>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</si>
  <si>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</si>
  <si>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</si>
  <si>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</si>
  <si>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</si>
  <si>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</si>
  <si>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</si>
  <si>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</si>
  <si>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</si>
  <si>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</si>
  <si>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</si>
  <si>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</si>
  <si>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</si>
  <si>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</si>
  <si>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</si>
  <si>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</si>
  <si>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</si>
  <si>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</si>
  <si>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</si>
  <si>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</si>
  <si>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</si>
  <si>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</si>
  <si>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</si>
  <si>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</si>
  <si>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</si>
  <si>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</si>
  <si>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</si>
  <si>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</si>
  <si>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</si>
  <si>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</si>
  <si>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</si>
  <si>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</si>
  <si>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</si>
  <si>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</si>
  <si>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</si>
  <si>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</si>
  <si>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</si>
  <si>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</si>
  <si>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</si>
  <si>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</si>
  <si>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</si>
  <si>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</si>
  <si>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</si>
  <si>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</si>
  <si>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</si>
  <si>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</si>
  <si>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</si>
  <si>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</si>
  <si>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</si>
  <si>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</si>
  <si>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</si>
  <si>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</si>
  <si>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</si>
  <si>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</si>
  <si>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</si>
  <si>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</si>
  <si>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</si>
  <si>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</si>
  <si>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</si>
  <si>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</si>
  <si>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</si>
  <si>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</si>
  <si>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</si>
  <si>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</si>
  <si>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</si>
  <si>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</si>
  <si>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</si>
  <si>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</si>
  <si>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</si>
  <si>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</si>
  <si>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</si>
  <si>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</si>
  <si>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</si>
  <si>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</si>
  <si>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</si>
  <si>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</si>
  <si>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</si>
  <si>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</si>
  <si>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</si>
  <si>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</si>
  <si>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</si>
  <si>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</si>
  <si>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</si>
  <si>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</si>
  <si>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</si>
  <si>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</si>
  <si>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</si>
  <si>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</si>
  <si>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</si>
  <si>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</si>
  <si>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</si>
  <si>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</si>
  <si>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</si>
  <si>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</si>
  <si>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</si>
  <si>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</si>
  <si>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</si>
  <si>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</si>
  <si>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</si>
  <si>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</si>
  <si>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</si>
  <si>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</si>
  <si>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</si>
  <si>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</si>
  <si>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</si>
  <si>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</si>
  <si>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</si>
  <si>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</si>
  <si>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</si>
  <si>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</si>
  <si>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</si>
  <si>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</si>
  <si>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</si>
  <si>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</si>
  <si>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</si>
  <si>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</si>
  <si>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</si>
  <si>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</si>
  <si>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</si>
  <si>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</si>
  <si>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</si>
  <si>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</si>
  <si>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</si>
  <si>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</si>
  <si>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</si>
  <si>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</si>
  <si>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</si>
  <si>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</si>
  <si>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</si>
  <si>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</si>
  <si>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</si>
  <si>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</si>
  <si>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</si>
  <si>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</si>
  <si>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</si>
  <si>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</si>
  <si>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</si>
  <si>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</si>
  <si>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</si>
  <si>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</si>
  <si>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</si>
  <si>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</si>
  <si>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</si>
  <si>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</si>
  <si>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</si>
  <si>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</si>
  <si>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</si>
  <si>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</si>
  <si>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</si>
  <si>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</si>
  <si>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</si>
  <si>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</si>
  <si>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</si>
  <si>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</si>
  <si>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</si>
  <si>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</si>
  <si>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</si>
  <si>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</si>
  <si>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</si>
  <si>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</si>
  <si>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</si>
  <si>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</si>
  <si>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</si>
  <si>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</si>
  <si>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</si>
  <si>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</si>
  <si>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</si>
  <si>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</si>
  <si>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</si>
  <si>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</si>
  <si>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</si>
  <si>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</si>
  <si>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</si>
  <si>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</si>
  <si>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</si>
  <si>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</si>
  <si>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</si>
  <si>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</si>
  <si>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</si>
  <si>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</si>
  <si>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</si>
  <si>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</si>
  <si>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</si>
  <si>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</si>
  <si>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</si>
  <si>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</si>
  <si>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</si>
  <si>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</si>
  <si>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</si>
  <si>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</si>
  <si>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</si>
  <si>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</si>
  <si>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</si>
  <si>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</si>
  <si>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</si>
  <si>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</si>
  <si>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</si>
  <si>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</si>
  <si>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</si>
  <si>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</si>
  <si>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</si>
  <si>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</si>
  <si>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</si>
  <si>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</si>
  <si>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</si>
  <si>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</si>
  <si>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</si>
  <si>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</si>
  <si>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</si>
  <si>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</si>
  <si>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</si>
  <si>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</si>
  <si>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</si>
  <si>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</si>
  <si>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</si>
  <si>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</si>
  <si>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</si>
  <si>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</si>
  <si>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</si>
  <si>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</si>
  <si>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</si>
  <si>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</si>
  <si>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</si>
  <si>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</si>
  <si>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</si>
  <si>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</si>
  <si>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</si>
  <si>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</si>
  <si>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</si>
  <si>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</si>
  <si>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</si>
  <si>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</si>
  <si>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</si>
  <si>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</si>
  <si>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</si>
  <si>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</si>
  <si>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</si>
  <si>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</si>
  <si>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</si>
  <si>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</si>
  <si>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</si>
  <si>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</si>
  <si>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</si>
  <si>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</si>
  <si>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</si>
  <si>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</si>
  <si>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</si>
  <si>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</si>
  <si>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</si>
  <si>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</si>
  <si>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</si>
  <si>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</si>
  <si>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</si>
  <si>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</si>
  <si>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</si>
  <si>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</si>
  <si>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</si>
  <si>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</si>
  <si>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</si>
  <si>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</si>
  <si>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</si>
  <si>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</si>
  <si>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</si>
  <si>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</si>
  <si>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</si>
  <si>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</si>
  <si>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</si>
  <si>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</si>
  <si>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</si>
  <si>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</si>
  <si>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</si>
  <si>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</si>
  <si>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</si>
  <si>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</si>
  <si>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</si>
  <si>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</si>
  <si>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</si>
  <si>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</si>
  <si>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</si>
  <si>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</si>
  <si>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</si>
  <si>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</si>
  <si>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</si>
  <si>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</si>
  <si>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</si>
  <si>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</si>
  <si>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</si>
  <si>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</si>
  <si>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</si>
  <si>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</si>
  <si>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</si>
  <si>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</si>
  <si>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</si>
  <si>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</si>
  <si>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</si>
  <si>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</si>
  <si>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</si>
  <si>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</si>
  <si>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</si>
  <si>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</si>
  <si>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</si>
  <si>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</si>
  <si>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</si>
  <si>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</si>
  <si>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</si>
  <si>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</si>
  <si>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</si>
  <si>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</si>
  <si>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</si>
  <si>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</si>
  <si>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</si>
  <si>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</si>
  <si>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</si>
  <si>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</si>
  <si>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</si>
  <si>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</si>
  <si>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</si>
  <si>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</si>
  <si>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</si>
  <si>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</si>
  <si>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</si>
  <si>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</si>
  <si>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</si>
  <si>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</si>
  <si>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</si>
  <si>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</si>
  <si>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</si>
  <si>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</si>
  <si>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</si>
  <si>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</si>
  <si>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</si>
  <si>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</si>
  <si>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</si>
  <si>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</si>
  <si>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</si>
  <si>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</si>
  <si>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</si>
  <si>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</si>
  <si>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</si>
  <si>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</si>
  <si>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</si>
  <si>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</si>
  <si>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</si>
  <si>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</si>
  <si>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</si>
  <si>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</si>
  <si>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</si>
  <si>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</si>
  <si>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</si>
  <si>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</si>
  <si>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</si>
  <si>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</si>
  <si>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</si>
  <si>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</si>
  <si>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</si>
  <si>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</si>
  <si>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</si>
  <si>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</si>
  <si>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</si>
  <si>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</si>
  <si>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</si>
  <si>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</si>
  <si>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</si>
  <si>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</si>
  <si>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</si>
  <si>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</si>
  <si>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</si>
  <si>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</si>
  <si>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</si>
  <si>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</si>
  <si>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</si>
  <si>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</si>
  <si>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</si>
  <si>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</si>
  <si>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</si>
  <si>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</si>
  <si>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</si>
  <si>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</si>
  <si>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</si>
  <si>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</si>
  <si>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</si>
  <si>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</si>
  <si>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</si>
  <si>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</si>
  <si>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</si>
  <si>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</si>
  <si>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</si>
  <si>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</si>
  <si>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</si>
  <si>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</si>
  <si>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</si>
  <si>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</si>
  <si>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</si>
  <si>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</si>
  <si>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</si>
  <si>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</si>
  <si>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</si>
  <si>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</si>
  <si>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</si>
  <si>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</si>
  <si>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</si>
  <si>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</si>
  <si>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</si>
  <si>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</si>
  <si>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</si>
  <si>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</si>
  <si>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</si>
  <si>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</si>
  <si>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</si>
  <si>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</si>
  <si>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</si>
  <si>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</si>
  <si>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</si>
  <si>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</si>
  <si>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</si>
  <si>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</si>
  <si>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</si>
  <si>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</si>
  <si>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</si>
  <si>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</si>
  <si>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</si>
  <si>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</si>
  <si>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</si>
  <si>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</si>
  <si>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</si>
  <si>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</si>
  <si>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</si>
  <si>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</si>
  <si>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</si>
  <si>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</si>
  <si>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</si>
  <si>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</si>
  <si>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</si>
  <si>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</si>
  <si>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</si>
  <si>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</si>
  <si>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</si>
  <si>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</si>
  <si>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</si>
  <si>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</si>
  <si>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</si>
  <si>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</si>
  <si>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</si>
  <si>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</si>
  <si>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</si>
  <si>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</si>
  <si>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</si>
  <si>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</si>
  <si>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</si>
  <si>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</si>
  <si>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</si>
  <si>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</si>
  <si>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</si>
  <si>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</si>
  <si>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</si>
  <si>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</si>
  <si>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</si>
  <si>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</si>
  <si>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</si>
  <si>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</si>
  <si>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</si>
  <si>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</si>
  <si>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</si>
  <si>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</si>
  <si>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</si>
  <si>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</si>
  <si>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</si>
  <si>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</si>
  <si>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</si>
  <si>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</si>
  <si>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</si>
  <si>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</si>
  <si>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</si>
  <si>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</si>
  <si>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</si>
  <si>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</si>
  <si>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</si>
  <si>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</si>
  <si>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</si>
  <si>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</si>
  <si>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</si>
  <si>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</si>
  <si>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</si>
  <si>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</si>
  <si>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</si>
  <si>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</si>
  <si>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</si>
  <si>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</si>
  <si>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</si>
  <si>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</si>
  <si>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</si>
  <si>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</si>
  <si>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</si>
  <si>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</si>
  <si>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</si>
  <si>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</si>
  <si>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</si>
  <si>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</si>
  <si>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</si>
  <si>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</si>
  <si>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</si>
  <si>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</si>
  <si>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</si>
  <si>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</si>
  <si>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</si>
  <si>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</si>
  <si>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</si>
  <si>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</si>
  <si>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</si>
  <si>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</si>
  <si>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</si>
  <si>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</si>
  <si>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</si>
  <si>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</si>
  <si>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</si>
  <si>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</si>
  <si>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</si>
  <si>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</si>
  <si>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</si>
  <si>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</si>
  <si>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</si>
  <si>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</si>
  <si>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</si>
  <si>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</si>
  <si>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</si>
  <si>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</si>
  <si>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</si>
  <si>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</si>
  <si>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</si>
  <si>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</si>
  <si>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</si>
  <si>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</si>
  <si>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</si>
  <si>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</si>
  <si>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</si>
  <si>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</si>
  <si>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</si>
  <si>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</si>
  <si>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</si>
  <si>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</si>
  <si>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</si>
  <si>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</si>
  <si>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</si>
  <si>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</si>
  <si>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</si>
  <si>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</si>
  <si>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</si>
  <si>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</si>
  <si>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</si>
  <si>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</si>
  <si>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</si>
  <si>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</si>
  <si>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</si>
  <si>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</si>
  <si>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</si>
  <si>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</si>
  <si>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</si>
  <si>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</si>
  <si>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</si>
  <si>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</si>
  <si>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</si>
  <si>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</si>
  <si>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</si>
  <si>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</si>
  <si>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</si>
  <si>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</si>
  <si>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</si>
  <si>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</si>
  <si>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</si>
  <si>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</si>
  <si>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</si>
  <si>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</si>
  <si>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</si>
  <si>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</si>
  <si>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</si>
  <si>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</si>
  <si>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</si>
  <si>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</si>
  <si>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</si>
  <si>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</si>
  <si>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</si>
  <si>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</si>
  <si>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</si>
  <si>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</si>
  <si>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</si>
  <si>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</si>
  <si>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</si>
  <si>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</si>
  <si>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</si>
  <si>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</si>
  <si>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</si>
  <si>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</si>
  <si>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</si>
  <si>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</si>
  <si>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</si>
  <si>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</si>
  <si>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</si>
  <si>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</si>
  <si>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</si>
  <si>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</si>
  <si>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</si>
  <si>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</si>
  <si>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</si>
  <si>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</si>
  <si>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</si>
  <si>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</si>
  <si>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</si>
  <si>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</si>
  <si>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</si>
  <si>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</si>
  <si>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</si>
  <si>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</si>
  <si>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</si>
  <si>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</si>
  <si>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</si>
  <si>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</si>
  <si>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</si>
  <si>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</si>
  <si>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</si>
  <si>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</si>
  <si>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</si>
  <si>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</si>
  <si>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</si>
  <si>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</si>
  <si>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</si>
  <si>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</si>
  <si>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</si>
  <si>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</si>
  <si>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</si>
  <si>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</si>
  <si>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</si>
  <si>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</si>
  <si>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</si>
  <si>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</si>
  <si>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</si>
  <si>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</si>
  <si>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</si>
  <si>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</si>
  <si>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</si>
  <si>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</si>
  <si>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</si>
  <si>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</si>
  <si>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</si>
  <si>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</si>
  <si>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</si>
  <si>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</si>
  <si>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</si>
  <si>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</si>
  <si>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</si>
  <si>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</si>
  <si>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</si>
  <si>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</si>
  <si>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</si>
  <si>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</si>
  <si>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</si>
  <si>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</si>
  <si>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</si>
  <si>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</si>
  <si>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</si>
  <si>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</si>
  <si>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</si>
  <si>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</si>
  <si>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</si>
  <si>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</si>
  <si>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</si>
  <si>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</si>
  <si>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</si>
  <si>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</si>
  <si>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</si>
  <si>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</si>
  <si>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</si>
  <si>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</si>
  <si>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</si>
  <si>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</si>
  <si>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</si>
  <si>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</si>
  <si>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</si>
  <si>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</si>
  <si>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</si>
  <si>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</si>
  <si>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</si>
  <si>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</si>
  <si>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</si>
  <si>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</si>
  <si>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</si>
  <si>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</si>
  <si>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</si>
  <si>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</si>
  <si>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</si>
  <si>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</si>
  <si>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</si>
  <si>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</si>
  <si>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</si>
  <si>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</si>
  <si>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</si>
  <si>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</si>
  <si>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</si>
  <si>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</si>
  <si>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</si>
  <si>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</si>
  <si>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</si>
  <si>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</si>
  <si>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</si>
  <si>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</si>
  <si>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</si>
  <si>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</si>
  <si>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</si>
  <si>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</si>
  <si>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</si>
  <si>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</si>
  <si>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</si>
  <si>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</si>
  <si>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</si>
  <si>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</si>
  <si>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</si>
  <si>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</si>
  <si>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</si>
  <si>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</si>
  <si>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</si>
  <si>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</si>
  <si>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</si>
  <si>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</si>
  <si>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</si>
  <si>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</si>
  <si>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</si>
  <si>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</si>
  <si>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</si>
  <si>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</si>
  <si>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</si>
  <si>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</si>
  <si>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</si>
  <si>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</si>
  <si>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</si>
  <si>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</si>
  <si>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</si>
  <si>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</si>
  <si>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</si>
  <si>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</si>
  <si>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</si>
  <si>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</si>
  <si>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</si>
  <si>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</si>
  <si>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</si>
  <si>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</si>
  <si>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</si>
  <si>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</si>
  <si>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</si>
  <si>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</si>
  <si>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</si>
  <si>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</si>
  <si>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</si>
  <si>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</si>
  <si>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</si>
  <si>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</si>
  <si>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</si>
  <si>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</si>
  <si>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</si>
  <si>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</si>
  <si>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</si>
  <si>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</si>
  <si>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</si>
  <si>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</si>
  <si>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</si>
  <si>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</si>
  <si>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</si>
  <si>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</si>
  <si>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</si>
  <si>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</si>
  <si>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</si>
  <si>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</si>
  <si>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</si>
  <si>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</si>
  <si>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</si>
  <si>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</si>
  <si>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</si>
  <si>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</si>
  <si>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</si>
  <si>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</si>
  <si>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</si>
  <si>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</si>
  <si>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</si>
  <si>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</si>
  <si>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</si>
  <si>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</si>
  <si>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</si>
  <si>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</si>
  <si>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</si>
  <si>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</si>
  <si>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</si>
  <si>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</si>
  <si>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</si>
  <si>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</si>
  <si>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</si>
  <si>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</si>
  <si>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</si>
  <si>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</si>
  <si>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</si>
  <si>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</si>
  <si>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</si>
  <si>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</si>
  <si>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</si>
  <si>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</si>
  <si>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</si>
  <si>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</si>
  <si>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</si>
  <si>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</si>
  <si>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</si>
  <si>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</si>
  <si>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</si>
  <si>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</si>
  <si>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</si>
  <si>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</si>
  <si>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</si>
  <si>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</si>
  <si>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</si>
  <si>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</si>
  <si>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</si>
  <si>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</si>
  <si>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</si>
  <si>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</si>
  <si>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</si>
  <si>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</si>
  <si>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</si>
  <si>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</si>
  <si>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</si>
  <si>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</si>
  <si>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</si>
  <si>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</si>
  <si>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</si>
  <si>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</si>
  <si>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</si>
  <si>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</si>
  <si>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</si>
  <si>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</si>
  <si>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</si>
  <si>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</si>
  <si>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</si>
  <si>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</si>
  <si>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</si>
  <si>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</si>
  <si>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</si>
  <si>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</si>
  <si>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</si>
  <si>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</si>
  <si>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</si>
  <si>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</si>
  <si>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</si>
  <si>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</si>
  <si>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</si>
  <si>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</si>
  <si>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</si>
  <si>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</si>
  <si>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</si>
  <si>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</si>
  <si>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</si>
  <si>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</si>
  <si>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</si>
  <si>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</si>
  <si>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</si>
  <si>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</si>
  <si>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</si>
  <si>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</si>
  <si>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</si>
  <si>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</si>
  <si>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</si>
  <si>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</si>
  <si>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</si>
  <si>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</si>
  <si>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</si>
  <si>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</si>
  <si>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</si>
  <si>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</si>
  <si>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</si>
  <si>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</si>
  <si>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</si>
  <si>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</si>
  <si>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</si>
  <si>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</si>
  <si>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</si>
  <si>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</si>
  <si>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</si>
  <si>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</si>
  <si>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</si>
  <si>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</si>
  <si>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</si>
  <si>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</si>
  <si>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</si>
  <si>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</si>
  <si>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</si>
  <si>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</si>
  <si>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</si>
  <si>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</si>
  <si>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</si>
  <si>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</si>
  <si>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</si>
  <si>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</si>
  <si>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</si>
  <si>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</si>
  <si>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</si>
  <si>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</si>
  <si>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</si>
  <si>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</si>
  <si>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</si>
  <si>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</si>
  <si>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</si>
  <si>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</si>
  <si>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</si>
  <si>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</si>
  <si>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</si>
  <si>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</si>
  <si>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</si>
  <si>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</si>
  <si>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</si>
  <si>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</si>
  <si>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</si>
  <si>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</si>
  <si>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</si>
  <si>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</si>
  <si>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</si>
  <si>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</si>
  <si>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</si>
  <si>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</si>
  <si>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</si>
  <si>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</si>
  <si>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</si>
  <si>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</si>
  <si>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</si>
  <si>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</si>
  <si>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</si>
  <si>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</si>
  <si>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</si>
  <si>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</si>
  <si>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</si>
  <si>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</si>
  <si>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</si>
  <si>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</si>
  <si>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</si>
  <si>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</si>
  <si>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</si>
  <si>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</si>
  <si>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</si>
  <si>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</si>
  <si>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</si>
  <si>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</si>
  <si>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</si>
  <si>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</si>
  <si>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</si>
  <si>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</si>
  <si>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</si>
  <si>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</si>
  <si>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</si>
  <si>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</si>
  <si>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</si>
  <si>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</si>
  <si>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</si>
  <si>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</si>
  <si>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</si>
  <si>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</si>
  <si>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</si>
  <si>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</si>
  <si>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</si>
  <si>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</si>
  <si>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</si>
  <si>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</si>
  <si>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</si>
  <si>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</si>
  <si>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</si>
  <si>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</si>
  <si>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</si>
  <si>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</si>
  <si>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</si>
  <si>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</si>
  <si>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</si>
  <si>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</si>
  <si>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</si>
  <si>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</si>
  <si>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</si>
  <si>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</si>
  <si>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</si>
  <si>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</si>
  <si>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</si>
  <si>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</si>
  <si>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</si>
  <si>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</si>
  <si>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</si>
  <si>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</si>
  <si>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</si>
  <si>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</si>
  <si>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</si>
  <si>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</si>
  <si>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</si>
  <si>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</si>
  <si>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</si>
  <si>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</si>
  <si>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</si>
  <si>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</si>
  <si>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</si>
  <si>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</si>
  <si>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</si>
  <si>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</si>
  <si>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</si>
  <si>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</si>
  <si>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</si>
  <si>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</si>
  <si>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</si>
  <si>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</si>
  <si>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</si>
  <si>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</si>
  <si>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</si>
  <si>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</si>
  <si>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</si>
  <si>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</si>
  <si>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</si>
  <si>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</si>
  <si>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</si>
  <si>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</si>
  <si>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</si>
  <si>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</si>
  <si>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</si>
  <si>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</si>
  <si>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</si>
  <si>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</si>
  <si>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</si>
  <si>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</si>
  <si>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</si>
  <si>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</si>
  <si>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</si>
  <si>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</si>
  <si>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</si>
  <si>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</si>
  <si>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</si>
  <si>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</si>
  <si>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</si>
  <si>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</si>
  <si>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</si>
  <si>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</si>
  <si>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</si>
  <si>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</si>
  <si>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</si>
  <si>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</si>
  <si>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</si>
  <si>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</si>
  <si>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</si>
  <si>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</si>
  <si>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</si>
  <si>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</si>
  <si>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</si>
  <si>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</si>
  <si>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</si>
  <si>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</si>
  <si>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</si>
  <si>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</si>
  <si>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</si>
  <si>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</si>
  <si>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</si>
  <si>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</si>
  <si>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</si>
  <si>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</si>
  <si>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</si>
  <si>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</si>
  <si>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</si>
  <si>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</si>
  <si>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</si>
  <si>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</si>
  <si>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</si>
  <si>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</si>
  <si>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</si>
  <si>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</si>
  <si>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</si>
  <si>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</si>
  <si>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</si>
  <si>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</si>
  <si>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</si>
  <si>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</si>
  <si>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</si>
  <si>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</si>
  <si>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</si>
  <si>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</si>
  <si>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</si>
  <si>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</si>
  <si>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</si>
  <si>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</si>
  <si>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</si>
  <si>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</si>
  <si>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</si>
  <si>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</si>
  <si>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</si>
  <si>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</si>
  <si>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</si>
  <si>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</si>
  <si>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</si>
  <si>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</si>
  <si>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</si>
  <si>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</si>
  <si>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</si>
  <si>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</si>
  <si>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</si>
  <si>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</si>
  <si>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</si>
  <si>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</si>
  <si>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</si>
  <si>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</si>
  <si>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</si>
  <si>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</si>
  <si>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</si>
  <si>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</si>
  <si>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</si>
  <si>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</si>
  <si>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</si>
  <si>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</si>
  <si>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</si>
  <si>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</si>
  <si>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</si>
  <si>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</si>
  <si>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</si>
  <si>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</si>
  <si>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</si>
  <si>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</si>
  <si>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</si>
  <si>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</si>
  <si>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</si>
  <si>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</si>
  <si>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</si>
  <si>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</si>
  <si>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</si>
  <si>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</si>
  <si>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</si>
  <si>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</si>
  <si>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</si>
  <si>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</si>
  <si>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</si>
  <si>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</si>
  <si>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</si>
  <si>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</si>
  <si>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</si>
  <si>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</si>
  <si>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</si>
  <si>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</si>
  <si>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</si>
  <si>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</si>
  <si>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</si>
  <si>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</si>
  <si>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</si>
  <si>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</si>
  <si>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</si>
  <si>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</si>
  <si>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</si>
  <si>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</si>
  <si>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</si>
  <si>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</si>
  <si>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</si>
  <si>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</si>
  <si>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</si>
  <si>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</si>
  <si>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</si>
  <si>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</si>
  <si>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</si>
  <si>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</si>
  <si>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</si>
  <si>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</si>
  <si>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</si>
  <si>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</si>
  <si>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</si>
  <si>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</si>
  <si>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</si>
  <si>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</si>
  <si>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</si>
  <si>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</si>
  <si>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</si>
  <si>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</si>
  <si>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</si>
  <si>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</si>
  <si>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</si>
  <si>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</si>
  <si>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</si>
  <si>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</si>
  <si>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</si>
  <si>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</si>
  <si>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</si>
  <si>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</si>
  <si>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</si>
  <si>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</si>
  <si>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</si>
  <si>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</si>
  <si>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</si>
  <si>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</si>
  <si>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</si>
  <si>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</si>
  <si>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</si>
  <si>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</si>
  <si>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</si>
  <si>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</si>
  <si>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</si>
  <si>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</si>
  <si>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</si>
  <si>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</si>
  <si>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</si>
  <si>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</si>
  <si>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</si>
  <si>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</si>
  <si>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</si>
  <si>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</si>
  <si>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</si>
  <si>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</si>
  <si>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</si>
  <si>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</si>
  <si>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</si>
  <si>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</si>
  <si>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</si>
  <si>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</si>
  <si>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</si>
  <si>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</si>
  <si>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</si>
  <si>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</si>
  <si>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</si>
  <si>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</si>
  <si>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</si>
  <si>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</si>
  <si>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</si>
  <si>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</si>
  <si>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</si>
  <si>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</si>
  <si>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</si>
  <si>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</si>
  <si>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</si>
  <si>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</si>
  <si>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</si>
  <si>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</si>
  <si>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</si>
  <si>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</si>
  <si>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</si>
  <si>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</si>
  <si>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</si>
  <si>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</si>
  <si>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</si>
  <si>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</si>
  <si>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</si>
  <si>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</si>
  <si>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</si>
  <si>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</si>
  <si>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</si>
  <si>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</si>
  <si>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</si>
  <si>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</si>
  <si>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</si>
  <si>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</si>
  <si>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</si>
  <si>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</si>
  <si>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</si>
  <si>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</si>
  <si>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</si>
  <si>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</si>
  <si>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</si>
  <si>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</si>
  <si>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</si>
  <si>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</si>
  <si>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</si>
  <si>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</si>
  <si>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</si>
  <si>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</si>
  <si>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</si>
  <si>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</si>
  <si>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</si>
  <si>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</si>
  <si>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</si>
  <si>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</si>
  <si>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</si>
  <si>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</si>
  <si>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</si>
  <si>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</si>
  <si>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</si>
  <si>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</si>
  <si>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</si>
  <si>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</si>
  <si>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</si>
  <si>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</si>
  <si>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</si>
  <si>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</si>
  <si>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</si>
  <si>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</si>
  <si>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</si>
  <si>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</si>
  <si>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</si>
  <si>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</si>
  <si>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</si>
  <si>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</si>
  <si>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</si>
  <si>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</si>
  <si>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</si>
  <si>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</si>
  <si>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</si>
  <si>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</si>
  <si>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</si>
  <si>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</si>
  <si>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</si>
  <si>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</si>
  <si>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</si>
  <si>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</si>
  <si>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</si>
  <si>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</si>
  <si>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</si>
  <si>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</si>
  <si>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</si>
  <si>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</si>
  <si>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</si>
  <si>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</si>
  <si>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</si>
  <si>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</si>
  <si>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</si>
  <si>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</si>
  <si>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</si>
  <si>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</si>
  <si>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</si>
  <si>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</si>
  <si>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</si>
  <si>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</si>
  <si>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</si>
  <si>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</si>
  <si>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</si>
  <si>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</si>
  <si>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</si>
  <si>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</si>
  <si>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</si>
  <si>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</si>
  <si>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</si>
  <si>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</si>
  <si>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</si>
  <si>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</si>
  <si>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</si>
  <si>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</si>
  <si>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</si>
  <si>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</si>
  <si>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</si>
  <si>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</si>
  <si>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</si>
  <si>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</si>
  <si>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</si>
  <si>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</si>
  <si>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</si>
  <si>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</si>
  <si>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</si>
  <si>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</si>
  <si>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</si>
  <si>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</si>
  <si>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</si>
  <si>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</si>
  <si>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</si>
  <si>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</si>
  <si>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</si>
  <si>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</si>
  <si>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</si>
  <si>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</si>
  <si>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</si>
  <si>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</si>
  <si>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</si>
  <si>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</si>
  <si>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</si>
  <si>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</si>
  <si>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</si>
  <si>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</si>
  <si>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</si>
  <si>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</si>
  <si>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</si>
  <si>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</si>
  <si>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</si>
  <si>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</si>
  <si>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</si>
  <si>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</si>
  <si>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</si>
  <si>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</si>
  <si>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</si>
  <si>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</si>
  <si>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</si>
  <si>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</si>
  <si>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</si>
  <si>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</si>
  <si>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</si>
  <si>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</si>
  <si>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</si>
  <si>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</si>
  <si>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</si>
  <si>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</si>
  <si>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</si>
  <si>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</si>
  <si>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</si>
  <si>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</si>
  <si>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</si>
  <si>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</si>
  <si>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</si>
  <si>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</si>
  <si>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</si>
  <si>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</si>
  <si>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</si>
  <si>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</si>
  <si>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</si>
  <si>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</si>
  <si>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</si>
  <si>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</si>
  <si>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</si>
  <si>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</si>
  <si>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</si>
  <si>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</si>
  <si>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</si>
  <si>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</si>
  <si>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</si>
  <si>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</si>
  <si>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</si>
  <si>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</si>
  <si>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</si>
  <si>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</si>
  <si>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</si>
  <si>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</si>
  <si>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</si>
  <si>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</si>
  <si>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</si>
  <si>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</si>
  <si>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</si>
  <si>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</si>
  <si>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</si>
  <si>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</si>
  <si>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</si>
  <si>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</si>
  <si>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</si>
  <si>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</si>
  <si>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</si>
  <si>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</si>
  <si>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</si>
  <si>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</si>
  <si>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</si>
  <si>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</si>
  <si>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</si>
  <si>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</si>
  <si>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</si>
  <si>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</si>
  <si>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</si>
  <si>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</si>
  <si>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</si>
  <si>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</si>
  <si>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</si>
  <si>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</si>
  <si>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</si>
  <si>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</si>
  <si>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</si>
  <si>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</si>
  <si>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</si>
  <si>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</si>
  <si>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</si>
  <si>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</si>
  <si>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</si>
  <si>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</si>
  <si>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</si>
  <si>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</si>
  <si>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</si>
  <si>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</si>
  <si>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</si>
  <si>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</si>
  <si>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</si>
  <si>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</si>
  <si>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</si>
  <si>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</si>
  <si>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</si>
  <si>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</si>
  <si>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</si>
  <si>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</si>
  <si>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</si>
  <si>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</si>
  <si>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</si>
  <si>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</si>
  <si>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</si>
  <si>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</si>
  <si>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</si>
  <si>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</si>
  <si>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</si>
  <si>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</si>
  <si>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</si>
  <si>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</si>
  <si>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</si>
  <si>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</si>
  <si>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</si>
  <si>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</si>
  <si>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</si>
  <si>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</si>
  <si>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</si>
  <si>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</si>
  <si>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</si>
  <si>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</si>
  <si>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</si>
  <si>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</si>
  <si>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</si>
  <si>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</si>
  <si>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</si>
  <si>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</si>
  <si>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</si>
  <si>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</si>
  <si>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</si>
  <si>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</si>
  <si>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</si>
  <si>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</si>
  <si>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</si>
  <si>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</si>
  <si>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</si>
  <si>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</si>
  <si>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</si>
  <si>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</si>
  <si>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</si>
  <si>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</si>
  <si>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</si>
  <si>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</si>
  <si>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</si>
  <si>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</si>
  <si>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</si>
  <si>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</si>
  <si>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</si>
  <si>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</si>
  <si>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</si>
  <si>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</si>
  <si>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</si>
  <si>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</si>
  <si>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</si>
  <si>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</si>
  <si>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</si>
  <si>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</si>
  <si>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</si>
  <si>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</si>
  <si>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</si>
  <si>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</si>
  <si>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</si>
  <si>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</si>
  <si>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</si>
  <si>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</si>
  <si>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</si>
  <si>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</si>
  <si>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</si>
  <si>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</si>
  <si>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</si>
  <si>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</si>
  <si>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</si>
  <si>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</si>
  <si>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</si>
  <si>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</si>
  <si>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</si>
  <si>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</si>
  <si>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</si>
  <si>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</si>
  <si>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</si>
  <si>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</si>
  <si>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</si>
  <si>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</si>
  <si>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</si>
  <si>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</si>
  <si>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</si>
  <si>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</si>
  <si>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</si>
  <si>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</si>
  <si>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</si>
  <si>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</si>
  <si>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</si>
  <si>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</si>
  <si>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</si>
  <si>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</si>
  <si>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</si>
  <si>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</si>
  <si>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</si>
  <si>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</si>
  <si>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</si>
  <si>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</si>
  <si>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</si>
  <si>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</si>
  <si>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</si>
  <si>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</si>
  <si>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</si>
  <si>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</si>
  <si>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</si>
  <si>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</si>
  <si>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</si>
  <si>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</si>
  <si>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</si>
  <si>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</si>
  <si>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</si>
  <si>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</si>
  <si>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</si>
  <si>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</si>
  <si>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</si>
  <si>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</si>
  <si>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</si>
  <si>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</si>
  <si>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</si>
  <si>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</si>
  <si>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</si>
  <si>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</si>
  <si>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</si>
  <si>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</si>
  <si>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</si>
  <si>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</si>
  <si>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</si>
  <si>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</si>
  <si>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</si>
  <si>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</si>
  <si>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</si>
  <si>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</si>
  <si>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</si>
  <si>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</si>
  <si>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</si>
  <si>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</si>
  <si>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</si>
  <si>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</si>
  <si>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</si>
  <si>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</si>
  <si>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</si>
  <si>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</si>
  <si>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</si>
  <si>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</si>
  <si>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</si>
  <si>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</si>
  <si>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</si>
  <si>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</si>
  <si>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</si>
  <si>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</si>
  <si>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</si>
  <si>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</si>
  <si>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</si>
  <si>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</si>
  <si>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</si>
  <si>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</si>
  <si>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</si>
  <si>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</si>
  <si>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</si>
  <si>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</si>
  <si>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</si>
  <si>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</si>
  <si>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</si>
  <si>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</si>
  <si>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</si>
  <si>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</si>
  <si>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</si>
  <si>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</si>
  <si>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</si>
  <si>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</si>
  <si>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</si>
  <si>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</si>
  <si>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</si>
  <si>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</si>
  <si>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</si>
  <si>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</si>
  <si>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</si>
  <si>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</si>
  <si>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</si>
  <si>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</si>
  <si>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</si>
  <si>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</si>
  <si>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</si>
  <si>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</si>
  <si>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</si>
  <si>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</si>
  <si>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</si>
  <si>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</si>
  <si>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</si>
  <si>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</si>
  <si>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</si>
  <si>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</si>
  <si>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</si>
  <si>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</si>
  <si>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</si>
  <si>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</si>
  <si>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</si>
  <si>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</si>
  <si>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</si>
  <si>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</si>
  <si>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</si>
  <si>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</si>
  <si>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</si>
  <si>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</si>
  <si>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</si>
  <si>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</si>
  <si>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</si>
  <si>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</si>
  <si>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</si>
  <si>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</si>
  <si>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</si>
  <si>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</si>
  <si>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</si>
  <si>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</si>
  <si>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</si>
  <si>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</si>
  <si>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</si>
  <si>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</si>
  <si>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</si>
  <si>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</si>
  <si>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</si>
  <si>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</si>
  <si>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</si>
  <si>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</si>
  <si>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</si>
  <si>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</si>
  <si>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</si>
  <si>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</si>
  <si>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</si>
  <si>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</si>
  <si>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</si>
  <si>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</si>
  <si>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</si>
  <si>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</si>
  <si>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</si>
  <si>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</si>
  <si>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</si>
  <si>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</si>
  <si>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</si>
  <si>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</si>
  <si>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</si>
  <si>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</si>
  <si>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</si>
  <si>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</si>
  <si>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</si>
  <si>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</si>
  <si>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</si>
  <si>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</si>
  <si>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</si>
  <si>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</si>
  <si>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</si>
  <si>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</si>
  <si>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</si>
  <si>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</si>
  <si>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</si>
  <si>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</si>
  <si>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</si>
  <si>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</si>
  <si>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</si>
  <si>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</si>
  <si>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</si>
  <si>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</si>
  <si>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</si>
  <si>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</si>
  <si>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</si>
  <si>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</si>
  <si>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</si>
  <si>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</si>
  <si>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</si>
  <si>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</si>
  <si>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</si>
  <si>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</si>
  <si>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</si>
  <si>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</si>
  <si>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</si>
  <si>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</si>
  <si>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</si>
  <si>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</si>
  <si>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</si>
  <si>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</si>
  <si>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</si>
  <si>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</si>
  <si>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</si>
  <si>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</si>
  <si>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</si>
  <si>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</si>
  <si>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</si>
  <si>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</si>
  <si>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</si>
  <si>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</si>
  <si>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</si>
  <si>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</si>
  <si>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</si>
  <si>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</si>
  <si>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</si>
  <si>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</si>
  <si>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</si>
  <si>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</si>
  <si>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</si>
  <si>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</si>
  <si>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</si>
  <si>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</si>
  <si>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</si>
  <si>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</si>
  <si>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</si>
  <si>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</si>
  <si>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</si>
  <si>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</si>
  <si>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</si>
  <si>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</si>
  <si>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</si>
  <si>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</si>
  <si>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</si>
  <si>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</si>
  <si>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</si>
  <si>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</si>
  <si>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</si>
  <si>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</si>
  <si>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</si>
  <si>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</si>
  <si>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</si>
  <si>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</si>
  <si>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</si>
  <si>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</si>
  <si>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</si>
  <si>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</si>
  <si>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</si>
  <si>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</si>
  <si>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</si>
  <si>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</si>
  <si>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</si>
  <si>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</si>
  <si>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</si>
  <si>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</si>
  <si>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</si>
  <si>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</si>
  <si>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</si>
  <si>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</si>
  <si>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</si>
  <si>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</si>
  <si>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</si>
  <si>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</si>
  <si>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</si>
  <si>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</si>
  <si>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</si>
  <si>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</si>
  <si>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</si>
  <si>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</si>
  <si>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</si>
  <si>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</si>
  <si>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</si>
  <si>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</si>
  <si>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</si>
  <si>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</si>
  <si>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</si>
  <si>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</si>
  <si>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</si>
  <si>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</si>
  <si>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</si>
  <si>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</si>
  <si>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</si>
  <si>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</si>
  <si>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</si>
  <si>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</si>
  <si>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</si>
  <si>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</si>
  <si>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</si>
  <si>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</si>
  <si>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</si>
  <si>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</si>
  <si>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</si>
  <si>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</si>
  <si>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</si>
  <si>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</si>
  <si>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</si>
  <si>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</si>
  <si>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</si>
  <si>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</si>
  <si>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</si>
  <si>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</si>
  <si>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</si>
  <si>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</si>
  <si>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</si>
  <si>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</si>
  <si>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</si>
  <si>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</si>
  <si>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</si>
  <si>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</si>
  <si>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</si>
  <si>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</si>
  <si>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</si>
  <si>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</si>
  <si>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</si>
  <si>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</si>
  <si>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</si>
  <si>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</si>
  <si>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</si>
  <si>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</si>
  <si>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</si>
  <si>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</si>
  <si>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</si>
  <si>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</si>
  <si>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</si>
  <si>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</si>
  <si>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</si>
  <si>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</si>
  <si>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</si>
  <si>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</si>
  <si>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</si>
  <si>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</si>
  <si>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</si>
  <si>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</si>
  <si>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</si>
  <si>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</si>
  <si>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</si>
  <si>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</si>
  <si>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</si>
  <si>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</si>
  <si>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</si>
  <si>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</si>
  <si>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</si>
  <si>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</si>
  <si>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</si>
  <si>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</si>
  <si>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</si>
  <si>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</si>
  <si>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</si>
  <si>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</si>
  <si>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</si>
  <si>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</si>
  <si>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</si>
  <si>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</si>
  <si>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</si>
  <si>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</si>
  <si>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</si>
  <si>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</si>
  <si>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</si>
  <si>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</si>
  <si>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</si>
  <si>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</si>
  <si>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</si>
  <si>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</si>
  <si>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</si>
  <si>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</si>
  <si>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</si>
  <si>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</si>
  <si>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</si>
  <si>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</si>
  <si>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</si>
  <si>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</si>
  <si>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</si>
  <si>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</si>
  <si>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</si>
  <si>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</si>
  <si>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</si>
  <si>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</si>
  <si>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</si>
  <si>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</si>
  <si>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</si>
  <si>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</si>
  <si>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</si>
  <si>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</si>
  <si>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</si>
  <si>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</si>
  <si>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</si>
  <si>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</si>
  <si>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</si>
  <si>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</si>
  <si>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</si>
  <si>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</si>
  <si>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</si>
  <si>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</si>
  <si>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</si>
  <si>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</si>
  <si>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</si>
  <si>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</si>
  <si>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</si>
  <si>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</si>
  <si>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</si>
  <si>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</si>
  <si>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</si>
  <si>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</si>
  <si>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</si>
  <si>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</si>
  <si>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</si>
  <si>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</si>
  <si>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</si>
  <si>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1D</t>
  </si>
  <si>
    <t xml:space="preserve">10.31
</t>
  </si>
  <si>
    <t xml:space="preserve">0.38
</t>
  </si>
  <si>
    <t xml:space="preserve">6.52
</t>
  </si>
  <si>
    <t xml:space="preserve">1.830893943
</t>
  </si>
  <si>
    <t>T2, 1D, severe line broadening, Discussion</t>
  </si>
  <si>
    <t>Severe LB</t>
  </si>
  <si>
    <t>0</t>
  </si>
  <si>
    <t xml:space="preserve">7.25
</t>
  </si>
  <si>
    <t>Waterlogsy, T2, 1D</t>
  </si>
  <si>
    <t>severe LB</t>
  </si>
  <si>
    <t xml:space="preserve">0.68
</t>
  </si>
  <si>
    <t xml:space="preserve">6.63
</t>
  </si>
  <si>
    <t xml:space="preserve">1.928126927
</t>
  </si>
  <si>
    <t>5.55, LB</t>
  </si>
  <si>
    <t xml:space="preserve">0.92
</t>
  </si>
  <si>
    <t xml:space="preserve">7.57
</t>
  </si>
  <si>
    <t>4.69</t>
  </si>
  <si>
    <t>7.3, LB</t>
  </si>
  <si>
    <t xml:space="preserve">0.69
</t>
  </si>
  <si>
    <t xml:space="preserve">6.75
</t>
  </si>
  <si>
    <t xml:space="preserve">8.003987788
</t>
  </si>
  <si>
    <t>1D, severe line broadening for almost all signals, Discussion</t>
  </si>
  <si>
    <t/>
  </si>
  <si>
    <t xml:space="preserve">8.9
</t>
  </si>
  <si>
    <t>4.5, LB</t>
  </si>
  <si>
    <t xml:space="preserve">0.62
</t>
  </si>
  <si>
    <t xml:space="preserve">6.5
</t>
  </si>
  <si>
    <t xml:space="preserve">3.020956833
</t>
  </si>
  <si>
    <t>LB</t>
  </si>
  <si>
    <t xml:space="preserve">0.50
</t>
  </si>
  <si>
    <t xml:space="preserve">6.9
</t>
  </si>
  <si>
    <t xml:space="preserve">1.778100742
</t>
  </si>
  <si>
    <t xml:space="preserve">23
</t>
  </si>
  <si>
    <t xml:space="preserve">0.93
</t>
  </si>
  <si>
    <t xml:space="preserve">7.87
</t>
  </si>
  <si>
    <t xml:space="preserve">3.468802044
</t>
  </si>
  <si>
    <t>1D</t>
  </si>
  <si>
    <t xml:space="preserve">0.59
</t>
  </si>
  <si>
    <t xml:space="preserve">1.04
</t>
  </si>
  <si>
    <t xml:space="preserve">17.13719867
</t>
  </si>
  <si>
    <t>Waterlogsy, T2</t>
  </si>
  <si>
    <t xml:space="preserve">2.8
</t>
  </si>
  <si>
    <t xml:space="preserve">6.76
</t>
  </si>
  <si>
    <t xml:space="preserve">3.93849314
</t>
  </si>
  <si>
    <t xml:space="preserve">0.82
</t>
  </si>
  <si>
    <t xml:space="preserve">7.58
</t>
  </si>
  <si>
    <t xml:space="preserve">8.772685329
</t>
  </si>
  <si>
    <t xml:space="preserve">8.8
</t>
  </si>
  <si>
    <t xml:space="preserve">0.86
</t>
  </si>
  <si>
    <t xml:space="preserve">6.64
</t>
  </si>
  <si>
    <t xml:space="preserve">3.530698748
</t>
  </si>
  <si>
    <t xml:space="preserve">0.75
</t>
  </si>
  <si>
    <t xml:space="preserve">7.59
</t>
  </si>
  <si>
    <t xml:space="preserve">5.588328211
</t>
  </si>
  <si>
    <t>5.24, LB</t>
  </si>
  <si>
    <t xml:space="preserve">0.83
</t>
  </si>
  <si>
    <t xml:space="preserve">3.77
</t>
  </si>
  <si>
    <t xml:space="preserve">1.417331956
</t>
  </si>
  <si>
    <t>3.54, LB</t>
  </si>
  <si>
    <t xml:space="preserve">0.49
</t>
  </si>
  <si>
    <t xml:space="preserve">7.51
</t>
  </si>
  <si>
    <t xml:space="preserve">2.977890633
</t>
  </si>
  <si>
    <t>6, LB</t>
  </si>
  <si>
    <t xml:space="preserve">0.84
</t>
  </si>
  <si>
    <t xml:space="preserve">7.56
</t>
  </si>
  <si>
    <t xml:space="preserve">2.770475904
</t>
  </si>
  <si>
    <t>8.2, LB</t>
  </si>
  <si>
    <t xml:space="preserve">0.81
</t>
  </si>
  <si>
    <t xml:space="preserve">6.66
</t>
  </si>
  <si>
    <t xml:space="preserve">1.95082991
</t>
  </si>
  <si>
    <t>T2, 1D</t>
  </si>
  <si>
    <t>2.61, LB</t>
  </si>
  <si>
    <t xml:space="preserve">0.22
</t>
  </si>
  <si>
    <t xml:space="preserve">8.94
</t>
  </si>
  <si>
    <t xml:space="preserve">0.797108669
</t>
  </si>
  <si>
    <t>33.4</t>
  </si>
  <si>
    <t xml:space="preserve">0.84
</t>
  </si>
  <si>
    <t xml:space="preserve">7.68
</t>
  </si>
  <si>
    <t xml:space="preserve">5.094313595
</t>
  </si>
  <si>
    <t xml:space="preserve">
</t>
  </si>
  <si>
    <t>14.26, LB</t>
  </si>
  <si>
    <t xml:space="preserve">0.90
</t>
  </si>
  <si>
    <t xml:space="preserve">8.17
</t>
  </si>
  <si>
    <t xml:space="preserve">2.229819874
</t>
  </si>
  <si>
    <t xml:space="preserve">10.12
</t>
  </si>
  <si>
    <t xml:space="preserve">0.51
</t>
  </si>
  <si>
    <t xml:space="preserve">8.19
</t>
  </si>
  <si>
    <t xml:space="preserve">1.458543255
</t>
  </si>
  <si>
    <t xml:space="preserve">9.1
</t>
  </si>
  <si>
    <t xml:space="preserve">0.55
</t>
  </si>
  <si>
    <t xml:space="preserve">7.86
</t>
  </si>
  <si>
    <t>2.3, LB</t>
  </si>
  <si>
    <t xml:space="preserve">0.45
</t>
  </si>
  <si>
    <t xml:space="preserve">1.93
</t>
  </si>
  <si>
    <t xml:space="preserve">1.224495727
</t>
  </si>
  <si>
    <t xml:space="preserve">3.59
</t>
  </si>
  <si>
    <t xml:space="preserve">8.22
</t>
  </si>
  <si>
    <t xml:space="preserve">1.165822847
</t>
  </si>
  <si>
    <t>5.31,LB</t>
  </si>
  <si>
    <t xml:space="preserve">0.40
</t>
  </si>
  <si>
    <t xml:space="preserve">7.96
</t>
  </si>
  <si>
    <t xml:space="preserve">1.107386764
</t>
  </si>
  <si>
    <t>6.42, LB</t>
  </si>
  <si>
    <t>8.07</t>
  </si>
  <si>
    <t xml:space="preserve">3.068348495
</t>
  </si>
  <si>
    <t xml:space="preserve">17.52
</t>
  </si>
  <si>
    <t xml:space="preserve">7.08
</t>
  </si>
  <si>
    <t xml:space="preserve">1.479652516
</t>
  </si>
  <si>
    <t>22.91, LB</t>
  </si>
  <si>
    <t xml:space="preserve">0.44
</t>
  </si>
  <si>
    <t xml:space="preserve">7.83
</t>
  </si>
  <si>
    <t xml:space="preserve">2.523524614
</t>
  </si>
  <si>
    <t>18.5, LB</t>
  </si>
  <si>
    <t xml:space="preserve">8.44
</t>
  </si>
  <si>
    <t xml:space="preserve">1.145924143
</t>
  </si>
  <si>
    <t xml:space="preserve">17.85
</t>
  </si>
  <si>
    <t xml:space="preserve">1.08
</t>
  </si>
  <si>
    <t xml:space="preserve">7.98
</t>
  </si>
  <si>
    <t xml:space="preserve">2.76693722
</t>
  </si>
  <si>
    <t>16.29, LB</t>
  </si>
  <si>
    <t xml:space="preserve">0.91
</t>
  </si>
  <si>
    <t xml:space="preserve">1.496268788
</t>
  </si>
  <si>
    <t>17, LB</t>
  </si>
  <si>
    <t xml:space="preserve">0.73
</t>
  </si>
  <si>
    <t xml:space="preserve">2.81
</t>
  </si>
  <si>
    <t xml:space="preserve">2.767454636
</t>
  </si>
  <si>
    <t>Waterlogsy, 1D, severe line broadening, Discussion</t>
  </si>
  <si>
    <t xml:space="preserve">1.92
</t>
  </si>
  <si>
    <t xml:space="preserve">0.23
</t>
  </si>
  <si>
    <t xml:space="preserve">8.3
</t>
  </si>
  <si>
    <t xml:space="preserve">1.516892884
</t>
  </si>
  <si>
    <t>7.48, LB</t>
  </si>
  <si>
    <t xml:space="preserve">0.25
</t>
  </si>
  <si>
    <t xml:space="preserve">6.26
</t>
  </si>
  <si>
    <t xml:space="preserve">3.778329921
</t>
  </si>
  <si>
    <t>3.3, LB</t>
  </si>
  <si>
    <t xml:space="preserve">7.64
</t>
  </si>
  <si>
    <t xml:space="preserve">2.616019427
</t>
  </si>
  <si>
    <t>1.29, LB</t>
  </si>
  <si>
    <t xml:space="preserve">0.20
</t>
  </si>
  <si>
    <t xml:space="preserve">8.5
</t>
  </si>
  <si>
    <t xml:space="preserve">1.592828891
</t>
  </si>
  <si>
    <t xml:space="preserve">6.1
</t>
  </si>
  <si>
    <t xml:space="preserve">8.55
</t>
  </si>
  <si>
    <t xml:space="preserve">8.65
</t>
  </si>
  <si>
    <t xml:space="preserve">1.989474113
</t>
  </si>
  <si>
    <t xml:space="preserve">9.87
</t>
  </si>
  <si>
    <t xml:space="preserve">0.39
</t>
  </si>
  <si>
    <t xml:space="preserve">2.07
</t>
  </si>
  <si>
    <t xml:space="preserve">2.308874053
</t>
  </si>
  <si>
    <t xml:space="preserve">4.6
</t>
  </si>
  <si>
    <t xml:space="preserve">0.48
</t>
  </si>
  <si>
    <t xml:space="preserve">1.655341884
</t>
  </si>
  <si>
    <t xml:space="preserve">19.49
</t>
  </si>
  <si>
    <t xml:space="preserve">0.52
</t>
  </si>
  <si>
    <t xml:space="preserve">8.91
</t>
  </si>
  <si>
    <t xml:space="preserve">3.108741744
</t>
  </si>
  <si>
    <t>4.1, LB</t>
  </si>
  <si>
    <t xml:space="preserve">0.70
</t>
  </si>
  <si>
    <t xml:space="preserve">3.18
</t>
  </si>
  <si>
    <t xml:space="preserve">1.707923068
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</si>
  <si>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</si>
  <si>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</si>
  <si>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</si>
  <si>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</si>
  <si>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</si>
  <si>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</si>
  <si>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</si>
  <si>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</si>
  <si>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</si>
  <si>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</si>
  <si>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</si>
  <si>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</si>
  <si>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</si>
  <si>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</si>
  <si>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</si>
  <si>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</si>
  <si>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</si>
  <si>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</si>
  <si>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</si>
  <si>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Sridhar</t>
  </si>
  <si>
    <t>Maria</t>
  </si>
  <si>
    <t>Hannes</t>
  </si>
  <si>
    <t>5UTR</t>
  </si>
  <si>
    <t>5SL1</t>
  </si>
  <si>
    <t>5SL2+3</t>
  </si>
  <si>
    <t>5SL4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</si>
  <si>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</si>
  <si>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</si>
  <si>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</si>
  <si>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</si>
  <si>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</si>
  <si>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</si>
  <si>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</si>
  <si>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</si>
  <si>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</si>
  <si>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</si>
  <si>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</si>
  <si>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</si>
  <si>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</si>
  <si>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</si>
  <si>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</si>
  <si>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</si>
  <si>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Discussion</t>
  </si>
  <si>
    <t>Integral 2</t>
  </si>
  <si>
    <t>Integral 3</t>
  </si>
  <si>
    <t>Severe</t>
  </si>
  <si>
    <t>severe</t>
  </si>
  <si>
    <t>T2 Reduction ≥ 20%</t>
  </si>
  <si>
    <t>Wl, T2, and CSP</t>
  </si>
  <si>
    <t>5_UTR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</si>
</sst>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103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6" borderId="0" xfId="0" applyFill="1"/>
    <xf numFmtId="0" fontId="0" fillId="5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9" borderId="6" xfId="0" applyFill="1" applyBorder="1"/>
    <xf numFmtId="0" fontId="0" fillId="9" borderId="7" xfId="0" applyFill="1" applyBorder="1"/>
    <xf numFmtId="0" fontId="0" fillId="9" borderId="14" xfId="0" applyFill="1" applyBorder="1"/>
    <xf numFmtId="0" fontId="0" fillId="9" borderId="16" xfId="0" applyFill="1" applyBorder="1"/>
    <xf numFmtId="0" fontId="0" fillId="9" borderId="15" xfId="0" applyFill="1" applyBorder="1"/>
    <xf numFmtId="0" fontId="0" fillId="9" borderId="19" xfId="0" applyFill="1" applyBorder="1"/>
    <xf numFmtId="2" fontId="0" fillId="9" borderId="20" xfId="1" applyNumberFormat="1" applyFont="1" applyFill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9" borderId="5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5" xfId="0" applyFill="1" applyBorder="1" applyAlignment="1">
      <alignment horizontal="center" wrapText="1"/>
    </xf>
    <xf numFmtId="0" fontId="0" fillId="9" borderId="18" xfId="0" applyFill="1" applyBorder="1" applyAlignment="1">
      <alignment horizontal="center" wrapText="1"/>
    </xf>
    <xf numFmtId="0" fontId="0" fillId="9" borderId="13" xfId="0" applyFill="1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775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77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772.png"/><Relationship Id="rId101" Type="http://schemas.openxmlformats.org/officeDocument/2006/relationships/image" Target="../media/image77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104" Type="http://schemas.openxmlformats.org/officeDocument/2006/relationships/image" Target="../media/image77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773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771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102" Type="http://schemas.openxmlformats.org/officeDocument/2006/relationships/image" Target="../media/image783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80.png"/><Relationship Id="rId101" Type="http://schemas.openxmlformats.org/officeDocument/2006/relationships/image" Target="../media/image782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8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100" Type="http://schemas.openxmlformats.org/officeDocument/2006/relationships/image" Target="../media/image781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9.png"/><Relationship Id="rId3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99" Type="http://schemas.openxmlformats.org/officeDocument/2006/relationships/image" Target="../media/image7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97" Type="http://schemas.openxmlformats.org/officeDocument/2006/relationships/image" Target="../media/image784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93" Type="http://schemas.openxmlformats.org/officeDocument/2006/relationships/image" Target="../media/image285.png"/><Relationship Id="rId98" Type="http://schemas.openxmlformats.org/officeDocument/2006/relationships/image" Target="../media/image785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99" Type="http://schemas.openxmlformats.org/officeDocument/2006/relationships/image" Target="../media/image789.png"/><Relationship Id="rId101" Type="http://schemas.openxmlformats.org/officeDocument/2006/relationships/image" Target="../media/image791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87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100" Type="http://schemas.openxmlformats.org/officeDocument/2006/relationships/image" Target="../media/image790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Relationship Id="rId98" Type="http://schemas.openxmlformats.org/officeDocument/2006/relationships/image" Target="../media/image788.png"/><Relationship Id="rId3" Type="http://schemas.openxmlformats.org/officeDocument/2006/relationships/image" Target="../media/image29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102" Type="http://schemas.openxmlformats.org/officeDocument/2006/relationships/image" Target="../media/image797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59" Type="http://schemas.openxmlformats.org/officeDocument/2006/relationships/image" Target="../media/image443.png"/><Relationship Id="rId103" Type="http://schemas.openxmlformats.org/officeDocument/2006/relationships/image" Target="../media/image798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94.png"/><Relationship Id="rId101" Type="http://schemas.openxmlformats.org/officeDocument/2006/relationships/image" Target="../media/image796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92.png"/><Relationship Id="rId104" Type="http://schemas.openxmlformats.org/officeDocument/2006/relationships/image" Target="../media/image799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100" Type="http://schemas.openxmlformats.org/officeDocument/2006/relationships/image" Target="../media/image795.png"/><Relationship Id="rId105" Type="http://schemas.openxmlformats.org/officeDocument/2006/relationships/image" Target="../media/image800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93.png"/><Relationship Id="rId3" Type="http://schemas.openxmlformats.org/officeDocument/2006/relationships/image" Target="../media/image387.png"/><Relationship Id="rId25" Type="http://schemas.openxmlformats.org/officeDocument/2006/relationships/image" Target="../media/image409.png"/><Relationship Id="rId46" Type="http://schemas.openxmlformats.org/officeDocument/2006/relationships/image" Target="../media/image430.png"/><Relationship Id="rId67" Type="http://schemas.openxmlformats.org/officeDocument/2006/relationships/image" Target="../media/image451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99" Type="http://schemas.openxmlformats.org/officeDocument/2006/relationships/image" Target="../media/image803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801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100" Type="http://schemas.openxmlformats.org/officeDocument/2006/relationships/image" Target="../media/image804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Relationship Id="rId98" Type="http://schemas.openxmlformats.org/officeDocument/2006/relationships/image" Target="../media/image802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99" Type="http://schemas.openxmlformats.org/officeDocument/2006/relationships/image" Target="../media/image807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805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100" Type="http://schemas.openxmlformats.org/officeDocument/2006/relationships/image" Target="../media/image808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Relationship Id="rId98" Type="http://schemas.openxmlformats.org/officeDocument/2006/relationships/image" Target="../media/image806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99" Type="http://schemas.openxmlformats.org/officeDocument/2006/relationships/image" Target="../media/image811.png"/><Relationship Id="rId101" Type="http://schemas.openxmlformats.org/officeDocument/2006/relationships/image" Target="../media/image813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80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100" Type="http://schemas.openxmlformats.org/officeDocument/2006/relationships/image" Target="../media/image812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810.png"/><Relationship Id="rId3" Type="http://schemas.openxmlformats.org/officeDocument/2006/relationships/image" Target="../media/image67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28</xdr:col>
      <xdr:colOff>217363</xdr:colOff>
      <xdr:row>6</xdr:row>
      <xdr:rowOff>141905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EE174FE7-E93C-4776-A029-17BBCC31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317500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226887</xdr:colOff>
      <xdr:row>11</xdr:row>
      <xdr:rowOff>141905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F9FF9B35-B57F-417B-AF7F-88F5C627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23875" y="7937500"/>
          <a:ext cx="13704762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28</xdr:col>
      <xdr:colOff>236411</xdr:colOff>
      <xdr:row>37</xdr:row>
      <xdr:rowOff>141905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3B5D7E8E-5D42-49AC-9C36-64A12FED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23875" y="47561500"/>
          <a:ext cx="1371428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28</xdr:col>
      <xdr:colOff>217363</xdr:colOff>
      <xdr:row>65</xdr:row>
      <xdr:rowOff>141905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AE1CD128-6831-4154-963F-EA80EF49A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23875" y="90233500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28</xdr:col>
      <xdr:colOff>217363</xdr:colOff>
      <xdr:row>73</xdr:row>
      <xdr:rowOff>141905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A3B0C5F-3658-4713-ADD4-49513C73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223875" y="102425500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78</xdr:row>
      <xdr:rowOff>1391619</xdr:rowOff>
    </xdr:from>
    <xdr:to>
      <xdr:col>28</xdr:col>
      <xdr:colOff>217363</xdr:colOff>
      <xdr:row>84</xdr:row>
      <xdr:rowOff>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1E87B7B-B7F7-44BB-AAA2-466CCDB9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3223875" y="119057119"/>
          <a:ext cx="13695238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85</xdr:row>
      <xdr:rowOff>0</xdr:rowOff>
    </xdr:from>
    <xdr:to>
      <xdr:col>28</xdr:col>
      <xdr:colOff>226887</xdr:colOff>
      <xdr:row>90</xdr:row>
      <xdr:rowOff>132381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028D62B-8F46-4467-B52B-31E9CCAD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3223875" y="128333500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226887</xdr:colOff>
      <xdr:row>105</xdr:row>
      <xdr:rowOff>141905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119F37E4-FDDB-4228-BE8F-CAA53A31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3223875" y="140525500"/>
          <a:ext cx="13704762" cy="7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750762</xdr:colOff>
      <xdr:row>11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9376C81-B601-40C7-89C1-B96C47CD7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20762</xdr:colOff>
      <xdr:row>12</xdr:row>
      <xdr:rowOff>1391619</xdr:rowOff>
    </xdr:from>
    <xdr:to>
      <xdr:col>29</xdr:col>
      <xdr:colOff>0</xdr:colOff>
      <xdr:row>18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050B0C8-E548-4ED2-B9BF-7FF9F24C7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308137" y="18457244"/>
          <a:ext cx="13695238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28</xdr:col>
      <xdr:colOff>760286</xdr:colOff>
      <xdr:row>24</xdr:row>
      <xdr:rowOff>141905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B62231F-9D62-4F67-9B55-3C9779DF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27733625"/>
          <a:ext cx="1371428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28</xdr:col>
      <xdr:colOff>750762</xdr:colOff>
      <xdr:row>65</xdr:row>
      <xdr:rowOff>141905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B3EAEB9-F02B-4767-8C05-B25D73163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87375" y="90217625"/>
          <a:ext cx="13704762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28</xdr:col>
      <xdr:colOff>750762</xdr:colOff>
      <xdr:row>76</xdr:row>
      <xdr:rowOff>151428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8941EE91-C102-4B70-A558-A631451D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287375" y="106981625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28</xdr:col>
      <xdr:colOff>750762</xdr:colOff>
      <xdr:row>81</xdr:row>
      <xdr:rowOff>141905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62A8D980-479B-4AC2-B1B8-90EC9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3287375" y="114601625"/>
          <a:ext cx="13704762" cy="7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28</xdr:col>
      <xdr:colOff>750762</xdr:colOff>
      <xdr:row>37</xdr:row>
      <xdr:rowOff>132381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FC1305DA-195B-47B3-BAA4-136A9700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700125" y="47434500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70</xdr:row>
      <xdr:rowOff>0</xdr:rowOff>
    </xdr:from>
    <xdr:to>
      <xdr:col>28</xdr:col>
      <xdr:colOff>741238</xdr:colOff>
      <xdr:row>75</xdr:row>
      <xdr:rowOff>141905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E32B4A9-6485-4041-9FE5-A4750741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700125" y="105346500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28</xdr:col>
      <xdr:colOff>741238</xdr:colOff>
      <xdr:row>80</xdr:row>
      <xdr:rowOff>132381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DE46506D-4DFF-44F1-BCA8-A2E92548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700125" y="112966500"/>
          <a:ext cx="13695238" cy="77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147512</xdr:colOff>
      <xdr:row>11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8293D9F-EB8C-485C-813C-CB3872F8A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7810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28</xdr:col>
      <xdr:colOff>147512</xdr:colOff>
      <xdr:row>6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28817E8-481B-49C0-996B-F56A788B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90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28</xdr:col>
      <xdr:colOff>157036</xdr:colOff>
      <xdr:row>16</xdr:row>
      <xdr:rowOff>151428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D195D9DE-C1E2-4B0D-ADAF-6C1F370A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5430500"/>
          <a:ext cx="13714286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28</xdr:col>
      <xdr:colOff>137988</xdr:colOff>
      <xdr:row>40</xdr:row>
      <xdr:rowOff>151428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029C463-9F42-4834-800F-0723ED90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52006500"/>
          <a:ext cx="13695238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137988</xdr:colOff>
      <xdr:row>105</xdr:row>
      <xdr:rowOff>141905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6FA5D908-AF97-4908-88B5-7C585285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192125" y="140398500"/>
          <a:ext cx="13695238" cy="7761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28</xdr:col>
      <xdr:colOff>150686</xdr:colOff>
      <xdr:row>6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9728FAE-0B16-474B-908A-639AF3AE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90500"/>
          <a:ext cx="1370793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28</xdr:col>
      <xdr:colOff>138441</xdr:colOff>
      <xdr:row>14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54E3412-04B3-4D91-8753-4BF07BF1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2382500"/>
          <a:ext cx="13695691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28</xdr:col>
      <xdr:colOff>138441</xdr:colOff>
      <xdr:row>23</xdr:row>
      <xdr:rowOff>132381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A1757E67-08DF-4789-8951-34171DFB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26098500"/>
          <a:ext cx="13695691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28</xdr:col>
      <xdr:colOff>138441</xdr:colOff>
      <xdr:row>64</xdr:row>
      <xdr:rowOff>122857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EE762830-BAD8-491C-B3ED-DF2820B1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88582500"/>
          <a:ext cx="13695691" cy="77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28</xdr:col>
      <xdr:colOff>128917</xdr:colOff>
      <xdr:row>72</xdr:row>
      <xdr:rowOff>141905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60C8187-CB6E-4161-851F-981A978C5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192125" y="100774500"/>
          <a:ext cx="13686167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75</xdr:row>
      <xdr:rowOff>1382095</xdr:rowOff>
    </xdr:from>
    <xdr:to>
      <xdr:col>28</xdr:col>
      <xdr:colOff>128917</xdr:colOff>
      <xdr:row>81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73A3D0C2-CEDD-44D3-B056-AF95DF14C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3192125" y="114348595"/>
          <a:ext cx="13686167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28</xdr:col>
      <xdr:colOff>128917</xdr:colOff>
      <xdr:row>87</xdr:row>
      <xdr:rowOff>141905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2C19603-544E-4D3B-9B28-38CE3411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3192125" y="123634500"/>
          <a:ext cx="13686167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87</xdr:row>
      <xdr:rowOff>1363048</xdr:rowOff>
    </xdr:from>
    <xdr:to>
      <xdr:col>28</xdr:col>
      <xdr:colOff>138441</xdr:colOff>
      <xdr:row>93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92592FD-F2C7-4FF0-8216-4DCFE540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3192125" y="132617548"/>
          <a:ext cx="13695691" cy="7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128917</xdr:colOff>
      <xdr:row>113</xdr:row>
      <xdr:rowOff>141905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D6FF0F52-ECFA-4A4C-B2CB-26B4C200C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3192125" y="141922500"/>
          <a:ext cx="13686167" cy="776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28</xdr:col>
      <xdr:colOff>138440</xdr:colOff>
      <xdr:row>23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F0EAD6A-AC17-4D8B-AAC6-2A4BB03D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26098500"/>
          <a:ext cx="13695690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28</xdr:col>
      <xdr:colOff>128916</xdr:colOff>
      <xdr:row>31</xdr:row>
      <xdr:rowOff>141905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A805A86B-A31D-4049-BBB8-8B63B13C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985750" y="38290500"/>
          <a:ext cx="1368616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28</xdr:col>
      <xdr:colOff>138440</xdr:colOff>
      <xdr:row>51</xdr:row>
      <xdr:rowOff>141905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B73A6C31-20CC-4599-9673-773FEF17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2985750" y="68770500"/>
          <a:ext cx="13695690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28</xdr:col>
      <xdr:colOff>138440</xdr:colOff>
      <xdr:row>59</xdr:row>
      <xdr:rowOff>141905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4DEFD75-C5C1-4F6C-BAA6-A724BAA8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2985750" y="80962500"/>
          <a:ext cx="13695690" cy="7761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28</xdr:col>
      <xdr:colOff>147512</xdr:colOff>
      <xdr:row>27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4AFFCB2-30F0-432A-99EB-13541C1D1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32194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49339</xdr:colOff>
      <xdr:row>47</xdr:row>
      <xdr:rowOff>1382095</xdr:rowOff>
    </xdr:from>
    <xdr:to>
      <xdr:col>28</xdr:col>
      <xdr:colOff>206375</xdr:colOff>
      <xdr:row>53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45EFFB6-DB9D-4232-B3C1-422816C7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30339" y="71676595"/>
          <a:ext cx="1371428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28</xdr:col>
      <xdr:colOff>147512</xdr:colOff>
      <xdr:row>60</xdr:row>
      <xdr:rowOff>151428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A8B50B78-D1C4-4A78-A855-2E6CBE86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081000" y="82486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28</xdr:col>
      <xdr:colOff>157036</xdr:colOff>
      <xdr:row>95</xdr:row>
      <xdr:rowOff>160952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0652401-1324-4CCD-9524-66BD7133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081000" y="135826500"/>
          <a:ext cx="13714286" cy="7780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157036</xdr:colOff>
      <xdr:row>11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7794526-5145-41B7-AE0C-212E3729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3714286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28</xdr:col>
      <xdr:colOff>147512</xdr:colOff>
      <xdr:row>21</xdr:row>
      <xdr:rowOff>122857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E8827E2-B7BC-44C6-B57F-31B70874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23050500"/>
          <a:ext cx="13704762" cy="77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73</xdr:row>
      <xdr:rowOff>1372572</xdr:rowOff>
    </xdr:from>
    <xdr:to>
      <xdr:col>28</xdr:col>
      <xdr:colOff>137988</xdr:colOff>
      <xdr:row>79</xdr:row>
      <xdr:rowOff>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524357F-C944-4E3F-8284-D9D7B4993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55625" y="111291072"/>
          <a:ext cx="13695238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28</xdr:col>
      <xdr:colOff>147512</xdr:colOff>
      <xdr:row>84</xdr:row>
      <xdr:rowOff>132381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555F6D1-3656-4372-B047-44C3683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55625" y="119062500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137988</xdr:colOff>
      <xdr:row>105</xdr:row>
      <xdr:rowOff>141905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6F8C9C05-CED3-47A9-BE69-3074ECA28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255625" y="140398500"/>
          <a:ext cx="13695238" cy="7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121132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23A37-A66E-45E4-BF77-10FCA607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7267719" cy="459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Ambiguous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Aggregates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Not 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Ambiguous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Ambiguous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Ambiguous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iSQDVIZF4sc8XjPZs6W6uewDHNn36n+f2RsX1C+gU3pT3Yj5/7/XsQmfalixCgDUwuE0vIKI5OJ2Almyx5rsig==" saltValue="RoTO+Xbc2bfJZR9c9/IqOw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2" sqref="D2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86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5230</v>
      </c>
      <c r="E1" s="42"/>
      <c r="F1" s="42"/>
      <c r="G1" s="42"/>
      <c r="H1" s="56">
        <v>1</v>
      </c>
      <c r="I1" s="54">
        <v>0.2</v>
      </c>
      <c r="J1" s="84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5228</v>
      </c>
      <c r="J2" s="85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83">
        <v>151.55000000000001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Plates'!A2</f>
        <v>P1_A01</v>
      </c>
      <c r="B3" s="5" t="str">
        <f>'All Plates'!J2</f>
        <v>0110705238</v>
      </c>
      <c r="C3" t="s">
        <v>4222</v>
      </c>
      <c r="D3" t="str">
        <f>IFERROR('All Plates'!K2,"Not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No</v>
      </c>
      <c r="H3" s="57">
        <f>IFERROR(_xlfn.NUMBERVALUE(VLOOKUP(A3,'FBS input file'!A:M,13,0)),0)</f>
        <v>3.9384931399999998</v>
      </c>
      <c r="I3" s="55">
        <f>IFERROR(_xlfn.NUMBERVALUE(VLOOKUP(A3,'FBS input file'!A:M,11,0)),0)</f>
        <v>0.38</v>
      </c>
      <c r="J3" s="86" cm="1">
        <f t="array" aca="1" ref="J3" ca="1">IFERROR(ROUND(LOOKUP(9.99999999999999E+307,--MID(VLOOKUP(A3,'FBS input file'!A:L,10,0),MIN(FIND({0,1,2,3,4,5,6,7,8,9},VLOOKUP(A3,'FBS input file'!A:L,10,0)&amp;"0123456789")),ROW(INDIRECT("1:20")))),0),0)</f>
        <v>3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Binding</v>
      </c>
      <c r="M3">
        <f>IFERROR(_xlfn.NUMBERVALUE(VLOOKUP(A3,'FBS input file'!A:L,12,0)),"No")</f>
        <v>6.76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0.1253711646321346</v>
      </c>
      <c r="R3" t="s">
        <v>5008</v>
      </c>
      <c r="S3" s="22" t="s">
        <v>4105</v>
      </c>
      <c r="T3" s="20">
        <f ca="1">COUNTIF(Plate1!K2:K97,"Binding")</f>
        <v>8</v>
      </c>
      <c r="U3" s="20">
        <f ca="1">COUNTIF(Plate1!K2:K97,"Ambiguous")</f>
        <v>0</v>
      </c>
      <c r="V3" s="20">
        <f ca="1">COUNTIF(Plate1!K2:K97,"Not Binding")</f>
        <v>88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1.0416666666666666E-2</v>
      </c>
      <c r="AA3" s="32">
        <f t="shared" ref="AA3:AB10" ca="1" si="2">U3/$Y$11</f>
        <v>0</v>
      </c>
      <c r="AB3" s="32">
        <f t="shared" ca="1" si="2"/>
        <v>0.11458333333333333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Plates'!A6</f>
        <v>P1_A05</v>
      </c>
      <c r="B4" s="5" t="str">
        <f>'All Plates'!J6</f>
        <v>0110705947</v>
      </c>
      <c r="C4" t="s">
        <v>4226</v>
      </c>
      <c r="D4" t="str">
        <f>IFERROR('All Plates'!K6,"Not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8.7726853289999998</v>
      </c>
      <c r="I4" s="55">
        <f>IFERROR(_xlfn.NUMBERVALUE(VLOOKUP(A4,'FBS input file'!A:M,11,0)),0)</f>
        <v>0.82</v>
      </c>
      <c r="J4" s="86" cm="1">
        <f t="array" aca="1" ref="J4" ca="1">IFERROR(ROUND(LOOKUP(9.99999999999999E+307,--MID(VLOOKUP(A4,'FBS input file'!A:L,10,0),MIN(FIND({0,1,2,3,4,5,6,7,8,9},VLOOKUP(A4,'FBS input file'!A:L,10,0)&amp;"0123456789")),ROW(INDIRECT("1:20")))),0),0)</f>
        <v>0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LB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Binding</v>
      </c>
      <c r="M4">
        <f>IFERROR(_xlfn.NUMBERVALUE(VLOOKUP(A4,'FBS input file'!A:L,12,0)),"No")</f>
        <v>7.58</v>
      </c>
      <c r="N4" t="str">
        <f>VLOOKUP(A4,'All Plates'!A:K,3,0)</f>
        <v>Inconsistent Expert</v>
      </c>
      <c r="O4" t="str">
        <f>VLOOKUP(A4,'All Plates'!A:K,7,0)</f>
        <v>low solubility</v>
      </c>
      <c r="P4" t="str">
        <f t="shared" si="0"/>
        <v>No</v>
      </c>
      <c r="Q4" s="53">
        <f t="shared" si="1"/>
        <v>0.27053777631144832</v>
      </c>
      <c r="R4">
        <v>20</v>
      </c>
      <c r="S4" s="23" t="s">
        <v>4106</v>
      </c>
      <c r="T4" s="21">
        <f ca="1">COUNTIF(Plate2!K2:K97,"Binding")</f>
        <v>6</v>
      </c>
      <c r="U4" s="21">
        <f ca="1">COUNTIF(Plate2!K2:K97,"Ambiguous")</f>
        <v>0</v>
      </c>
      <c r="V4" s="21">
        <f ca="1">COUNTIF(Plate2!K2:K97,"Not Binding")</f>
        <v>90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7.8125E-3</v>
      </c>
      <c r="AA4" s="32">
        <f t="shared" ca="1" si="2"/>
        <v>0</v>
      </c>
      <c r="AB4" s="32">
        <f t="shared" ca="1" si="2"/>
        <v>0.1171875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Plates'!A33</f>
        <v>P1_C08</v>
      </c>
      <c r="B5" s="5" t="str">
        <f>'All Plates'!J33</f>
        <v>0110705222</v>
      </c>
      <c r="C5" t="s">
        <v>4253</v>
      </c>
      <c r="D5" t="str">
        <f>IFERROR('All Plates'!K33,"Not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1.7781007419999999</v>
      </c>
      <c r="I5" s="55">
        <f>IFERROR(_xlfn.NUMBERVALUE(VLOOKUP(A5,'FBS input file'!A:M,11,0)),0)</f>
        <v>0.5</v>
      </c>
      <c r="J5" s="86" cm="1">
        <f t="array" aca="1" ref="J5" ca="1">IFERROR(ROUND(LOOKUP(9.99999999999999E+307,--MID(VLOOKUP(A5,'FBS input file'!A:L,10,0),MIN(FIND({0,1,2,3,4,5,6,7,8,9},VLOOKUP(A5,'FBS input file'!A:L,10,0)&amp;"0123456789")),ROW(INDIRECT("1:20")))),0),0)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LB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6.9</v>
      </c>
      <c r="N5" t="str">
        <f>VLOOKUP(A5,'All Plates'!A:K,3,0)</f>
        <v>Consistent Expert</v>
      </c>
      <c r="O5" t="str">
        <f>VLOOKUP(A5,'All Plates'!A:K,7,0)</f>
        <v>very high purity*</v>
      </c>
      <c r="P5" t="str">
        <f t="shared" si="0"/>
        <v>Good</v>
      </c>
      <c r="Q5" s="53">
        <f t="shared" si="1"/>
        <v>0.16496205872649292</v>
      </c>
      <c r="S5" s="23" t="s">
        <v>4107</v>
      </c>
      <c r="T5" s="21">
        <f ca="1">COUNTIF(Plate3!K2:K97,"Binding")</f>
        <v>3</v>
      </c>
      <c r="U5" s="21">
        <f ca="1">COUNTIF(Plate3!K2:K97,"Ambiguous")</f>
        <v>0</v>
      </c>
      <c r="V5" s="21">
        <f ca="1">COUNTIF(Plate3!K2:K97,"Not Binding")</f>
        <v>93</v>
      </c>
      <c r="W5" s="21">
        <f ca="1">COUNTIF(Plate3!K2:K97,"Aggregates")</f>
        <v>0</v>
      </c>
      <c r="X5" s="19">
        <f ca="1">COUNTIF(Plate3!K2:K97,"Unknown")</f>
        <v>0</v>
      </c>
      <c r="Y5" s="30">
        <f t="shared" ca="1" si="5"/>
        <v>96</v>
      </c>
      <c r="Z5" s="31">
        <f t="shared" ca="1" si="6"/>
        <v>3.90625E-3</v>
      </c>
      <c r="AA5" s="32">
        <f t="shared" ca="1" si="2"/>
        <v>0</v>
      </c>
      <c r="AB5" s="32">
        <f t="shared" ca="1" si="2"/>
        <v>0.12109375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Plates'!A61</f>
        <v>P1_E12</v>
      </c>
      <c r="B6" s="5" t="str">
        <f>'All Plates'!J61</f>
        <v>0110705892</v>
      </c>
      <c r="C6" t="s">
        <v>4281</v>
      </c>
      <c r="D6" t="str">
        <f>IFERROR('All Plates'!K61,"Not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5.094313595</v>
      </c>
      <c r="I6" s="55">
        <f>IFERROR(_xlfn.NUMBERVALUE(VLOOKUP(A6,'FBS input file'!A:M,11,0)),0)</f>
        <v>0.84</v>
      </c>
      <c r="J6" s="86" cm="1">
        <f t="array" aca="1" ref="J6" ca="1">IFERROR(ROUND(LOOKUP(9.99999999999999E+307,--MID(VLOOKUP(A6,'FBS input file'!A:L,10,0),MIN(FIND({0,1,2,3,4,5,6,7,8,9},VLOOKUP(A6,'FBS input file'!A:L,10,0)&amp;"0123456789")),ROW(INDIRECT("1:20")))),0),0)</f>
        <v>33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7.68</v>
      </c>
      <c r="N6" t="str">
        <f>VLOOKUP(A6,'All Plates'!A:K,3,0)</f>
        <v>Consistent Expert</v>
      </c>
      <c r="O6" t="str">
        <f>VLOOKUP(A6,'All Plates'!A:K,7,0)</f>
        <v>medium purity*</v>
      </c>
      <c r="P6" t="str">
        <f t="shared" si="0"/>
        <v>Good</v>
      </c>
      <c r="Q6" s="53">
        <f t="shared" si="1"/>
        <v>0.27713625866050812</v>
      </c>
      <c r="S6" s="23" t="s">
        <v>4108</v>
      </c>
      <c r="T6" s="21">
        <f ca="1">COUNTIF(Plate4!K2:K97,"Binding")</f>
        <v>5</v>
      </c>
      <c r="U6" s="21">
        <f ca="1">COUNTIF(Plate4!K2:K97,"Ambiguous")</f>
        <v>0</v>
      </c>
      <c r="V6" s="21">
        <f ca="1">COUNTIF(Plate4!K2:K97,"Not Binding")</f>
        <v>91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6.510416666666667E-3</v>
      </c>
      <c r="AA6" s="32">
        <f t="shared" ca="1" si="2"/>
        <v>0</v>
      </c>
      <c r="AB6" s="32">
        <f t="shared" ca="1" si="2"/>
        <v>0.11848958333333333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Plates'!A69</f>
        <v>P1_F08</v>
      </c>
      <c r="B7" s="5" t="str">
        <f>'All Plates'!J69</f>
        <v>0110705887</v>
      </c>
      <c r="C7" t="s">
        <v>4289</v>
      </c>
      <c r="D7" t="str">
        <f>IFERROR('All Plates'!K69,"Not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No</v>
      </c>
      <c r="H7" s="57">
        <f>IFERROR(_xlfn.NUMBERVALUE(VLOOKUP(A7,'FBS input file'!A:M,13,0)),0)</f>
        <v>1.516892884</v>
      </c>
      <c r="I7" s="55">
        <f>IFERROR(_xlfn.NUMBERVALUE(VLOOKUP(A7,'FBS input file'!A:M,11,0)),0)</f>
        <v>0.23</v>
      </c>
      <c r="J7" s="86" cm="1">
        <f t="array" aca="1" ref="J7" ca="1">IFERROR(ROUND(LOOKUP(9.99999999999999E+307,--MID(VLOOKUP(A7,'FBS input file'!A:L,10,0),MIN(FIND({0,1,2,3,4,5,6,7,8,9},VLOOKUP(A7,'FBS input file'!A:L,10,0)&amp;"0123456789")),ROW(INDIRECT("1:20")))),0),0)</f>
        <v>2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8.3000000000000007</v>
      </c>
      <c r="N7" t="str">
        <f>VLOOKUP(A7,'All Plates'!A:K,3,0)</f>
        <v>Consistent Expert</v>
      </c>
      <c r="O7" t="str">
        <f>VLOOKUP(A7,'All Plates'!A:K,7,0)</f>
        <v>medium purity*</v>
      </c>
      <c r="P7" t="str">
        <f t="shared" si="0"/>
        <v>Good</v>
      </c>
      <c r="Q7" s="53">
        <f t="shared" si="1"/>
        <v>7.5882547014186744E-2</v>
      </c>
      <c r="S7" s="23" t="s">
        <v>4109</v>
      </c>
      <c r="T7" s="21">
        <f ca="1">COUNTIF(Plate5!K2:K97,"Binding")</f>
        <v>9</v>
      </c>
      <c r="U7" s="21">
        <f ca="1">COUNTIF(Plate5!K2:K97,"Ambiguous")</f>
        <v>0</v>
      </c>
      <c r="V7" s="21">
        <f ca="1">COUNTIF(Plate5!K2:K97,"Not Binding")</f>
        <v>87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1.171875E-2</v>
      </c>
      <c r="AA7" s="32">
        <f t="shared" ca="1" si="2"/>
        <v>0</v>
      </c>
      <c r="AB7" s="32">
        <f t="shared" ca="1" si="2"/>
        <v>0.11328125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Plates'!A84</f>
        <v>P1_G11</v>
      </c>
      <c r="B8" s="5" t="str">
        <f>'All Plates'!J84</f>
        <v>0110705869</v>
      </c>
      <c r="C8" t="s">
        <v>4304</v>
      </c>
      <c r="D8" t="str">
        <f>IFERROR('All Plates'!K84,"Not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3.5306987479999998</v>
      </c>
      <c r="I8" s="55">
        <f>IFERROR(_xlfn.NUMBERVALUE(VLOOKUP(A8,'FBS input file'!A:M,11,0)),0)</f>
        <v>0.86</v>
      </c>
      <c r="J8" s="86" cm="1">
        <f t="array" aca="1" ref="J8" ca="1">IFERROR(ROUND(LOOKUP(9.99999999999999E+307,--MID(VLOOKUP(A8,'FBS input file'!A:L,10,0),MIN(FIND({0,1,2,3,4,5,6,7,8,9},VLOOKUP(A8,'FBS input file'!A:L,10,0)&amp;"0123456789")),ROW(INDIRECT("1:20")))),0),0)</f>
        <v>9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6.64</v>
      </c>
      <c r="N8" t="str">
        <f>VLOOKUP(A8,'All Plates'!A:K,3,0)</f>
        <v>Consistent Expert</v>
      </c>
      <c r="O8" t="str">
        <f>VLOOKUP(A8,'All Plates'!A:K,7,0)</f>
        <v>high purity*</v>
      </c>
      <c r="P8" t="str">
        <f t="shared" si="0"/>
        <v>Good</v>
      </c>
      <c r="Q8" s="53">
        <f t="shared" si="1"/>
        <v>0.2837347410095678</v>
      </c>
      <c r="S8" s="23" t="s">
        <v>4110</v>
      </c>
      <c r="T8" s="21">
        <f ca="1">COUNTIF(Plate6!K2:K97,"Binding")</f>
        <v>4</v>
      </c>
      <c r="U8" s="21">
        <f ca="1">COUNTIF(Plate6!K2:K97,"Ambiguous")</f>
        <v>0</v>
      </c>
      <c r="V8" s="21">
        <f ca="1">COUNTIF(Plate6!K2:K97,"Not Binding")</f>
        <v>92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5.208333333333333E-3</v>
      </c>
      <c r="AA8" s="32">
        <f t="shared" ca="1" si="2"/>
        <v>0</v>
      </c>
      <c r="AB8" s="32">
        <f t="shared" ca="1" si="2"/>
        <v>0.11979166666666667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Plates'!A86</f>
        <v>P1_H01</v>
      </c>
      <c r="B9" s="5" t="str">
        <f>'All Plates'!J86</f>
        <v>0110705856</v>
      </c>
      <c r="C9" t="s">
        <v>4306</v>
      </c>
      <c r="D9" t="str">
        <f>IFERROR('All Plates'!K86,"Not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2.3088740529999998</v>
      </c>
      <c r="I9" s="55">
        <f>IFERROR(_xlfn.NUMBERVALUE(VLOOKUP(A9,'FBS input file'!A:M,11,0)),0)</f>
        <v>0.39</v>
      </c>
      <c r="J9" s="86" cm="1">
        <f t="array" aca="1" ref="J9" ca="1">IFERROR(ROUND(LOOKUP(9.99999999999999E+307,--MID(VLOOKUP(A9,'FBS input file'!A:L,10,0),MIN(FIND({0,1,2,3,4,5,6,7,8,9},VLOOKUP(A9,'FBS input file'!A:L,10,0)&amp;"0123456789")),ROW(INDIRECT("1:20")))),0),0)</f>
        <v>10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2.0699999999999998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0.12867040580666447</v>
      </c>
      <c r="S9" s="23" t="s">
        <v>4111</v>
      </c>
      <c r="T9" s="21">
        <f ca="1">COUNTIF(Plate7!K2:K97,"Binding")</f>
        <v>4</v>
      </c>
      <c r="U9" s="21">
        <f ca="1">COUNTIF(Plate7!K2:K97,"Ambiguous")</f>
        <v>0</v>
      </c>
      <c r="V9" s="21">
        <f ca="1">COUNTIF(Plate7!K2:K97,"Not Binding")</f>
        <v>92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5.208333333333333E-3</v>
      </c>
      <c r="AA9" s="32">
        <f t="shared" ca="1" si="2"/>
        <v>0</v>
      </c>
      <c r="AB9" s="32">
        <f t="shared" ca="1" si="2"/>
        <v>0.11979166666666667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Plates'!A94</f>
        <v>P1_H09</v>
      </c>
      <c r="B10" s="5" t="str">
        <f>'All Plates'!J94</f>
        <v>0110705864</v>
      </c>
      <c r="C10" t="s">
        <v>4313</v>
      </c>
      <c r="D10" t="str">
        <f>IFERROR('All Plates'!K94,"Not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1.655341884</v>
      </c>
      <c r="I10" s="55">
        <f>IFERROR(_xlfn.NUMBERVALUE(VLOOKUP(A10,'FBS input file'!A:M,11,0)),0)</f>
        <v>0.48</v>
      </c>
      <c r="J10" s="86" cm="1">
        <f t="array" aca="1" ref="J10" ca="1">IFERROR(ROUND(LOOKUP(9.99999999999999E+307,--MID(VLOOKUP(A10,'FBS input file'!A:L,10,0),MIN(FIND({0,1,2,3,4,5,6,7,8,9},VLOOKUP(A10,'FBS input file'!A:L,10,0)&amp;"0123456789")),ROW(INDIRECT("1:20")))),0),0)</f>
        <v>5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4.5999999999999996</v>
      </c>
      <c r="N10" t="str">
        <f>VLOOKUP(A10,'All Plates'!A:K,3,0)</f>
        <v>Consistent Expert</v>
      </c>
      <c r="O10" t="str">
        <f>VLOOKUP(A10,'All Plates'!A:K,7,0)</f>
        <v>medium purity*</v>
      </c>
      <c r="P10" t="str">
        <f t="shared" si="0"/>
        <v>Good</v>
      </c>
      <c r="Q10" s="53">
        <f t="shared" si="1"/>
        <v>0.15836357637743317</v>
      </c>
      <c r="S10" s="23" t="s">
        <v>4112</v>
      </c>
      <c r="T10" s="21">
        <f ca="1">COUNTIF(Plate8!K2:K97,"Binding")</f>
        <v>5</v>
      </c>
      <c r="U10" s="21">
        <f ca="1">COUNTIF(Plate8!K2:K97,"Ambiguous")</f>
        <v>0</v>
      </c>
      <c r="V10" s="21">
        <f ca="1">COUNTIF(Plate8!K2:K97,"Not Binding")</f>
        <v>91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6.510416666666667E-3</v>
      </c>
      <c r="AA10" s="32">
        <f t="shared" ca="1" si="2"/>
        <v>0</v>
      </c>
      <c r="AB10" s="32">
        <f t="shared" ca="1" si="2"/>
        <v>0.11848958333333333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Plates'!A103</f>
        <v>P2_A06</v>
      </c>
      <c r="B11" s="5" t="str">
        <f>'All Plates'!J103</f>
        <v>0110705850</v>
      </c>
      <c r="C11" t="s">
        <v>4322</v>
      </c>
      <c r="D11" t="str">
        <f>IFERROR('All Plates'!K103,"Not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3.4688020439999998</v>
      </c>
      <c r="I11" s="55">
        <f>IFERROR(_xlfn.NUMBERVALUE(VLOOKUP(A11,'FBS input file'!A:M,11,0)),0)</f>
        <v>0.93</v>
      </c>
      <c r="J11" s="86" cm="1">
        <f t="array" aca="1" ref="J11" ca="1">IFERROR(ROUND(LOOKUP(9.99999999999999E+307,--MID(VLOOKUP(A11,'FBS input file'!A:L,10,0),MIN(FIND({0,1,2,3,4,5,6,7,8,9},VLOOKUP(A11,'FBS input file'!A:L,10,0)&amp;"0123456789")),ROW(INDIRECT("1:20")))),0),0)</f>
        <v>23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7.87</v>
      </c>
      <c r="N11" t="str">
        <f>VLOOKUP(A11,'All Plates'!A:K,3,0)</f>
        <v>Consistent Expert</v>
      </c>
      <c r="O11" t="str">
        <f>VLOOKUP(A11,'All Plates'!A:K,7,0)</f>
        <v>high purity</v>
      </c>
      <c r="P11" t="str">
        <f t="shared" si="0"/>
        <v>Good</v>
      </c>
      <c r="Q11" s="53">
        <f t="shared" si="1"/>
        <v>0.30682942923127682</v>
      </c>
      <c r="S11" s="26" t="s">
        <v>4114</v>
      </c>
      <c r="T11" s="27">
        <f ca="1">SUM(T3:T10)</f>
        <v>44</v>
      </c>
      <c r="U11" s="27">
        <f ca="1">SUM(U3:U10)</f>
        <v>0</v>
      </c>
      <c r="V11" s="27">
        <f t="shared" ref="V11:Y11" ca="1" si="7">SUM(V3:V10)</f>
        <v>724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5.7291666666666664E-2</v>
      </c>
      <c r="AA11" s="38">
        <f t="shared" ref="AA11" ca="1" si="9">SUM(AA3:AA10)</f>
        <v>0</v>
      </c>
      <c r="AB11" s="38">
        <f t="shared" ref="AB11" ca="1" si="10">SUM(AB3:AB10)</f>
        <v>0.94270833333333326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Plates'!A114</f>
        <v>P2_B05</v>
      </c>
      <c r="B12" s="5" t="str">
        <f>'All Plates'!J114</f>
        <v>0110705836</v>
      </c>
      <c r="C12" t="s">
        <v>4333</v>
      </c>
      <c r="D12" t="str">
        <f>IFERROR('All Plates'!K114,"Not Binding")</f>
        <v>Binding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0</v>
      </c>
      <c r="I12" s="55">
        <f>IFERROR(_xlfn.NUMBERVALUE(VLOOKUP(A12,'FBS input file'!A:M,11,0)),0)</f>
        <v>0.86</v>
      </c>
      <c r="J12" s="86" cm="1">
        <f t="array" aca="1" ref="J12" ca="1">IFERROR(ROUND(LOOKUP(9.99999999999999E+307,--MID(VLOOKUP(A12,'FBS input file'!A:L,10,0),MIN(FIND({0,1,2,3,4,5,6,7,8,9},VLOOKUP(A12,'FBS input file'!A:L,10,0)&amp;"0123456789")),ROW(INDIRECT("1:20")))),0),0)</f>
        <v>6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8.5500000000000007</v>
      </c>
      <c r="N12" t="str">
        <f>VLOOKUP(A12,'All Plates'!A:K,3,0)</f>
        <v>Consistent Expert</v>
      </c>
      <c r="O12" t="str">
        <f>VLOOKUP(A12,'All Plates'!A:K,7,0)</f>
        <v>high purity</v>
      </c>
      <c r="P12" t="str">
        <f t="shared" si="0"/>
        <v>Good</v>
      </c>
      <c r="Q12" s="53">
        <f t="shared" si="1"/>
        <v>0.2837347410095678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Plates'!A116</f>
        <v>P2_B07</v>
      </c>
      <c r="B13" s="5" t="str">
        <f>'All Plates'!J116</f>
        <v>0110705838</v>
      </c>
      <c r="C13" t="s">
        <v>4335</v>
      </c>
      <c r="D13" t="str">
        <f>IFERROR('All Plates'!K116,"Not Binding")</f>
        <v>Binding</v>
      </c>
      <c r="E13" t="str">
        <f>IF(ISNUMBER(SEARCH("Waterlogsy",VLOOKUP(A13,'FBS input file'!A:I,9,0))),"Yes","No")</f>
        <v>Yes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1.989474113</v>
      </c>
      <c r="I13" s="55">
        <f>IFERROR(_xlfn.NUMBERVALUE(VLOOKUP(A13,'FBS input file'!A:M,11,0)),0)</f>
        <v>0.59</v>
      </c>
      <c r="J13" s="86" cm="1">
        <f t="array" aca="1" ref="J13" ca="1">IFERROR(ROUND(LOOKUP(9.99999999999999E+307,--MID(VLOOKUP(A13,'FBS input file'!A:L,10,0),MIN(FIND({0,1,2,3,4,5,6,7,8,9},VLOOKUP(A13,'FBS input file'!A:L,10,0)&amp;"0123456789")),ROW(INDIRECT("1:20")))),0),0)</f>
        <v>7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8.65</v>
      </c>
      <c r="N13" t="str">
        <f>VLOOKUP(A13,'All Plates'!A:K,3,0)</f>
        <v>Inconsistent Expert</v>
      </c>
      <c r="O13" t="str">
        <f>VLOOKUP(A13,'All Plates'!A:K,7,0)</f>
        <v>low solubility</v>
      </c>
      <c r="P13" t="str">
        <f t="shared" si="0"/>
        <v>No</v>
      </c>
      <c r="Q13" s="53">
        <f t="shared" si="1"/>
        <v>0.19465522929726162</v>
      </c>
      <c r="S13" s="13"/>
    </row>
    <row r="14" spans="1:30" x14ac:dyDescent="0.25">
      <c r="A14" t="str">
        <f>'All Plates'!A157</f>
        <v>P2_E12</v>
      </c>
      <c r="B14" s="5" t="str">
        <f>'All Plates'!J157</f>
        <v>0110705242</v>
      </c>
      <c r="C14" t="s">
        <v>4376</v>
      </c>
      <c r="D14" t="str">
        <f>IFERROR('All Plates'!K157,"Not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5.5883282110000003</v>
      </c>
      <c r="I14" s="55">
        <f>IFERROR(_xlfn.NUMBERVALUE(VLOOKUP(A14,'FBS input file'!A:M,11,0)),0)</f>
        <v>0.75</v>
      </c>
      <c r="J14" s="86" cm="1">
        <f t="array" aca="1" ref="J14" ca="1">IFERROR(ROUND(LOOKUP(9.99999999999999E+307,--MID(VLOOKUP(A14,'FBS input file'!A:L,10,0),MIN(FIND({0,1,2,3,4,5,6,7,8,9},VLOOKUP(A14,'FBS input file'!A:L,10,0)&amp;"0123456789")),ROW(INDIRECT("1:20")))),0),0)</f>
        <v>7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7.59</v>
      </c>
      <c r="N14" t="str">
        <f>VLOOKUP(A14,'All Plates'!A:K,3,0)</f>
        <v>Consistent Expert</v>
      </c>
      <c r="O14" t="str">
        <f>VLOOKUP(A14,'All Plates'!A:K,7,0)</f>
        <v>medium purity*</v>
      </c>
      <c r="P14" t="str">
        <f t="shared" si="0"/>
        <v>Good</v>
      </c>
      <c r="Q14" s="53">
        <f t="shared" si="1"/>
        <v>0.24744308808973936</v>
      </c>
      <c r="S14" s="13"/>
    </row>
    <row r="15" spans="1:30" x14ac:dyDescent="0.25">
      <c r="A15" t="str">
        <f>'All Plates'!A168</f>
        <v>P2_F11</v>
      </c>
      <c r="B15" s="5" t="str">
        <f>'All Plates'!J168</f>
        <v>0110705794</v>
      </c>
      <c r="C15" t="s">
        <v>4387</v>
      </c>
      <c r="D15" t="str">
        <f>IFERROR('All Plates'!K168,"Not Binding")</f>
        <v>Binding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1.5928288909999999</v>
      </c>
      <c r="I15" s="55">
        <f>IFERROR(_xlfn.NUMBERVALUE(VLOOKUP(A15,'FBS input file'!A:M,11,0)),0)</f>
        <v>0.2</v>
      </c>
      <c r="J15" s="86" cm="1">
        <f t="array" aca="1" ref="J15" ca="1">IFERROR(ROUND(LOOKUP(9.99999999999999E+307,--MID(VLOOKUP(A15,'FBS input file'!A:L,10,0),MIN(FIND({0,1,2,3,4,5,6,7,8,9},VLOOKUP(A15,'FBS input file'!A:L,10,0)&amp;"0123456789")),ROW(INDIRECT("1:20")))),0),0)</f>
        <v>1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LB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8.5</v>
      </c>
      <c r="N15" t="str">
        <f>VLOOKUP(A15,'All Plates'!A:K,3,0)</f>
        <v>Consistent Expert</v>
      </c>
      <c r="O15" t="str">
        <f>VLOOKUP(A15,'All Plates'!A:K,7,0)</f>
        <v>medium purity*</v>
      </c>
      <c r="P15" t="str">
        <f t="shared" si="0"/>
        <v>Good</v>
      </c>
      <c r="Q15" s="53">
        <f t="shared" si="1"/>
        <v>6.5984823490597158E-2</v>
      </c>
      <c r="S15" s="13"/>
    </row>
    <row r="16" spans="1:30" x14ac:dyDescent="0.25">
      <c r="A16" t="str">
        <f>'All Plates'!A173</f>
        <v>P2_G04</v>
      </c>
      <c r="B16" s="5" t="str">
        <f>'All Plates'!J173</f>
        <v>0110705780</v>
      </c>
      <c r="C16" t="s">
        <v>4392</v>
      </c>
      <c r="D16" t="str">
        <f>IFERROR('All Plates'!K173,"Not Binding")</f>
        <v>Binding</v>
      </c>
      <c r="E16" t="str">
        <f>IF(ISNUMBER(SEARCH("Waterlogsy",VLOOKUP(A16,'FBS input file'!A:I,9,0))),"Yes","No")</f>
        <v>Yes</v>
      </c>
      <c r="F16" t="str">
        <f>IF(ISNUMBER(SEARCH("T2",VLOOKUP(A16,'FBS input file'!A:I,9,0))),"Yes","No")</f>
        <v>Yes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1.1073867639999999</v>
      </c>
      <c r="I16" s="55">
        <f>IFERROR(_xlfn.NUMBERVALUE(VLOOKUP(A16,'FBS input file'!A:M,11,0)),0)</f>
        <v>0.4</v>
      </c>
      <c r="J16" s="86" cm="1">
        <f t="array" aca="1" ref="J16" ca="1">IFERROR(ROUND(LOOKUP(9.99999999999999E+307,--MID(VLOOKUP(A16,'FBS input file'!A:L,10,0),MIN(FIND({0,1,2,3,4,5,6,7,8,9},VLOOKUP(A16,'FBS input file'!A:L,10,0)&amp;"0123456789")),ROW(INDIRECT("1:20")))),0),0)</f>
        <v>5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LB</v>
      </c>
      <c r="L16" t="str" cm="1">
        <f t="array" aca="1" ref="L16" ca="1">IF(D16="Binding",IFERROR(_xlfn.IFS(AND(H16&gt;=$H$1,I16&gt;=$I$1),"Binding",AND(H16&gt;=$H$1,OR(J16&gt;=$J$1,K16="LB")),"Binding",AND(I16&gt;=$I$1,OR(J16&gt;=$J$1,K16="LB")),"Binding",K16="Severe LB","Binding"),"Not Binding"),"-")</f>
        <v>Binding</v>
      </c>
      <c r="M16">
        <f>IFERROR(_xlfn.NUMBERVALUE(VLOOKUP(A16,'FBS input file'!A:L,12,0)),"No")</f>
        <v>7.96</v>
      </c>
      <c r="N16" t="str">
        <f>VLOOKUP(A16,'All Plates'!A:K,3,0)</f>
        <v>Consistent Expert</v>
      </c>
      <c r="O16" t="str">
        <f>VLOOKUP(A16,'All Plates'!A:K,7,0)</f>
        <v>medium purity</v>
      </c>
      <c r="P16" t="str">
        <f t="shared" si="0"/>
        <v>Good</v>
      </c>
      <c r="Q16" s="53">
        <f t="shared" si="1"/>
        <v>0.13196964698119432</v>
      </c>
      <c r="S16" s="13"/>
    </row>
    <row r="17" spans="1:19" x14ac:dyDescent="0.25">
      <c r="A17" t="str">
        <f>'All Plates'!A225</f>
        <v>P3_C08</v>
      </c>
      <c r="B17" s="5" t="str">
        <f>'All Plates'!J225</f>
        <v>0110706016</v>
      </c>
      <c r="C17" t="s">
        <v>4444</v>
      </c>
      <c r="D17" t="str">
        <f>IFERROR('All Plates'!K225,"Not Binding")</f>
        <v>Binding</v>
      </c>
      <c r="E17" t="str">
        <f>IF(ISNUMBER(SEARCH("Waterlogsy",VLOOKUP(A17,'FBS input file'!A:I,9,0))),"Yes","No")</f>
        <v>Yes</v>
      </c>
      <c r="F17" t="str">
        <f>IF(ISNUMBER(SEARCH("T2",VLOOKUP(A17,'FBS input file'!A:I,9,0))),"Yes","No")</f>
        <v>Yes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2.9778906329999999</v>
      </c>
      <c r="I17" s="55">
        <f>IFERROR(_xlfn.NUMBERVALUE(VLOOKUP(A17,'FBS input file'!A:M,11,0)),0)</f>
        <v>0.49</v>
      </c>
      <c r="J17" s="86" cm="1">
        <f t="array" aca="1" ref="J17" ca="1">IFERROR(ROUND(LOOKUP(9.99999999999999E+307,--MID(VLOOKUP(A17,'FBS input file'!A:L,10,0),MIN(FIND({0,1,2,3,4,5,6,7,8,9},VLOOKUP(A17,'FBS input file'!A:L,10,0)&amp;"0123456789")),ROW(INDIRECT("1:20")))),0),0)</f>
        <v>4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LB</v>
      </c>
      <c r="L17" t="str" cm="1">
        <f t="array" aca="1" ref="L17" ca="1">IF(D17="Binding",IFERROR(_xlfn.IFS(AND(H17&gt;=$H$1,I17&gt;=$I$1),"Binding",AND(H17&gt;=$H$1,OR(J17&gt;=$J$1,K17="LB")),"Binding",AND(I17&gt;=$I$1,OR(J17&gt;=$J$1,K17="LB")),"Binding",K17="Severe LB","Binding"),"Not Binding"),"-")</f>
        <v>Binding</v>
      </c>
      <c r="M17">
        <f>IFERROR(_xlfn.NUMBERVALUE(VLOOKUP(A17,'FBS input file'!A:L,12,0)),"No")</f>
        <v>7.51</v>
      </c>
      <c r="N17" t="str">
        <f>VLOOKUP(A17,'All Plates'!A:K,3,0)</f>
        <v>Inconsistent Expert</v>
      </c>
      <c r="O17" t="str">
        <f>VLOOKUP(A17,'All Plates'!A:K,7,0)</f>
        <v>low solubility</v>
      </c>
      <c r="P17" t="str">
        <f t="shared" si="0"/>
        <v>No</v>
      </c>
      <c r="Q17" s="53">
        <f t="shared" si="1"/>
        <v>0.16166281755196305</v>
      </c>
      <c r="S17" s="13"/>
    </row>
    <row r="18" spans="1:19" x14ac:dyDescent="0.25">
      <c r="A18" t="str">
        <f>'All Plates'!A263</f>
        <v>P3_F10</v>
      </c>
      <c r="B18" s="5" t="str">
        <f>'All Plates'!J263</f>
        <v>0110705985</v>
      </c>
      <c r="C18" t="s">
        <v>4482</v>
      </c>
      <c r="D18" t="str">
        <f>IFERROR('All Plates'!K263,"Not Binding")</f>
        <v>Binding</v>
      </c>
      <c r="E18" t="str">
        <f>IF(ISNUMBER(SEARCH("Waterlogsy",VLOOKUP(A18,'FBS input file'!A:I,9,0))),"Yes","No")</f>
        <v>Yes</v>
      </c>
      <c r="F18" t="str">
        <f>IF(ISNUMBER(SEARCH("T2",VLOOKUP(A18,'FBS input file'!A:I,9,0))),"Yes","No")</f>
        <v>Yes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1.7079230679999999</v>
      </c>
      <c r="I18" s="55">
        <f>IFERROR(_xlfn.NUMBERVALUE(VLOOKUP(A18,'FBS input file'!A:M,11,0)),0)</f>
        <v>0.7</v>
      </c>
      <c r="J18" s="86" cm="1">
        <f t="array" aca="1" ref="J18" ca="1">IFERROR(ROUND(LOOKUP(9.99999999999999E+307,--MID(VLOOKUP(A18,'FBS input file'!A:L,10,0),MIN(FIND({0,1,2,3,4,5,6,7,8,9},VLOOKUP(A18,'FBS input file'!A:L,10,0)&amp;"0123456789")),ROW(INDIRECT("1:20")))),0),0)</f>
        <v>4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LB</v>
      </c>
      <c r="L18" t="str" cm="1">
        <f t="array" aca="1" ref="L18" ca="1">IF(D18="Binding",IFERROR(_xlfn.IFS(AND(H18&gt;=$H$1,I18&gt;=$I$1),"Binding",AND(H18&gt;=$H$1,OR(J18&gt;=$J$1,K18="LB")),"Binding",AND(I18&gt;=$I$1,OR(J18&gt;=$J$1,K18="LB")),"Binding",K18="Severe LB","Binding"),"Not Binding"),"-")</f>
        <v>Binding</v>
      </c>
      <c r="M18">
        <f>IFERROR(_xlfn.NUMBERVALUE(VLOOKUP(A18,'FBS input file'!A:L,12,0)),"No")</f>
        <v>3.18</v>
      </c>
      <c r="N18" t="str">
        <f>VLOOKUP(A18,'All Plates'!A:K,3,0)</f>
        <v>Consistent Expert</v>
      </c>
      <c r="O18" t="str">
        <f>VLOOKUP(A18,'All Plates'!A:K,7,0)</f>
        <v>addtional signals or too few signals</v>
      </c>
      <c r="P18" t="str">
        <f t="shared" si="0"/>
        <v>Good</v>
      </c>
      <c r="Q18" s="53">
        <f t="shared" si="1"/>
        <v>0.23094688221709006</v>
      </c>
      <c r="S18" s="13"/>
    </row>
    <row r="19" spans="1:19" x14ac:dyDescent="0.25">
      <c r="A19" t="str">
        <f>'All Plates'!A268</f>
        <v>P3_G03</v>
      </c>
      <c r="B19" s="5" t="str">
        <f>'All Plates'!J268</f>
        <v>0110705973</v>
      </c>
      <c r="C19" t="s">
        <v>4487</v>
      </c>
      <c r="D19" t="str">
        <f>IFERROR('All Plates'!K268,"Not Binding")</f>
        <v>Binding</v>
      </c>
      <c r="E19" t="str">
        <f>IF(ISNUMBER(SEARCH("Waterlogsy",VLOOKUP(A19,'FBS input file'!A:I,9,0))),"Yes","No")</f>
        <v>Yes</v>
      </c>
      <c r="F19" t="str">
        <f>IF(ISNUMBER(SEARCH("T2",VLOOKUP(A19,'FBS input file'!A:I,9,0))),"Yes","No")</f>
        <v>Yes</v>
      </c>
      <c r="G19" t="str">
        <f>IF(ISNUMBER(SEARCH("1D",VLOOKUP(A19,'FBS input file'!A:I,9,0))),"Yes","No")</f>
        <v>No</v>
      </c>
      <c r="H19" s="57">
        <f>IFERROR(_xlfn.NUMBERVALUE(VLOOKUP(A19,'FBS input file'!A:M,13,0)),0)</f>
        <v>1.1658228470000001</v>
      </c>
      <c r="I19" s="55">
        <f>IFERROR(_xlfn.NUMBERVALUE(VLOOKUP(A19,'FBS input file'!A:M,11,0)),0)</f>
        <v>0.51</v>
      </c>
      <c r="J19" s="86" cm="1">
        <f t="array" aca="1" ref="J19" ca="1">IFERROR(ROUND(LOOKUP(9.99999999999999E+307,--MID(VLOOKUP(A19,'FBS input file'!A:L,10,0),MIN(FIND({0,1,2,3,4,5,6,7,8,9},VLOOKUP(A19,'FBS input file'!A:L,10,0)&amp;"0123456789")),ROW(INDIRECT("1:20")))),0),0)</f>
        <v>4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aca="1" ref="L19" ca="1">IF(D19="Binding",IFERROR(_xlfn.IFS(AND(H19&gt;=$H$1,I19&gt;=$I$1),"Binding",AND(H19&gt;=$H$1,OR(J19&gt;=$J$1,K19="LB")),"Binding",AND(I19&gt;=$I$1,OR(J19&gt;=$J$1,K19="LB")),"Binding",K19="Severe LB","Binding"),"Not Binding"),"-")</f>
        <v>Binding</v>
      </c>
      <c r="M19">
        <f>IFERROR(_xlfn.NUMBERVALUE(VLOOKUP(A19,'FBS input file'!A:L,12,0)),"No")</f>
        <v>8.2200000000000006</v>
      </c>
      <c r="N19" t="str">
        <f>VLOOKUP(A19,'All Plates'!A:K,3,0)</f>
        <v>Consistent Expert</v>
      </c>
      <c r="O19" t="str">
        <f>VLOOKUP(A19,'All Plates'!A:K,7,0)</f>
        <v>high purity</v>
      </c>
      <c r="P19" t="str">
        <f t="shared" si="0"/>
        <v>Good</v>
      </c>
      <c r="Q19" s="53">
        <f t="shared" si="1"/>
        <v>0.16826129990102279</v>
      </c>
      <c r="S19" s="13"/>
    </row>
    <row r="20" spans="1:19" x14ac:dyDescent="0.25">
      <c r="A20" t="str">
        <f>'All Plates'!A292</f>
        <v>P4_A03</v>
      </c>
      <c r="B20" s="5" t="str">
        <f>'All Plates'!J292</f>
        <v>9990529446</v>
      </c>
      <c r="C20" t="s">
        <v>4511</v>
      </c>
      <c r="D20" t="str">
        <f>IFERROR('All Plates'!K292,"Not Binding")</f>
        <v>Binding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Yes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0.79710866899999999</v>
      </c>
      <c r="I20" s="55">
        <f>IFERROR(_xlfn.NUMBERVALUE(VLOOKUP(A20,'FBS input file'!A:M,11,0)),0)</f>
        <v>0.22</v>
      </c>
      <c r="J20" s="86" cm="1">
        <f t="array" aca="1" ref="J20" ca="1">IFERROR(ROUND(LOOKUP(9.99999999999999E+307,--MID(VLOOKUP(A20,'FBS input file'!A:L,10,0),MIN(FIND({0,1,2,3,4,5,6,7,8,9},VLOOKUP(A20,'FBS input file'!A:L,10,0)&amp;"0123456789")),ROW(INDIRECT("1:20")))),0),0)</f>
        <v>3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LB</v>
      </c>
      <c r="L20" t="str" cm="1">
        <f t="array" aca="1" ref="L20" ca="1">IF(D20="Binding",IFERROR(_xlfn.IFS(AND(H20&gt;=$H$1,I20&gt;=$I$1),"Binding",AND(H20&gt;=$H$1,OR(J20&gt;=$J$1,K20="LB")),"Binding",AND(I20&gt;=$I$1,OR(J20&gt;=$J$1,K20="LB")),"Binding",K20="Severe LB","Binding"),"Not Binding"),"-")</f>
        <v>Binding</v>
      </c>
      <c r="M20">
        <f>IFERROR(_xlfn.NUMBERVALUE(VLOOKUP(A20,'FBS input file'!A:L,12,0)),"No")</f>
        <v>8.94</v>
      </c>
      <c r="N20" t="str">
        <f>VLOOKUP(A20,'All Plates'!A:K,3,0)</f>
        <v>Consistent Expert</v>
      </c>
      <c r="O20" t="str">
        <f>VLOOKUP(A20,'All Plates'!A:K,7,0)</f>
        <v>high purity*</v>
      </c>
      <c r="P20" t="str">
        <f t="shared" si="0"/>
        <v>Good</v>
      </c>
      <c r="Q20" s="53">
        <f t="shared" si="1"/>
        <v>7.2583305839656886E-2</v>
      </c>
      <c r="S20" s="13"/>
    </row>
    <row r="21" spans="1:19" x14ac:dyDescent="0.25">
      <c r="A21" t="str">
        <f>'All Plates'!A296</f>
        <v>P4_A07</v>
      </c>
      <c r="B21" s="5" t="str">
        <f>'All Plates'!J296</f>
        <v>9990529625</v>
      </c>
      <c r="C21" t="s">
        <v>4515</v>
      </c>
      <c r="D21" t="str">
        <f>IFERROR('All Plates'!K296,"Not Binding")</f>
        <v>Binding</v>
      </c>
      <c r="E21" t="str">
        <f>IF(ISNUMBER(SEARCH("Waterlogsy",VLOOKUP(A21,'FBS input file'!A:I,9,0))),"Yes","No")</f>
        <v>Yes</v>
      </c>
      <c r="F21" t="str">
        <f>IF(ISNUMBER(SEARCH("T2",VLOOKUP(A21,'FBS input file'!A:I,9,0))),"Yes","No")</f>
        <v>Yes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2.770475904</v>
      </c>
      <c r="I21" s="55">
        <f>IFERROR(_xlfn.NUMBERVALUE(VLOOKUP(A21,'FBS input file'!A:M,11,0)),0)</f>
        <v>0.84</v>
      </c>
      <c r="J21" s="86" cm="1">
        <f t="array" aca="1" ref="J21" ca="1">IFERROR(ROUND(LOOKUP(9.99999999999999E+307,--MID(VLOOKUP(A21,'FBS input file'!A:L,10,0),MIN(FIND({0,1,2,3,4,5,6,7,8,9},VLOOKUP(A21,'FBS input file'!A:L,10,0)&amp;"0123456789")),ROW(INDIRECT("1:20")))),0),0)</f>
        <v>6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LB</v>
      </c>
      <c r="L21" t="str" cm="1">
        <f t="array" aca="1" ref="L21" ca="1">IF(D21="Binding",IFERROR(_xlfn.IFS(AND(H21&gt;=$H$1,I21&gt;=$I$1),"Binding",AND(H21&gt;=$H$1,OR(J21&gt;=$J$1,K21="LB")),"Binding",AND(I21&gt;=$I$1,OR(J21&gt;=$J$1,K21="LB")),"Binding",K21="Severe LB","Binding"),"Not Binding"),"-")</f>
        <v>Binding</v>
      </c>
      <c r="M21">
        <f>IFERROR(_xlfn.NUMBERVALUE(VLOOKUP(A21,'FBS input file'!A:L,12,0)),"No")</f>
        <v>7.56</v>
      </c>
      <c r="N21" t="str">
        <f>VLOOKUP(A21,'All Plates'!A:K,3,0)</f>
        <v>Consistent Expert</v>
      </c>
      <c r="O21" t="str">
        <f>VLOOKUP(A21,'All Plates'!A:K,7,0)</f>
        <v>very high purity</v>
      </c>
      <c r="P21" t="str">
        <f t="shared" si="0"/>
        <v>Good</v>
      </c>
      <c r="Q21" s="53">
        <f t="shared" si="1"/>
        <v>0.27713625866050812</v>
      </c>
      <c r="S21" s="13"/>
    </row>
    <row r="22" spans="1:19" x14ac:dyDescent="0.25">
      <c r="A22" t="str">
        <f>'All Plates'!A298</f>
        <v>P4_A09</v>
      </c>
      <c r="B22" s="5" t="str">
        <f>'All Plates'!J298</f>
        <v>9990529623</v>
      </c>
      <c r="C22" t="s">
        <v>4517</v>
      </c>
      <c r="D22" t="str">
        <f>IFERROR('All Plates'!K298,"Not Binding")</f>
        <v>Binding</v>
      </c>
      <c r="E22" t="str">
        <f>IF(ISNUMBER(SEARCH("Waterlogsy",VLOOKUP(A22,'FBS input file'!A:I,9,0))),"Yes","No")</f>
        <v>Yes</v>
      </c>
      <c r="F22" t="str">
        <f>IF(ISNUMBER(SEARCH("T2",VLOOKUP(A22,'FBS input file'!A:I,9,0))),"Yes","No")</f>
        <v>Yes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1.9508299099999999</v>
      </c>
      <c r="I22" s="55">
        <f>IFERROR(_xlfn.NUMBERVALUE(VLOOKUP(A22,'FBS input file'!A:M,11,0)),0)</f>
        <v>0.81</v>
      </c>
      <c r="J22" s="86" cm="1">
        <f t="array" aca="1" ref="J22" ca="1">IFERROR(ROUND(LOOKUP(9.99999999999999E+307,--MID(VLOOKUP(A22,'FBS input file'!A:L,10,0),MIN(FIND({0,1,2,3,4,5,6,7,8,9},VLOOKUP(A22,'FBS input file'!A:L,10,0)&amp;"0123456789")),ROW(INDIRECT("1:20")))),0),0)</f>
        <v>8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LB</v>
      </c>
      <c r="L22" t="str" cm="1">
        <f t="array" aca="1" ref="L22" ca="1">IF(D22="Binding",IFERROR(_xlfn.IFS(AND(H22&gt;=$H$1,I22&gt;=$I$1),"Binding",AND(H22&gt;=$H$1,OR(J22&gt;=$J$1,K22="LB")),"Binding",AND(I22&gt;=$I$1,OR(J22&gt;=$J$1,K22="LB")),"Binding",K22="Severe LB","Binding"),"Not Binding"),"-")</f>
        <v>Binding</v>
      </c>
      <c r="M22">
        <f>IFERROR(_xlfn.NUMBERVALUE(VLOOKUP(A22,'FBS input file'!A:L,12,0)),"No")</f>
        <v>6.66</v>
      </c>
      <c r="N22" t="str">
        <f>VLOOKUP(A22,'All Plates'!A:K,3,0)</f>
        <v>Consistent Expert</v>
      </c>
      <c r="O22" t="str">
        <f>VLOOKUP(A22,'All Plates'!A:K,7,0)</f>
        <v>high purity*</v>
      </c>
      <c r="P22" t="str">
        <f t="shared" si="0"/>
        <v>Good</v>
      </c>
      <c r="Q22" s="53">
        <f t="shared" si="1"/>
        <v>0.26723853513691853</v>
      </c>
      <c r="S22" s="13"/>
    </row>
    <row r="23" spans="1:19" x14ac:dyDescent="0.25">
      <c r="A23" t="str">
        <f>'All Plates'!A324</f>
        <v>P4_C11</v>
      </c>
      <c r="B23" s="5" t="str">
        <f>'All Plates'!J324</f>
        <v>9990529455</v>
      </c>
      <c r="C23" t="s">
        <v>4543</v>
      </c>
      <c r="D23" t="str">
        <f>IFERROR('All Plates'!K324,"Not Binding")</f>
        <v>Binding</v>
      </c>
      <c r="E23" t="str">
        <f>IF(ISNUMBER(SEARCH("Waterlogsy",VLOOKUP(A23,'FBS input file'!A:I,9,0))),"Yes","No")</f>
        <v>Yes</v>
      </c>
      <c r="F23" t="str">
        <f>IF(ISNUMBER(SEARCH("T2",VLOOKUP(A23,'FBS input file'!A:I,9,0))),"Yes","No")</f>
        <v>Yes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1.2244957270000001</v>
      </c>
      <c r="I23" s="55">
        <f>IFERROR(_xlfn.NUMBERVALUE(VLOOKUP(A23,'FBS input file'!A:M,11,0)),0)</f>
        <v>0.45</v>
      </c>
      <c r="J23" s="86" cm="1">
        <f t="array" aca="1" ref="J23" ca="1">IFERROR(ROUND(LOOKUP(9.99999999999999E+307,--MID(VLOOKUP(A23,'FBS input file'!A:L,10,0),MIN(FIND({0,1,2,3,4,5,6,7,8,9},VLOOKUP(A23,'FBS input file'!A:L,10,0)&amp;"0123456789")),ROW(INDIRECT("1:20")))),0),0)</f>
        <v>2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LB</v>
      </c>
      <c r="L23" t="str" cm="1">
        <f t="array" aca="1" ref="L23" ca="1">IF(D23="Binding",IFERROR(_xlfn.IFS(AND(H23&gt;=$H$1,I23&gt;=$I$1),"Binding",AND(H23&gt;=$H$1,OR(J23&gt;=$J$1,K23="LB")),"Binding",AND(I23&gt;=$I$1,OR(J23&gt;=$J$1,K23="LB")),"Binding",K23="Severe LB","Binding"),"Not Binding"),"-")</f>
        <v>Binding</v>
      </c>
      <c r="M23">
        <f>IFERROR(_xlfn.NUMBERVALUE(VLOOKUP(A23,'FBS input file'!A:L,12,0)),"No")</f>
        <v>1.93</v>
      </c>
      <c r="N23" t="str">
        <f>VLOOKUP(A23,'All Plates'!A:K,3,0)</f>
        <v>Consistent Expert</v>
      </c>
      <c r="O23" t="str">
        <f>VLOOKUP(A23,'All Plates'!A:K,7,0)</f>
        <v>high purity*</v>
      </c>
      <c r="P23" t="str">
        <f t="shared" si="0"/>
        <v>Good</v>
      </c>
      <c r="Q23" s="53">
        <f t="shared" si="1"/>
        <v>0.14846585285384362</v>
      </c>
      <c r="S23" s="13"/>
    </row>
    <row r="24" spans="1:19" x14ac:dyDescent="0.25">
      <c r="A24" t="str">
        <f>'All Plates'!A382</f>
        <v>P4_H09</v>
      </c>
      <c r="B24" s="5" t="str">
        <f>'All Plates'!J382</f>
        <v>9990529544</v>
      </c>
      <c r="C24" t="s">
        <v>4601</v>
      </c>
      <c r="D24" t="str">
        <f>IFERROR('All Plates'!K382,"Not Binding")</f>
        <v>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86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Severe LB</v>
      </c>
      <c r="L24" t="str" cm="1">
        <f t="array" aca="1" ref="L24" ca="1">IF(D24="Binding",IFERROR(_xlfn.IFS(AND(H24&gt;=$H$1,I24&gt;=$I$1),"Binding",AND(H24&gt;=$H$1,OR(J24&gt;=$J$1,K24="LB")),"Binding",AND(I24&gt;=$I$1,OR(J24&gt;=$J$1,K24="LB")),"Binding",K24="Severe LB","Binding"),"Not Binding"),"-")</f>
        <v>Binding</v>
      </c>
      <c r="M24">
        <f>IFERROR(_xlfn.NUMBERVALUE(VLOOKUP(A24,'FBS input file'!A:L,12,0)),"No")</f>
        <v>8.9</v>
      </c>
      <c r="N24" t="str">
        <f>VLOOKUP(A24,'All Plates'!A:K,3,0)</f>
        <v>Consistent Expert</v>
      </c>
      <c r="O24" t="str">
        <f>VLOOKUP(A24,'All Plates'!A:K,7,0)</f>
        <v>addtional signals or too few signals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Plates'!A388</f>
        <v>P5_A03</v>
      </c>
      <c r="B25" s="5" t="str">
        <f>'All Plates'!J388</f>
        <v>9990531758</v>
      </c>
      <c r="C25" t="s">
        <v>4607</v>
      </c>
      <c r="D25" t="str">
        <f>IFERROR('All Plates'!K388,"Not Binding")</f>
        <v>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Yes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0.55000000000000004</v>
      </c>
      <c r="J25" s="86" cm="1">
        <f t="array" aca="1" ref="J25" ca="1">IFERROR(ROUND(LOOKUP(9.99999999999999E+307,--MID(VLOOKUP(A25,'FBS input file'!A:L,10,0),MIN(FIND({0,1,2,3,4,5,6,7,8,9},VLOOKUP(A25,'FBS input file'!A:L,10,0)&amp;"0123456789")),ROW(INDIRECT("1:20")))),0),0)</f>
        <v>9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aca="1" ref="L25" ca="1">IF(D25="Binding",IFERROR(_xlfn.IFS(AND(H25&gt;=$H$1,I25&gt;=$I$1),"Binding",AND(H25&gt;=$H$1,OR(J25&gt;=$J$1,K25="LB")),"Binding",AND(I25&gt;=$I$1,OR(J25&gt;=$J$1,K25="LB")),"Binding",K25="Severe LB","Binding"),"Not Binding"),"-")</f>
        <v>Binding</v>
      </c>
      <c r="M25">
        <f>IFERROR(_xlfn.NUMBERVALUE(VLOOKUP(A25,'FBS input file'!A:L,12,0)),"No")</f>
        <v>7.86</v>
      </c>
      <c r="N25" t="str">
        <f>VLOOKUP(A25,'All Plates'!A:K,3,0)</f>
        <v>Consistent Expert</v>
      </c>
      <c r="O25" t="str">
        <f>VLOOKUP(A25,'All Plates'!A:K,7,0)</f>
        <v>very high purity</v>
      </c>
      <c r="P25" t="str">
        <f t="shared" si="0"/>
        <v>Good</v>
      </c>
      <c r="Q25" s="53">
        <f t="shared" si="1"/>
        <v>0.18145826459914222</v>
      </c>
      <c r="S25" s="13"/>
    </row>
    <row r="26" spans="1:19" x14ac:dyDescent="0.25">
      <c r="A26" t="str">
        <f>'All Plates'!A394</f>
        <v>P5_A09</v>
      </c>
      <c r="B26" s="5" t="str">
        <f>'All Plates'!J394</f>
        <v>9990532023</v>
      </c>
      <c r="C26" t="s">
        <v>4613</v>
      </c>
      <c r="D26" t="str">
        <f>IFERROR('All Plates'!K394,"Not Binding")</f>
        <v>Binding</v>
      </c>
      <c r="E26" t="str">
        <f>IF(ISNUMBER(SEARCH("Waterlogsy",VLOOKUP(A26,'FBS input file'!A:I,9,0))),"Yes","No")</f>
        <v>Yes</v>
      </c>
      <c r="F26" t="str">
        <f>IF(ISNUMBER(SEARCH("T2",VLOOKUP(A26,'FBS input file'!A:I,9,0))),"Yes","No")</f>
        <v>Yes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1.4585432549999999</v>
      </c>
      <c r="I26" s="55">
        <f>IFERROR(_xlfn.NUMBERVALUE(VLOOKUP(A26,'FBS input file'!A:M,11,0)),0)</f>
        <v>0.51</v>
      </c>
      <c r="J26" s="86" cm="1">
        <f t="array" aca="1" ref="J26" ca="1">IFERROR(ROUND(LOOKUP(9.99999999999999E+307,--MID(VLOOKUP(A26,'FBS input file'!A:L,10,0),MIN(FIND({0,1,2,3,4,5,6,7,8,9},VLOOKUP(A26,'FBS input file'!A:L,10,0)&amp;"0123456789")),ROW(INDIRECT("1:20")))),0),0)</f>
        <v>10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aca="1" ref="L26" ca="1">IF(D26="Binding",IFERROR(_xlfn.IFS(AND(H26&gt;=$H$1,I26&gt;=$I$1),"Binding",AND(H26&gt;=$H$1,OR(J26&gt;=$J$1,K26="LB")),"Binding",AND(I26&gt;=$I$1,OR(J26&gt;=$J$1,K26="LB")),"Binding",K26="Severe LB","Binding"),"Not Binding"),"-")</f>
        <v>Binding</v>
      </c>
      <c r="M26">
        <f>IFERROR(_xlfn.NUMBERVALUE(VLOOKUP(A26,'FBS input file'!A:L,12,0)),"No")</f>
        <v>8.19</v>
      </c>
      <c r="N26" t="str">
        <f>VLOOKUP(A26,'All Plates'!A:K,3,0)</f>
        <v>Consistent Expert</v>
      </c>
      <c r="O26" t="str">
        <f>VLOOKUP(A26,'All Plates'!A:K,7,0)</f>
        <v>very high purity</v>
      </c>
      <c r="P26" t="str">
        <f t="shared" si="0"/>
        <v>Good</v>
      </c>
      <c r="Q26" s="53">
        <f t="shared" si="1"/>
        <v>0.16826129990102279</v>
      </c>
      <c r="S26" s="13"/>
    </row>
    <row r="27" spans="1:19" x14ac:dyDescent="0.25">
      <c r="A27" t="str">
        <f>'All Plates'!A403</f>
        <v>P5_B06</v>
      </c>
      <c r="B27" s="5" t="str">
        <f>'All Plates'!J403</f>
        <v>9990532013</v>
      </c>
      <c r="C27" t="s">
        <v>4622</v>
      </c>
      <c r="D27" t="str">
        <f>IFERROR('All Plates'!K403,"Not Binding")</f>
        <v>Binding</v>
      </c>
      <c r="E27" t="str">
        <f>IF(ISNUMBER(SEARCH("Waterlogsy",VLOOKUP(A27,'FBS input file'!A:I,9,0))),"Yes","No")</f>
        <v>Yes</v>
      </c>
      <c r="F27" t="str">
        <f>IF(ISNUMBER(SEARCH("T2",VLOOKUP(A27,'FBS input file'!A:I,9,0))),"Yes","No")</f>
        <v>Yes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3.108741744</v>
      </c>
      <c r="I27" s="55">
        <f>IFERROR(_xlfn.NUMBERVALUE(VLOOKUP(A27,'FBS input file'!A:M,11,0)),0)</f>
        <v>0.52</v>
      </c>
      <c r="J27" s="86" cm="1">
        <f t="array" aca="1" ref="J27" ca="1">IFERROR(ROUND(LOOKUP(9.99999999999999E+307,--MID(VLOOKUP(A27,'FBS input file'!A:L,10,0),MIN(FIND({0,1,2,3,4,5,6,7,8,9},VLOOKUP(A27,'FBS input file'!A:L,10,0)&amp;"0123456789")),ROW(INDIRECT("1:20")))),0),0)</f>
        <v>19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aca="1" ref="L27" ca="1">IF(D27="Binding",IFERROR(_xlfn.IFS(AND(H27&gt;=$H$1,I27&gt;=$I$1),"Binding",AND(H27&gt;=$H$1,OR(J27&gt;=$J$1,K27="LB")),"Binding",AND(I27&gt;=$I$1,OR(J27&gt;=$J$1,K27="LB")),"Binding",K27="Severe LB","Binding"),"Not Binding"),"-")</f>
        <v>Binding</v>
      </c>
      <c r="M27">
        <f>IFERROR(_xlfn.NUMBERVALUE(VLOOKUP(A27,'FBS input file'!A:L,12,0)),"No")</f>
        <v>8.91</v>
      </c>
      <c r="N27" t="str">
        <f>VLOOKUP(A27,'All Plates'!A:K,3,0)</f>
        <v>Consistent Expert</v>
      </c>
      <c r="O27" t="str">
        <f>VLOOKUP(A27,'All Plates'!A:K,7,0)</f>
        <v>very high purity</v>
      </c>
      <c r="P27" t="str">
        <f t="shared" si="0"/>
        <v>Good</v>
      </c>
      <c r="Q27" s="53">
        <f t="shared" si="1"/>
        <v>0.17156054107555263</v>
      </c>
      <c r="S27" s="13"/>
    </row>
    <row r="28" spans="1:19" x14ac:dyDescent="0.25">
      <c r="A28" t="str">
        <f>'All Plates'!A444</f>
        <v>P5_E11</v>
      </c>
      <c r="B28" s="5" t="str">
        <f>'All Plates'!J444</f>
        <v>9990531973</v>
      </c>
      <c r="C28" t="s">
        <v>4663</v>
      </c>
      <c r="D28" t="str">
        <f>IFERROR('All Plates'!K444,"Not Binding")</f>
        <v>Binding</v>
      </c>
      <c r="E28" t="str">
        <f>IF(ISNUMBER(SEARCH("Waterlogsy",VLOOKUP(A28,'FBS input file'!A:I,9,0))),"Yes","No")</f>
        <v>Yes</v>
      </c>
      <c r="F28" t="str">
        <f>IF(ISNUMBER(SEARCH("T2",VLOOKUP(A28,'FBS input file'!A:I,9,0))),"Yes","No")</f>
        <v>Yes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1.479652516</v>
      </c>
      <c r="I28" s="55">
        <f>IFERROR(_xlfn.NUMBERVALUE(VLOOKUP(A28,'FBS input file'!A:M,11,0)),0)</f>
        <v>0.4</v>
      </c>
      <c r="J28" s="86" cm="1">
        <f t="array" aca="1" ref="J28" ca="1">IFERROR(ROUND(LOOKUP(9.99999999999999E+307,--MID(VLOOKUP(A28,'FBS input file'!A:L,10,0),MIN(FIND({0,1,2,3,4,5,6,7,8,9},VLOOKUP(A28,'FBS input file'!A:L,10,0)&amp;"0123456789")),ROW(INDIRECT("1:20")))),0),0)</f>
        <v>18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aca="1" ref="L28" ca="1">IF(D28="Binding",IFERROR(_xlfn.IFS(AND(H28&gt;=$H$1,I28&gt;=$I$1),"Binding",AND(H28&gt;=$H$1,OR(J28&gt;=$J$1,K28="LB")),"Binding",AND(I28&gt;=$I$1,OR(J28&gt;=$J$1,K28="LB")),"Binding",K28="Severe LB","Binding"),"Not Binding"),"-")</f>
        <v>Binding</v>
      </c>
      <c r="M28">
        <f>IFERROR(_xlfn.NUMBERVALUE(VLOOKUP(A28,'FBS input file'!A:L,12,0)),"No")</f>
        <v>7.08</v>
      </c>
      <c r="N28" t="str">
        <f>VLOOKUP(A28,'All Plates'!A:K,3,0)</f>
        <v>Consistent Expert</v>
      </c>
      <c r="O28" t="str">
        <f>VLOOKUP(A28,'All Plates'!A:K,7,0)</f>
        <v>very high purity</v>
      </c>
      <c r="P28" t="str">
        <f t="shared" si="0"/>
        <v>Good</v>
      </c>
      <c r="Q28" s="53">
        <f t="shared" si="1"/>
        <v>0.13196964698119432</v>
      </c>
      <c r="S28" s="13"/>
    </row>
    <row r="29" spans="1:19" x14ac:dyDescent="0.25">
      <c r="A29" t="str">
        <f>'All Plates'!A452</f>
        <v>P5_F07</v>
      </c>
      <c r="B29" s="5" t="str">
        <f>'All Plates'!J452</f>
        <v>9990531966</v>
      </c>
      <c r="C29" t="s">
        <v>4671</v>
      </c>
      <c r="D29" t="str">
        <f>IFERROR('All Plates'!K452,"Not Binding")</f>
        <v>Binding</v>
      </c>
      <c r="E29" t="str">
        <f>IF(ISNUMBER(SEARCH("Waterlogsy",VLOOKUP(A29,'FBS input file'!A:I,9,0))),"Yes","No")</f>
        <v>Yes</v>
      </c>
      <c r="F29" t="str">
        <f>IF(ISNUMBER(SEARCH("T2",VLOOKUP(A29,'FBS input file'!A:I,9,0))),"Yes","No")</f>
        <v>Yes</v>
      </c>
      <c r="G29" t="str">
        <f>IF(ISNUMBER(SEARCH("1D",VLOOKUP(A29,'FBS input file'!A:I,9,0))),"Yes","No")</f>
        <v>Yes</v>
      </c>
      <c r="H29" s="57">
        <f>IFERROR(_xlfn.NUMBERVALUE(VLOOKUP(A29,'FBS input file'!A:M,13,0)),0)</f>
        <v>8.0039877879999999</v>
      </c>
      <c r="I29" s="55">
        <f>IFERROR(_xlfn.NUMBERVALUE(VLOOKUP(A29,'FBS input file'!A:M,11,0)),0)</f>
        <v>0.69</v>
      </c>
      <c r="J29" s="86" cm="1">
        <f t="array" aca="1" ref="J29" ca="1">IFERROR(ROUND(LOOKUP(9.99999999999999E+307,--MID(VLOOKUP(A29,'FBS input file'!A:L,10,0),MIN(FIND({0,1,2,3,4,5,6,7,8,9},VLOOKUP(A29,'FBS input file'!A:L,10,0)&amp;"0123456789")),ROW(INDIRECT("1:20")))),0),0)</f>
        <v>7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LB</v>
      </c>
      <c r="L29" t="str" cm="1">
        <f t="array" aca="1" ref="L29" ca="1">IF(D29="Binding",IFERROR(_xlfn.IFS(AND(H29&gt;=$H$1,I29&gt;=$I$1),"Binding",AND(H29&gt;=$H$1,OR(J29&gt;=$J$1,K29="LB")),"Binding",AND(I29&gt;=$I$1,OR(J29&gt;=$J$1,K29="LB")),"Binding",K29="Severe LB","Binding"),"Not Binding"),"-")</f>
        <v>Binding</v>
      </c>
      <c r="M29">
        <f>IFERROR(_xlfn.NUMBERVALUE(VLOOKUP(A29,'FBS input file'!A:L,12,0)),"No")</f>
        <v>6.75</v>
      </c>
      <c r="N29" t="str">
        <f>VLOOKUP(A29,'All Plates'!A:K,3,0)</f>
        <v>Consistent Expert</v>
      </c>
      <c r="O29" t="str">
        <f>VLOOKUP(A29,'All Plates'!A:K,7,0)</f>
        <v>very high purity*</v>
      </c>
      <c r="P29" t="str">
        <f t="shared" si="0"/>
        <v>Good</v>
      </c>
      <c r="Q29" s="53">
        <f t="shared" si="1"/>
        <v>0.22764764104256019</v>
      </c>
      <c r="S29" s="13"/>
    </row>
    <row r="30" spans="1:19" x14ac:dyDescent="0.25">
      <c r="A30" t="str">
        <f>'All Plates'!A465</f>
        <v>P5_G08</v>
      </c>
      <c r="B30" s="5" t="str">
        <f>'All Plates'!J465</f>
        <v>9990531952</v>
      </c>
      <c r="C30" t="s">
        <v>4683</v>
      </c>
      <c r="D30" t="str">
        <f>IFERROR('All Plates'!K465,"Not Binding")</f>
        <v>Binding</v>
      </c>
      <c r="E30" t="str">
        <f>IF(ISNUMBER(SEARCH("Waterlogsy",VLOOKUP(A30,'FBS input file'!A:I,9,0))),"Yes","No")</f>
        <v>Yes</v>
      </c>
      <c r="F30" t="str">
        <f>IF(ISNUMBER(SEARCH("T2",VLOOKUP(A30,'FBS input file'!A:I,9,0))),"Yes","No")</f>
        <v>Yes</v>
      </c>
      <c r="G30" t="str">
        <f>IF(ISNUMBER(SEARCH("1D",VLOOKUP(A30,'FBS input file'!A:I,9,0))),"Yes","No")</f>
        <v>Yes</v>
      </c>
      <c r="H30" s="57">
        <f>IFERROR(_xlfn.NUMBERVALUE(VLOOKUP(A30,'FBS input file'!A:M,13,0)),0)</f>
        <v>1.145924143</v>
      </c>
      <c r="I30" s="55">
        <f>IFERROR(_xlfn.NUMBERVALUE(VLOOKUP(A30,'FBS input file'!A:M,11,0)),0)</f>
        <v>1.04</v>
      </c>
      <c r="J30" s="86" cm="1">
        <f t="array" aca="1" ref="J30" ca="1">IFERROR(ROUND(LOOKUP(9.99999999999999E+307,--MID(VLOOKUP(A30,'FBS input file'!A:L,10,0),MIN(FIND({0,1,2,3,4,5,6,7,8,9},VLOOKUP(A30,'FBS input file'!A:L,10,0)&amp;"0123456789")),ROW(INDIRECT("1:20")))),0),0)</f>
        <v>19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LB</v>
      </c>
      <c r="L30" t="str" cm="1">
        <f t="array" aca="1" ref="L30" ca="1">IF(D30="Binding",IFERROR(_xlfn.IFS(AND(H30&gt;=$H$1,I30&gt;=$I$1),"Binding",AND(H30&gt;=$H$1,OR(J30&gt;=$J$1,K30="LB")),"Binding",AND(I30&gt;=$I$1,OR(J30&gt;=$J$1,K30="LB")),"Binding",K30="Severe LB","Binding"),"Not Binding"),"-")</f>
        <v>Binding</v>
      </c>
      <c r="M30">
        <f>IFERROR(_xlfn.NUMBERVALUE(VLOOKUP(A30,'FBS input file'!A:L,12,0)),"No")</f>
        <v>8.44</v>
      </c>
      <c r="N30" t="str">
        <f>VLOOKUP(A30,'All Plates'!A:K,3,0)</f>
        <v>Inconsistent Expert</v>
      </c>
      <c r="O30" t="str">
        <f>VLOOKUP(A30,'All Plates'!A:K,7,0)</f>
        <v>low solubility</v>
      </c>
      <c r="P30" t="str">
        <f t="shared" si="0"/>
        <v>No</v>
      </c>
      <c r="Q30" s="53">
        <f t="shared" si="1"/>
        <v>0.34312108215110526</v>
      </c>
      <c r="S30" s="13"/>
    </row>
    <row r="31" spans="1:19" x14ac:dyDescent="0.25">
      <c r="A31" t="str">
        <f>'All Plates'!A467</f>
        <v>P5_G10</v>
      </c>
      <c r="B31" s="5" t="str">
        <f>'All Plates'!J467</f>
        <v>9990531950</v>
      </c>
      <c r="C31" t="s">
        <v>4685</v>
      </c>
      <c r="D31" t="str">
        <f>IFERROR('All Plates'!K467,"Not Binding")</f>
        <v>Binding</v>
      </c>
      <c r="E31" t="str">
        <f>IF(ISNUMBER(SEARCH("Waterlogsy",VLOOKUP(A31,'FBS input file'!A:I,9,0))),"Yes","No")</f>
        <v>Yes</v>
      </c>
      <c r="F31" t="str">
        <f>IF(ISNUMBER(SEARCH("T2",VLOOKUP(A31,'FBS input file'!A:I,9,0))),"Yes","No")</f>
        <v>Yes</v>
      </c>
      <c r="G31" t="str">
        <f>IF(ISNUMBER(SEARCH("1D",VLOOKUP(A31,'FBS input file'!A:I,9,0))),"Yes","No")</f>
        <v>Yes</v>
      </c>
      <c r="H31" s="57">
        <f>IFERROR(_xlfn.NUMBERVALUE(VLOOKUP(A31,'FBS input file'!A:M,13,0)),0)</f>
        <v>2.76693722</v>
      </c>
      <c r="I31" s="55">
        <f>IFERROR(_xlfn.NUMBERVALUE(VLOOKUP(A31,'FBS input file'!A:M,11,0)),0)</f>
        <v>1.08</v>
      </c>
      <c r="J31" s="86" cm="1">
        <f t="array" aca="1" ref="J31" ca="1">IFERROR(ROUND(LOOKUP(9.99999999999999E+307,--MID(VLOOKUP(A31,'FBS input file'!A:L,10,0),MIN(FIND({0,1,2,3,4,5,6,7,8,9},VLOOKUP(A31,'FBS input file'!A:L,10,0)&amp;"0123456789")),ROW(INDIRECT("1:20")))),0),0)</f>
        <v>18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aca="1" ref="L31" ca="1">IF(D31="Binding",IFERROR(_xlfn.IFS(AND(H31&gt;=$H$1,I31&gt;=$I$1),"Binding",AND(H31&gt;=$H$1,OR(J31&gt;=$J$1,K31="LB")),"Binding",AND(I31&gt;=$I$1,OR(J31&gt;=$J$1,K31="LB")),"Binding",K31="Severe LB","Binding"),"Not Binding"),"-")</f>
        <v>Binding</v>
      </c>
      <c r="M31">
        <f>IFERROR(_xlfn.NUMBERVALUE(VLOOKUP(A31,'FBS input file'!A:L,12,0)),"No")</f>
        <v>7.98</v>
      </c>
      <c r="N31" t="str">
        <f>VLOOKUP(A31,'All Plates'!A:K,3,0)</f>
        <v>Consistent Expert</v>
      </c>
      <c r="O31" t="str">
        <f>VLOOKUP(A31,'All Plates'!A:K,7,0)</f>
        <v>addtional signals or too few signals</v>
      </c>
      <c r="P31" t="str">
        <f t="shared" si="0"/>
        <v>Good</v>
      </c>
      <c r="Q31" s="53">
        <f t="shared" si="1"/>
        <v>0.35631804684922469</v>
      </c>
      <c r="S31" s="13"/>
    </row>
    <row r="32" spans="1:19" x14ac:dyDescent="0.25">
      <c r="A32" t="str">
        <f>'All Plates'!A477</f>
        <v>P5_H08</v>
      </c>
      <c r="B32" s="5" t="str">
        <f>'All Plates'!J477</f>
        <v>9990531943</v>
      </c>
      <c r="C32" t="s">
        <v>4695</v>
      </c>
      <c r="D32" t="str">
        <f>IFERROR('All Plates'!K477,"Not Binding")</f>
        <v>Binding</v>
      </c>
      <c r="E32" t="str">
        <f>IF(ISNUMBER(SEARCH("Waterlogsy",VLOOKUP(A32,'FBS input file'!A:I,9,0))),"Yes","No")</f>
        <v>Yes</v>
      </c>
      <c r="F32" t="str">
        <f>IF(ISNUMBER(SEARCH("T2",VLOOKUP(A32,'FBS input file'!A:I,9,0))),"Yes","No")</f>
        <v>Yes</v>
      </c>
      <c r="G32" t="str">
        <f>IF(ISNUMBER(SEARCH("1D",VLOOKUP(A32,'FBS input file'!A:I,9,0))),"Yes","No")</f>
        <v>Yes</v>
      </c>
      <c r="H32" s="57">
        <f>IFERROR(_xlfn.NUMBERVALUE(VLOOKUP(A32,'FBS input file'!A:M,13,0)),0)</f>
        <v>17.13719867</v>
      </c>
      <c r="I32" s="55">
        <f>IFERROR(_xlfn.NUMBERVALUE(VLOOKUP(A32,'FBS input file'!A:M,11,0)),0)</f>
        <v>0.59</v>
      </c>
      <c r="J32" s="86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Severe LB</v>
      </c>
      <c r="L32" t="str" cm="1">
        <f t="array" aca="1" ref="L32" ca="1">IF(D32="Binding",IFERROR(_xlfn.IFS(AND(H32&gt;=$H$1,I32&gt;=$I$1),"Binding",AND(H32&gt;=$H$1,OR(J32&gt;=$J$1,K32="LB")),"Binding",AND(I32&gt;=$I$1,OR(J32&gt;=$J$1,K32="LB")),"Binding",K32="Severe LB","Binding"),"Not Binding"),"-")</f>
        <v>Binding</v>
      </c>
      <c r="M32">
        <f>IFERROR(_xlfn.NUMBERVALUE(VLOOKUP(A32,'FBS input file'!A:L,12,0)),"No")</f>
        <v>1.04</v>
      </c>
      <c r="N32" t="str">
        <f>VLOOKUP(A32,'All Plates'!A:K,3,0)</f>
        <v>Consistent Expert</v>
      </c>
      <c r="O32" t="str">
        <f>VLOOKUP(A32,'All Plates'!A:K,7,0)</f>
        <v>very high purity</v>
      </c>
      <c r="P32" t="str">
        <f t="shared" si="0"/>
        <v>Good</v>
      </c>
      <c r="Q32" s="53">
        <f t="shared" si="1"/>
        <v>0.19465522929726162</v>
      </c>
      <c r="S32" s="13"/>
    </row>
    <row r="33" spans="1:22" x14ac:dyDescent="0.25">
      <c r="A33" t="str">
        <f>'All Plates'!A479</f>
        <v>P5_H10</v>
      </c>
      <c r="B33" s="5" t="str">
        <f>'All Plates'!J479</f>
        <v>9990531945</v>
      </c>
      <c r="C33" t="s">
        <v>4697</v>
      </c>
      <c r="D33" t="str">
        <f>IFERROR('All Plates'!K479,"Not Binding")</f>
        <v>Binding</v>
      </c>
      <c r="E33" t="str">
        <f>IF(ISNUMBER(SEARCH("Waterlogsy",VLOOKUP(A33,'FBS input file'!A:I,9,0))),"Yes","No")</f>
        <v>Yes</v>
      </c>
      <c r="F33" t="str">
        <f>IF(ISNUMBER(SEARCH("T2",VLOOKUP(A33,'FBS input file'!A:I,9,0))),"Yes","No")</f>
        <v>Yes</v>
      </c>
      <c r="G33" t="str">
        <f>IF(ISNUMBER(SEARCH("1D",VLOOKUP(A33,'FBS input file'!A:I,9,0))),"Yes","No")</f>
        <v>Yes</v>
      </c>
      <c r="H33" s="57">
        <f>IFERROR(_xlfn.NUMBERVALUE(VLOOKUP(A33,'FBS input file'!A:M,13,0)),0)</f>
        <v>4.6900000000000004</v>
      </c>
      <c r="I33" s="55">
        <f>IFERROR(_xlfn.NUMBERVALUE(VLOOKUP(A33,'FBS input file'!A:M,11,0)),0)</f>
        <v>0.92</v>
      </c>
      <c r="J33" s="86" cm="1">
        <f t="array" aca="1" ref="J33" ca="1">IFERROR(ROUND(LOOKUP(9.99999999999999E+307,--MID(VLOOKUP(A33,'FBS input file'!A:L,10,0),MIN(FIND({0,1,2,3,4,5,6,7,8,9},VLOOKUP(A33,'FBS input file'!A:L,10,0)&amp;"0123456789")),ROW(INDIRECT("1:20")))),0),0)</f>
        <v>6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LB</v>
      </c>
      <c r="L33" t="str" cm="1">
        <f t="array" aca="1" ref="L33" ca="1">IF(D33="Binding",IFERROR(_xlfn.IFS(AND(H33&gt;=$H$1,I33&gt;=$I$1),"Binding",AND(H33&gt;=$H$1,OR(J33&gt;=$J$1,K33="LB")),"Binding",AND(I33&gt;=$I$1,OR(J33&gt;=$J$1,K33="LB")),"Binding",K33="Severe LB","Binding"),"Not Binding"),"-")</f>
        <v>Binding</v>
      </c>
      <c r="M33">
        <f>IFERROR(_xlfn.NUMBERVALUE(VLOOKUP(A33,'FBS input file'!A:L,12,0)),"No")</f>
        <v>7.57</v>
      </c>
      <c r="N33" t="str">
        <f>VLOOKUP(A33,'All Plates'!A:K,3,0)</f>
        <v>Consistent Expert</v>
      </c>
      <c r="O33" t="str">
        <f>VLOOKUP(A33,'All Plates'!A:K,7,0)</f>
        <v>very high purity</v>
      </c>
      <c r="P33" t="str">
        <f t="shared" si="0"/>
        <v>Good</v>
      </c>
      <c r="Q33" s="53">
        <f t="shared" si="1"/>
        <v>0.30353018805674697</v>
      </c>
      <c r="S33" s="13"/>
    </row>
    <row r="34" spans="1:22" x14ac:dyDescent="0.25">
      <c r="A34" t="str">
        <f>'All Plates'!A499</f>
        <v>P6_B06</v>
      </c>
      <c r="B34" s="5" t="str">
        <f>'All Plates'!J499</f>
        <v>9990531725</v>
      </c>
      <c r="C34" t="s">
        <v>4717</v>
      </c>
      <c r="D34" t="str">
        <f>IFERROR('All Plates'!K499,"Not Binding")</f>
        <v>Binding</v>
      </c>
      <c r="E34" t="str">
        <f>IF(ISNUMBER(SEARCH("Waterlogsy",VLOOKUP(A34,'FBS input file'!A:I,9,0))),"Yes","No")</f>
        <v>Yes</v>
      </c>
      <c r="F34" t="str">
        <f>IF(ISNUMBER(SEARCH("T2",VLOOKUP(A34,'FBS input file'!A:I,9,0))),"Yes","No")</f>
        <v>Yes</v>
      </c>
      <c r="G34" t="str">
        <f>IF(ISNUMBER(SEARCH("1D",VLOOKUP(A34,'FBS input file'!A:I,9,0))),"Yes","No")</f>
        <v>Yes</v>
      </c>
      <c r="H34" s="57">
        <f>IFERROR(_xlfn.NUMBERVALUE(VLOOKUP(A34,'FBS input file'!A:M,13,0)),0)</f>
        <v>1.9281269270000001</v>
      </c>
      <c r="I34" s="55">
        <f>IFERROR(_xlfn.NUMBERVALUE(VLOOKUP(A34,'FBS input file'!A:M,11,0)),0)</f>
        <v>0.68</v>
      </c>
      <c r="J34" s="86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Severe LB</v>
      </c>
      <c r="L34" t="str" cm="1">
        <f t="array" aca="1" ref="L34" ca="1">IF(D34="Binding",IFERROR(_xlfn.IFS(AND(H34&gt;=$H$1,I34&gt;=$I$1),"Binding",AND(H34&gt;=$H$1,OR(J34&gt;=$J$1,K34="LB")),"Binding",AND(I34&gt;=$I$1,OR(J34&gt;=$J$1,K34="LB")),"Binding",K34="Severe LB","Binding"),"Not Binding"),"-")</f>
        <v>Binding</v>
      </c>
      <c r="M34">
        <f>IFERROR(_xlfn.NUMBERVALUE(VLOOKUP(A34,'FBS input file'!A:L,12,0)),"No")</f>
        <v>6.63</v>
      </c>
      <c r="N34" t="str">
        <f>VLOOKUP(A34,'All Plates'!A:K,3,0)</f>
        <v>Consistent Expert</v>
      </c>
      <c r="O34" t="str">
        <f>VLOOKUP(A34,'All Plates'!A:K,7,0)</f>
        <v>very high purity</v>
      </c>
      <c r="P34" t="str">
        <f t="shared" si="0"/>
        <v>Good</v>
      </c>
      <c r="Q34" s="53">
        <f t="shared" si="1"/>
        <v>0.22434839986803037</v>
      </c>
      <c r="S34" s="13"/>
    </row>
    <row r="35" spans="1:22" x14ac:dyDescent="0.25">
      <c r="A35" t="str">
        <f>'All Plates'!A507</f>
        <v>P6_C02</v>
      </c>
      <c r="B35" s="5" t="str">
        <f>'All Plates'!J507</f>
        <v>9990531718</v>
      </c>
      <c r="C35" t="s">
        <v>4725</v>
      </c>
      <c r="D35" t="str">
        <f>IFERROR('All Plates'!K507,"Not Binding")</f>
        <v>Binding</v>
      </c>
      <c r="E35" t="str">
        <f>IF(ISNUMBER(SEARCH("Waterlogsy",VLOOKUP(A35,'FBS input file'!A:I,9,0))),"Yes","No")</f>
        <v>Yes</v>
      </c>
      <c r="F35" t="str">
        <f>IF(ISNUMBER(SEARCH("T2",VLOOKUP(A35,'FBS input file'!A:I,9,0))),"Yes","No")</f>
        <v>Yes</v>
      </c>
      <c r="G35" t="str">
        <f>IF(ISNUMBER(SEARCH("1D",VLOOKUP(A35,'FBS input file'!A:I,9,0))),"Yes","No")</f>
        <v>Yes</v>
      </c>
      <c r="H35" s="57">
        <f>IFERROR(_xlfn.NUMBERVALUE(VLOOKUP(A35,'FBS input file'!A:M,13,0)),0)</f>
        <v>3.068348495</v>
      </c>
      <c r="I35" s="55">
        <f>IFERROR(_xlfn.NUMBERVALUE(VLOOKUP(A35,'FBS input file'!A:M,11,0)),0)</f>
        <v>0.81</v>
      </c>
      <c r="J35" s="86" cm="1">
        <f t="array" aca="1" ref="J35" ca="1">IFERROR(ROUND(LOOKUP(9.99999999999999E+307,--MID(VLOOKUP(A35,'FBS input file'!A:L,10,0),MIN(FIND({0,1,2,3,4,5,6,7,8,9},VLOOKUP(A35,'FBS input file'!A:L,10,0)&amp;"0123456789")),ROW(INDIRECT("1:20")))),0),0)</f>
        <v>6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LB</v>
      </c>
      <c r="L35" t="str" cm="1">
        <f t="array" aca="1" ref="L35" ca="1">IF(D35="Binding",IFERROR(_xlfn.IFS(AND(H35&gt;=$H$1,I35&gt;=$I$1),"Binding",AND(H35&gt;=$H$1,OR(J35&gt;=$J$1,K35="LB")),"Binding",AND(I35&gt;=$I$1,OR(J35&gt;=$J$1,K35="LB")),"Binding",K35="Severe LB","Binding"),"Not Binding"),"-")</f>
        <v>Binding</v>
      </c>
      <c r="M35">
        <f>IFERROR(_xlfn.NUMBERVALUE(VLOOKUP(A35,'FBS input file'!A:L,12,0)),"No")</f>
        <v>8.07</v>
      </c>
      <c r="N35" t="str">
        <f>VLOOKUP(A35,'All Plates'!A:K,3,0)</f>
        <v>Consistent Expert</v>
      </c>
      <c r="O35" t="str">
        <f>VLOOKUP(A35,'All Plates'!A:K,7,0)</f>
        <v>very high purity</v>
      </c>
      <c r="P35" t="str">
        <f t="shared" si="0"/>
        <v>Good</v>
      </c>
      <c r="Q35" s="53">
        <f t="shared" si="1"/>
        <v>0.26723853513691853</v>
      </c>
      <c r="S35" s="13"/>
    </row>
    <row r="36" spans="1:22" x14ac:dyDescent="0.25">
      <c r="A36" t="str">
        <f>'All Plates'!A527</f>
        <v>P6_D10</v>
      </c>
      <c r="B36" s="5" t="str">
        <f>'All Plates'!J527</f>
        <v>9990531705</v>
      </c>
      <c r="C36" t="s">
        <v>4745</v>
      </c>
      <c r="D36" t="str">
        <f>IFERROR('All Plates'!K527,"Not Binding")</f>
        <v>Binding</v>
      </c>
      <c r="E36" t="str">
        <f>IF(ISNUMBER(SEARCH("Waterlogsy",VLOOKUP(A36,'FBS input file'!A:I,9,0))),"Yes","No")</f>
        <v>Yes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Yes</v>
      </c>
      <c r="H36" s="57">
        <f>IFERROR(_xlfn.NUMBERVALUE(VLOOKUP(A36,'FBS input file'!A:M,13,0)),0)</f>
        <v>1.830893943</v>
      </c>
      <c r="I36" s="55">
        <f>IFERROR(_xlfn.NUMBERVALUE(VLOOKUP(A36,'FBS input file'!A:M,11,0)),0)</f>
        <v>0.38</v>
      </c>
      <c r="J36" s="86" cm="1">
        <f t="array" aca="1" ref="J36" ca="1">IFERROR(ROUND(LOOKUP(9.99999999999999E+307,--MID(VLOOKUP(A36,'FBS input file'!A:L,10,0),MIN(FIND({0,1,2,3,4,5,6,7,8,9},VLOOKUP(A36,'FBS input file'!A:L,10,0)&amp;"0123456789")),ROW(INDIRECT("1:20")))),0),0)</f>
        <v>10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aca="1" ref="L36" ca="1">IF(D36="Binding",IFERROR(_xlfn.IFS(AND(H36&gt;=$H$1,I36&gt;=$I$1),"Binding",AND(H36&gt;=$H$1,OR(J36&gt;=$J$1,K36="LB")),"Binding",AND(I36&gt;=$I$1,OR(J36&gt;=$J$1,K36="LB")),"Binding",K36="Severe LB","Binding"),"Not Binding"),"-")</f>
        <v>Binding</v>
      </c>
      <c r="M36">
        <f>IFERROR(_xlfn.NUMBERVALUE(VLOOKUP(A36,'FBS input file'!A:L,12,0)),"No")</f>
        <v>6.52</v>
      </c>
      <c r="N36" t="str">
        <f>VLOOKUP(A36,'All Plates'!A:K,3,0)</f>
        <v>Consistent Expert</v>
      </c>
      <c r="O36" t="str">
        <f>VLOOKUP(A36,'All Plates'!A:K,7,0)</f>
        <v>high purity</v>
      </c>
      <c r="P36" t="str">
        <f t="shared" si="0"/>
        <v>Good</v>
      </c>
      <c r="Q36" s="53">
        <f t="shared" si="1"/>
        <v>0.1253711646321346</v>
      </c>
      <c r="S36" s="13"/>
    </row>
    <row r="37" spans="1:22" x14ac:dyDescent="0.25">
      <c r="A37" t="str">
        <f>'All Plates'!A535</f>
        <v>P6_E06</v>
      </c>
      <c r="B37" s="5" t="str">
        <f>'All Plates'!J535</f>
        <v>9990531690</v>
      </c>
      <c r="C37" t="s">
        <v>4753</v>
      </c>
      <c r="D37" t="str">
        <f>IFERROR('All Plates'!K535,"Not Binding")</f>
        <v>Binding</v>
      </c>
      <c r="E37" t="str">
        <f>IF(ISNUMBER(SEARCH("Waterlogsy",VLOOKUP(A37,'FBS input file'!A:I,9,0))),"Yes","No")</f>
        <v>Yes</v>
      </c>
      <c r="F37" t="str">
        <f>IF(ISNUMBER(SEARCH("T2",VLOOKUP(A37,'FBS input file'!A:I,9,0))),"Yes","No")</f>
        <v>Yes</v>
      </c>
      <c r="G37" t="str">
        <f>IF(ISNUMBER(SEARCH("1D",VLOOKUP(A37,'FBS input file'!A:I,9,0))),"Yes","No")</f>
        <v>Yes</v>
      </c>
      <c r="H37" s="57">
        <f>IFERROR(_xlfn.NUMBERVALUE(VLOOKUP(A37,'FBS input file'!A:M,13,0)),0)</f>
        <v>2.5235246139999998</v>
      </c>
      <c r="I37" s="55">
        <f>IFERROR(_xlfn.NUMBERVALUE(VLOOKUP(A37,'FBS input file'!A:M,11,0)),0)</f>
        <v>0.44</v>
      </c>
      <c r="J37" s="86" cm="1">
        <f t="array" aca="1" ref="J37" ca="1">IFERROR(ROUND(LOOKUP(9.99999999999999E+307,--MID(VLOOKUP(A37,'FBS input file'!A:L,10,0),MIN(FIND({0,1,2,3,4,5,6,7,8,9},VLOOKUP(A37,'FBS input file'!A:L,10,0)&amp;"0123456789")),ROW(INDIRECT("1:20")))),0),0)</f>
        <v>23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LB</v>
      </c>
      <c r="L37" t="str" cm="1">
        <f t="array" aca="1" ref="L37" ca="1">IF(D37="Binding",IFERROR(_xlfn.IFS(AND(H37&gt;=$H$1,I37&gt;=$I$1),"Binding",AND(H37&gt;=$H$1,OR(J37&gt;=$J$1,K37="LB")),"Binding",AND(I37&gt;=$I$1,OR(J37&gt;=$J$1,K37="LB")),"Binding",K37="Severe LB","Binding"),"Not Binding"),"-")</f>
        <v>Binding</v>
      </c>
      <c r="M37">
        <f>IFERROR(_xlfn.NUMBERVALUE(VLOOKUP(A37,'FBS input file'!A:L,12,0)),"No")</f>
        <v>7.83</v>
      </c>
      <c r="N37" t="str">
        <f>VLOOKUP(A37,'All Plates'!A:K,3,0)</f>
        <v>Consistent Expert</v>
      </c>
      <c r="O37" t="str">
        <f>VLOOKUP(A37,'All Plates'!A:K,7,0)</f>
        <v>high purity*</v>
      </c>
      <c r="P37" t="str">
        <f t="shared" si="0"/>
        <v>Good</v>
      </c>
      <c r="Q37" s="53">
        <f t="shared" si="1"/>
        <v>0.14516661167931377</v>
      </c>
      <c r="S37" s="13"/>
    </row>
    <row r="38" spans="1:22" x14ac:dyDescent="0.25">
      <c r="A38" t="str">
        <f>'All Plates'!A599</f>
        <v>P7_B10</v>
      </c>
      <c r="B38" s="5" t="str">
        <f>'All Plates'!J599</f>
        <v>0110706321</v>
      </c>
      <c r="C38" t="s">
        <v>4817</v>
      </c>
      <c r="D38" t="str">
        <f>IFERROR('All Plates'!K599,"Not Binding")</f>
        <v>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Yes</v>
      </c>
      <c r="G38" t="str">
        <f>IF(ISNUMBER(SEARCH("1D",VLOOKUP(A38,'FBS input file'!A:I,9,0))),"Yes","No")</f>
        <v>Yes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86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Severe LB</v>
      </c>
      <c r="L38" t="str" cm="1">
        <f t="array" aca="1" ref="L38" ca="1">IF(D38="Binding",IFERROR(_xlfn.IFS(AND(H38&gt;=$H$1,I38&gt;=$I$1),"Binding",AND(H38&gt;=$H$1,OR(J38&gt;=$J$1,K38="LB")),"Binding",AND(I38&gt;=$I$1,OR(J38&gt;=$J$1,K38="LB")),"Binding",K38="Severe LB","Binding"),"Not Binding"),"-")</f>
        <v>Binding</v>
      </c>
      <c r="M38">
        <f>IFERROR(_xlfn.NUMBERVALUE(VLOOKUP(A38,'FBS input file'!A:L,12,0)),"No")</f>
        <v>7.25</v>
      </c>
      <c r="N38" t="str">
        <f>VLOOKUP(A38,'All Plates'!A:K,3,0)</f>
        <v>Consistent Expert</v>
      </c>
      <c r="O38" t="str">
        <f>VLOOKUP(A38,'All Plates'!A:K,7,0)</f>
        <v>high purity*</v>
      </c>
      <c r="P38" t="str">
        <f t="shared" si="0"/>
        <v>Good</v>
      </c>
      <c r="Q38" s="53">
        <f t="shared" si="1"/>
        <v>0</v>
      </c>
      <c r="S38" s="13"/>
    </row>
    <row r="39" spans="1:22" x14ac:dyDescent="0.25">
      <c r="A39" t="str">
        <f>'All Plates'!A629</f>
        <v>P7_E04</v>
      </c>
      <c r="B39" s="5" t="str">
        <f>'All Plates'!J629</f>
        <v>0110706284</v>
      </c>
      <c r="C39" t="s">
        <v>4847</v>
      </c>
      <c r="D39" t="str">
        <f>IFERROR('All Plates'!K629,"Not Binding")</f>
        <v>Binding</v>
      </c>
      <c r="E39" t="str">
        <f>IF(ISNUMBER(SEARCH("Waterlogsy",VLOOKUP(A39,'FBS input file'!A:I,9,0))),"Yes","No")</f>
        <v>Yes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Yes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86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Severe LB</v>
      </c>
      <c r="L39" t="str" cm="1">
        <f t="array" aca="1" ref="L39" ca="1">IF(D39="Binding",IFERROR(_xlfn.IFS(AND(H39&gt;=$H$1,I39&gt;=$I$1),"Binding",AND(H39&gt;=$H$1,OR(J39&gt;=$J$1,K39="LB")),"Binding",AND(I39&gt;=$I$1,OR(J39&gt;=$J$1,K39="LB")),"Binding",K39="Severe LB","Binding"),"Not Binding"),"-")</f>
        <v>Binding</v>
      </c>
      <c r="M39">
        <f>IFERROR(_xlfn.NUMBERVALUE(VLOOKUP(A39,'FBS input file'!A:L,12,0)),"No")</f>
        <v>7.87</v>
      </c>
      <c r="N39" t="str">
        <f>VLOOKUP(A39,'All Plates'!A:K,3,0)</f>
        <v>Consistent Expert</v>
      </c>
      <c r="O39" t="str">
        <f>VLOOKUP(A39,'All Plates'!A:K,7,0)</f>
        <v>high purity</v>
      </c>
      <c r="P39" t="str">
        <f t="shared" si="0"/>
        <v>Good</v>
      </c>
      <c r="Q39" s="53">
        <f t="shared" si="1"/>
        <v>0</v>
      </c>
      <c r="S39" s="13"/>
    </row>
    <row r="40" spans="1:22" x14ac:dyDescent="0.25">
      <c r="A40" t="str">
        <f>'All Plates'!A632</f>
        <v>P7_E07</v>
      </c>
      <c r="B40" s="5" t="str">
        <f>'All Plates'!J632</f>
        <v>0110706281</v>
      </c>
      <c r="C40" t="s">
        <v>4850</v>
      </c>
      <c r="D40" t="str">
        <f>IFERROR('All Plates'!K632,"Not Binding")</f>
        <v>Binding</v>
      </c>
      <c r="E40" t="str">
        <f>IF(ISNUMBER(SEARCH("Waterlogsy",VLOOKUP(A40,'FBS input file'!A:I,9,0))),"Yes","No")</f>
        <v>Yes</v>
      </c>
      <c r="F40" t="str">
        <f>IF(ISNUMBER(SEARCH("T2",VLOOKUP(A40,'FBS input file'!A:I,9,0))),"Yes","No")</f>
        <v>Yes</v>
      </c>
      <c r="G40" t="str">
        <f>IF(ISNUMBER(SEARCH("1D",VLOOKUP(A40,'FBS input file'!A:I,9,0))),"Yes","No")</f>
        <v>Yes</v>
      </c>
      <c r="H40" s="57">
        <f>IFERROR(_xlfn.NUMBERVALUE(VLOOKUP(A40,'FBS input file'!A:M,13,0)),0)</f>
        <v>2.7674546360000001</v>
      </c>
      <c r="I40" s="55">
        <f>IFERROR(_xlfn.NUMBERVALUE(VLOOKUP(A40,'FBS input file'!A:M,11,0)),0)</f>
        <v>0.73</v>
      </c>
      <c r="J40" s="86" cm="1">
        <f t="array" aca="1" ref="J40" ca="1">IFERROR(ROUND(LOOKUP(9.99999999999999E+307,--MID(VLOOKUP(A40,'FBS input file'!A:L,10,0),MIN(FIND({0,1,2,3,4,5,6,7,8,9},VLOOKUP(A40,'FBS input file'!A:L,10,0)&amp;"0123456789")),ROW(INDIRECT("1:20")))),0),0)</f>
        <v>17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LB</v>
      </c>
      <c r="L40" t="str" cm="1">
        <f t="array" aca="1" ref="L40" ca="1">IF(D40="Binding",IFERROR(_xlfn.IFS(AND(H40&gt;=$H$1,I40&gt;=$I$1),"Binding",AND(H40&gt;=$H$1,OR(J40&gt;=$J$1,K40="LB")),"Binding",AND(I40&gt;=$I$1,OR(J40&gt;=$J$1,K40="LB")),"Binding",K40="Severe LB","Binding"),"Not Binding"),"-")</f>
        <v>Binding</v>
      </c>
      <c r="M40">
        <f>IFERROR(_xlfn.NUMBERVALUE(VLOOKUP(A40,'FBS input file'!A:L,12,0)),"No")</f>
        <v>2.81</v>
      </c>
      <c r="N40" t="str">
        <f>VLOOKUP(A40,'All Plates'!A:K,3,0)</f>
        <v>Consistent Expert</v>
      </c>
      <c r="O40" t="str">
        <f>VLOOKUP(A40,'All Plates'!A:K,7,0)</f>
        <v>high purity*</v>
      </c>
      <c r="P40" t="str">
        <f t="shared" si="0"/>
        <v>Good</v>
      </c>
      <c r="Q40" s="53">
        <f t="shared" si="1"/>
        <v>0.24084460574067965</v>
      </c>
    </row>
    <row r="41" spans="1:22" x14ac:dyDescent="0.25">
      <c r="A41" t="str">
        <f>'All Plates'!A667</f>
        <v>P7_H06</v>
      </c>
      <c r="B41" s="5" t="str">
        <f>'All Plates'!J667</f>
        <v>0110706245</v>
      </c>
      <c r="C41" t="s">
        <v>4885</v>
      </c>
      <c r="D41" t="str">
        <f>IFERROR('All Plates'!K667,"Not Binding")</f>
        <v>Binding</v>
      </c>
      <c r="E41" t="str">
        <f>IF(ISNUMBER(SEARCH("Waterlogsy",VLOOKUP(A41,'FBS input file'!A:I,9,0))),"Yes","No")</f>
        <v>Yes</v>
      </c>
      <c r="F41" t="str">
        <f>IF(ISNUMBER(SEARCH("T2",VLOOKUP(A41,'FBS input file'!A:I,9,0))),"Yes","No")</f>
        <v>Yes</v>
      </c>
      <c r="G41" t="str">
        <f>IF(ISNUMBER(SEARCH("1D",VLOOKUP(A41,'FBS input file'!A:I,9,0))),"Yes","No")</f>
        <v>Yes</v>
      </c>
      <c r="H41" s="57">
        <f>IFERROR(_xlfn.NUMBERVALUE(VLOOKUP(A41,'FBS input file'!A:M,13,0)),0)</f>
        <v>1.4173319559999999</v>
      </c>
      <c r="I41" s="55">
        <f>IFERROR(_xlfn.NUMBERVALUE(VLOOKUP(A41,'FBS input file'!A:M,11,0)),0)</f>
        <v>0.83</v>
      </c>
      <c r="J41" s="86" cm="1">
        <f t="array" aca="1" ref="J41" ca="1">IFERROR(ROUND(LOOKUP(9.99999999999999E+307,--MID(VLOOKUP(A41,'FBS input file'!A:L,10,0),MIN(FIND({0,1,2,3,4,5,6,7,8,9},VLOOKUP(A41,'FBS input file'!A:L,10,0)&amp;"0123456789")),ROW(INDIRECT("1:20")))),0),0)</f>
        <v>5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LB</v>
      </c>
      <c r="L41" t="str" cm="1">
        <f t="array" aca="1" ref="L41" ca="1">IF(D41="Binding",IFERROR(_xlfn.IFS(AND(H41&gt;=$H$1,I41&gt;=$I$1),"Binding",AND(H41&gt;=$H$1,OR(J41&gt;=$J$1,K41="LB")),"Binding",AND(I41&gt;=$I$1,OR(J41&gt;=$J$1,K41="LB")),"Binding",K41="Severe LB","Binding"),"Not Binding"),"-")</f>
        <v>Binding</v>
      </c>
      <c r="M41">
        <f>IFERROR(_xlfn.NUMBERVALUE(VLOOKUP(A41,'FBS input file'!A:L,12,0)),"No")</f>
        <v>3.77</v>
      </c>
      <c r="N41" t="str">
        <f>VLOOKUP(A41,'All Plates'!A:K,3,0)</f>
        <v>Consistent Expert</v>
      </c>
      <c r="O41" t="str">
        <f>VLOOKUP(A41,'All Plates'!A:K,7,0)</f>
        <v>high purity*</v>
      </c>
      <c r="P41" t="str">
        <f t="shared" si="0"/>
        <v>Good</v>
      </c>
      <c r="Q41" s="53">
        <f t="shared" si="1"/>
        <v>0.27383701748597816</v>
      </c>
    </row>
    <row r="42" spans="1:22" x14ac:dyDescent="0.25">
      <c r="A42" t="str">
        <f>'All Plates'!A679</f>
        <v>P8_A06</v>
      </c>
      <c r="B42" s="5" t="str">
        <f>'All Plates'!J679</f>
        <v>0110770266</v>
      </c>
      <c r="C42" t="s">
        <v>4897</v>
      </c>
      <c r="D42" t="str">
        <f>IFERROR('All Plates'!K679,"Not Binding")</f>
        <v>Binding</v>
      </c>
      <c r="E42" t="str">
        <f>IF(ISNUMBER(SEARCH("Waterlogsy",VLOOKUP(A42,'FBS input file'!A:I,9,0))),"Yes","No")</f>
        <v>Yes</v>
      </c>
      <c r="F42" t="str">
        <f>IF(ISNUMBER(SEARCH("T2",VLOOKUP(A42,'FBS input file'!A:I,9,0))),"Yes","No")</f>
        <v>Yes</v>
      </c>
      <c r="G42" t="str">
        <f>IF(ISNUMBER(SEARCH("1D",VLOOKUP(A42,'FBS input file'!A:I,9,0))),"Yes","No")</f>
        <v>Yes</v>
      </c>
      <c r="H42" s="57">
        <f>IFERROR(_xlfn.NUMBERVALUE(VLOOKUP(A42,'FBS input file'!A:M,13,0)),0)</f>
        <v>1.4962687880000001</v>
      </c>
      <c r="I42" s="55">
        <f>IFERROR(_xlfn.NUMBERVALUE(VLOOKUP(A42,'FBS input file'!A:M,11,0)),0)</f>
        <v>0.91</v>
      </c>
      <c r="J42" s="86" cm="1">
        <f t="array" aca="1" ref="J42" ca="1">IFERROR(ROUND(LOOKUP(9.99999999999999E+307,--MID(VLOOKUP(A42,'FBS input file'!A:L,10,0),MIN(FIND({0,1,2,3,4,5,6,7,8,9},VLOOKUP(A42,'FBS input file'!A:L,10,0)&amp;"0123456789")),ROW(INDIRECT("1:20")))),0),0)</f>
        <v>16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LB</v>
      </c>
      <c r="L42" t="str" cm="1">
        <f t="array" aca="1" ref="L42" ca="1">IF(D42="Binding",IFERROR(_xlfn.IFS(AND(H42&gt;=$H$1,I42&gt;=$I$1),"Binding",AND(H42&gt;=$H$1,OR(J42&gt;=$J$1,K42="LB")),"Binding",AND(I42&gt;=$I$1,OR(J42&gt;=$J$1,K42="LB")),"Binding",K42="Severe LB","Binding"),"Not Binding"),"-")</f>
        <v>Binding</v>
      </c>
      <c r="M42">
        <f>IFERROR(_xlfn.NUMBERVALUE(VLOOKUP(A42,'FBS input file'!A:L,12,0)),"No")</f>
        <v>8.2200000000000006</v>
      </c>
      <c r="N42" t="str">
        <f>VLOOKUP(A42,'All Plates'!A:K,3,0)</f>
        <v>Consistent Expert</v>
      </c>
      <c r="O42" t="str">
        <f>VLOOKUP(A42,'All Plates'!A:K,7,0)</f>
        <v>very high purity</v>
      </c>
      <c r="P42" t="str">
        <f t="shared" si="0"/>
        <v>Good</v>
      </c>
      <c r="Q42" s="53">
        <f t="shared" si="1"/>
        <v>0.30023094688221708</v>
      </c>
    </row>
    <row r="43" spans="1:22" x14ac:dyDescent="0.25">
      <c r="A43" t="str">
        <f>'All Plates'!A689</f>
        <v>P8_B04</v>
      </c>
      <c r="B43" s="5" t="str">
        <f>'All Plates'!J689</f>
        <v>0110770251</v>
      </c>
      <c r="C43" t="s">
        <v>4907</v>
      </c>
      <c r="D43" t="str">
        <f>IFERROR('All Plates'!K689,"Not Binding")</f>
        <v>Binding</v>
      </c>
      <c r="E43" t="str">
        <f>IF(ISNUMBER(SEARCH("Waterlogsy",VLOOKUP(A43,'FBS input file'!A:I,9,0))),"Yes","No")</f>
        <v>Yes</v>
      </c>
      <c r="F43" t="str">
        <f>IF(ISNUMBER(SEARCH("T2",VLOOKUP(A43,'FBS input file'!A:I,9,0))),"Yes","No")</f>
        <v>Yes</v>
      </c>
      <c r="G43" t="str">
        <f>IF(ISNUMBER(SEARCH("1D",VLOOKUP(A43,'FBS input file'!A:I,9,0))),"Yes","No")</f>
        <v>Yes</v>
      </c>
      <c r="H43" s="57">
        <f>IFERROR(_xlfn.NUMBERVALUE(VLOOKUP(A43,'FBS input file'!A:M,13,0)),0)</f>
        <v>3.0209568330000001</v>
      </c>
      <c r="I43" s="55">
        <f>IFERROR(_xlfn.NUMBERVALUE(VLOOKUP(A43,'FBS input file'!A:M,11,0)),0)</f>
        <v>0.62</v>
      </c>
      <c r="J43" s="86" cm="1">
        <f t="array" aca="1" ref="J43" ca="1">IFERROR(ROUND(LOOKUP(9.99999999999999E+307,--MID(VLOOKUP(A43,'FBS input file'!A:L,10,0),MIN(FIND({0,1,2,3,4,5,6,7,8,9},VLOOKUP(A43,'FBS input file'!A:L,10,0)&amp;"0123456789")),ROW(INDIRECT("1:20")))),0),0)</f>
        <v>5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LB</v>
      </c>
      <c r="L43" t="str" cm="1">
        <f t="array" aca="1" ref="L43" ca="1">IF(D43="Binding",IFERROR(_xlfn.IFS(AND(H43&gt;=$H$1,I43&gt;=$I$1),"Binding",AND(H43&gt;=$H$1,OR(J43&gt;=$J$1,K43="LB")),"Binding",AND(I43&gt;=$I$1,OR(J43&gt;=$J$1,K43="LB")),"Binding",K43="Severe LB","Binding"),"Not Binding"),"-")</f>
        <v>Binding</v>
      </c>
      <c r="M43">
        <f>IFERROR(_xlfn.NUMBERVALUE(VLOOKUP(A43,'FBS input file'!A:L,12,0)),"No")</f>
        <v>6.5</v>
      </c>
      <c r="N43" t="str">
        <f>VLOOKUP(A43,'All Plates'!A:K,3,0)</f>
        <v>Consistent Expert</v>
      </c>
      <c r="O43" t="str">
        <f>VLOOKUP(A43,'All Plates'!A:K,7,0)</f>
        <v>high purity*</v>
      </c>
      <c r="P43" t="str">
        <f t="shared" si="0"/>
        <v>Good</v>
      </c>
      <c r="Q43" s="53">
        <f t="shared" si="1"/>
        <v>0.2045529528208512</v>
      </c>
    </row>
    <row r="44" spans="1:22" x14ac:dyDescent="0.25">
      <c r="A44" t="str">
        <f>'All Plates'!A751</f>
        <v>P8_G06</v>
      </c>
      <c r="B44" s="5" t="str">
        <f>'All Plates'!J751</f>
        <v>0110770194</v>
      </c>
      <c r="C44" t="s">
        <v>4969</v>
      </c>
      <c r="D44" t="str">
        <f>IFERROR('All Plates'!K751,"Not Binding")</f>
        <v>Binding</v>
      </c>
      <c r="E44" t="str">
        <f>IF(ISNUMBER(SEARCH("Waterlogsy",VLOOKUP(A44,'FBS input file'!A:I,9,0))),"Yes","No")</f>
        <v>Yes</v>
      </c>
      <c r="F44" t="str">
        <f>IF(ISNUMBER(SEARCH("T2",VLOOKUP(A44,'FBS input file'!A:I,9,0))),"Yes","No")</f>
        <v>Yes</v>
      </c>
      <c r="G44" t="str">
        <f>IF(ISNUMBER(SEARCH("1D",VLOOKUP(A44,'FBS input file'!A:I,9,0))),"Yes","No")</f>
        <v>Yes</v>
      </c>
      <c r="H44" s="57">
        <f>IFERROR(_xlfn.NUMBERVALUE(VLOOKUP(A44,'FBS input file'!A:M,13,0)),0)</f>
        <v>2.6160194269999999</v>
      </c>
      <c r="I44" s="55">
        <f>IFERROR(_xlfn.NUMBERVALUE(VLOOKUP(A44,'FBS input file'!A:M,11,0)),0)</f>
        <v>0.73</v>
      </c>
      <c r="J44" s="86" cm="1">
        <f t="array" aca="1" ref="J44" ca="1">IFERROR(ROUND(LOOKUP(9.99999999999999E+307,--MID(VLOOKUP(A44,'FBS input file'!A:L,10,0),MIN(FIND({0,1,2,3,4,5,6,7,8,9},VLOOKUP(A44,'FBS input file'!A:L,10,0)&amp;"0123456789")),ROW(INDIRECT("1:20")))),0),0)</f>
        <v>3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LB</v>
      </c>
      <c r="L44" t="str" cm="1">
        <f t="array" aca="1" ref="L44" ca="1">IF(D44="Binding",IFERROR(_xlfn.IFS(AND(H44&gt;=$H$1,I44&gt;=$I$1),"Binding",AND(H44&gt;=$H$1,OR(J44&gt;=$J$1,K44="LB")),"Binding",AND(I44&gt;=$I$1,OR(J44&gt;=$J$1,K44="LB")),"Binding",K44="Severe LB","Binding"),"Not Binding"),"-")</f>
        <v>Binding</v>
      </c>
      <c r="M44">
        <f>IFERROR(_xlfn.NUMBERVALUE(VLOOKUP(A44,'FBS input file'!A:L,12,0)),"No")</f>
        <v>7.64</v>
      </c>
      <c r="N44" t="str">
        <f>VLOOKUP(A44,'All Plates'!A:K,3,0)</f>
        <v>Inconsistent Expert</v>
      </c>
      <c r="O44" t="str">
        <f>VLOOKUP(A44,'All Plates'!A:K,7,0)</f>
        <v>low solubility</v>
      </c>
      <c r="P44" t="str">
        <f t="shared" si="0"/>
        <v>No</v>
      </c>
      <c r="Q44" s="53">
        <f t="shared" si="1"/>
        <v>0.24084460574067965</v>
      </c>
    </row>
    <row r="45" spans="1:22" x14ac:dyDescent="0.25">
      <c r="A45" t="str">
        <f>'All Plates'!A752</f>
        <v>P8_G07</v>
      </c>
      <c r="B45" s="5" t="str">
        <f>'All Plates'!J752</f>
        <v>0110770193</v>
      </c>
      <c r="C45" t="s">
        <v>4970</v>
      </c>
      <c r="D45" t="str">
        <f>IFERROR('All Plates'!K752,"Not Binding")</f>
        <v>Binding</v>
      </c>
      <c r="E45" t="str">
        <f>IF(ISNUMBER(SEARCH("Waterlogsy",VLOOKUP(A45,'FBS input file'!A:I,9,0))),"Yes","No")</f>
        <v>Yes</v>
      </c>
      <c r="F45" t="str">
        <f>IF(ISNUMBER(SEARCH("T2",VLOOKUP(A45,'FBS input file'!A:I,9,0))),"Yes","No")</f>
        <v>Yes</v>
      </c>
      <c r="G45" t="str">
        <f>IF(ISNUMBER(SEARCH("1D",VLOOKUP(A45,'FBS input file'!A:I,9,0))),"Yes","No")</f>
        <v>Yes</v>
      </c>
      <c r="H45" s="57">
        <f>IFERROR(_xlfn.NUMBERVALUE(VLOOKUP(A45,'FBS input file'!A:M,13,0)),0)</f>
        <v>3.7783299210000001</v>
      </c>
      <c r="I45" s="55">
        <f>IFERROR(_xlfn.NUMBERVALUE(VLOOKUP(A45,'FBS input file'!A:M,11,0)),0)</f>
        <v>0.25</v>
      </c>
      <c r="J45" s="86" cm="1">
        <f t="array" aca="1" ref="J45" ca="1">IFERROR(ROUND(LOOKUP(9.99999999999999E+307,--MID(VLOOKUP(A45,'FBS input file'!A:L,10,0),MIN(FIND({0,1,2,3,4,5,6,7,8,9},VLOOKUP(A45,'FBS input file'!A:L,10,0)&amp;"0123456789")),ROW(INDIRECT("1:20")))),0),0)</f>
        <v>7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LB</v>
      </c>
      <c r="L45" t="str" cm="1">
        <f t="array" aca="1" ref="L45" ca="1">IF(D45="Binding",IFERROR(_xlfn.IFS(AND(H45&gt;=$H$1,I45&gt;=$I$1),"Binding",AND(H45&gt;=$H$1,OR(J45&gt;=$J$1,K45="LB")),"Binding",AND(I45&gt;=$I$1,OR(J45&gt;=$J$1,K45="LB")),"Binding",K45="Severe LB","Binding"),"Not Binding"),"-")</f>
        <v>Binding</v>
      </c>
      <c r="M45">
        <f>IFERROR(_xlfn.NUMBERVALUE(VLOOKUP(A45,'FBS input file'!A:L,12,0)),"No")</f>
        <v>6.26</v>
      </c>
      <c r="N45" t="str">
        <f>VLOOKUP(A45,'All Plates'!A:K,3,0)</f>
        <v>Consistent Expert</v>
      </c>
      <c r="O45" t="str">
        <f>VLOOKUP(A45,'All Plates'!A:K,7,0)</f>
        <v>high purity</v>
      </c>
      <c r="P45" t="str">
        <f t="shared" si="0"/>
        <v>Good</v>
      </c>
      <c r="Q45" s="53">
        <f t="shared" si="1"/>
        <v>8.2481029363246458E-2</v>
      </c>
    </row>
    <row r="46" spans="1:22" ht="15.75" thickBot="1" x14ac:dyDescent="0.3">
      <c r="A46" t="str">
        <f>'All Plates'!A766</f>
        <v>P8_H09</v>
      </c>
      <c r="B46" s="5" t="str">
        <f>'All Plates'!J766</f>
        <v>0110770184</v>
      </c>
      <c r="C46" t="s">
        <v>4984</v>
      </c>
      <c r="D46" t="str">
        <f>IFERROR('All Plates'!K766,"Not Binding")</f>
        <v>Binding</v>
      </c>
      <c r="E46" t="str">
        <f>IF(ISNUMBER(SEARCH("Waterlogsy",VLOOKUP(A46,'FBS input file'!A:I,9,0))),"Yes","No")</f>
        <v>Yes</v>
      </c>
      <c r="F46" t="str">
        <f>IF(ISNUMBER(SEARCH("T2",VLOOKUP(A46,'FBS input file'!A:I,9,0))),"Yes","No")</f>
        <v>Yes</v>
      </c>
      <c r="G46" t="str">
        <f>IF(ISNUMBER(SEARCH("1D",VLOOKUP(A46,'FBS input file'!A:I,9,0))),"Yes","No")</f>
        <v>Yes</v>
      </c>
      <c r="H46" s="57">
        <f>IFERROR(_xlfn.NUMBERVALUE(VLOOKUP(A46,'FBS input file'!A:M,13,0)),0)</f>
        <v>2.2298198739999999</v>
      </c>
      <c r="I46" s="55">
        <f>IFERROR(_xlfn.NUMBERVALUE(VLOOKUP(A46,'FBS input file'!A:M,11,0)),0)</f>
        <v>0.9</v>
      </c>
      <c r="J46" s="86" cm="1">
        <f t="array" aca="1" ref="J46" ca="1">IFERROR(ROUND(LOOKUP(9.99999999999999E+307,--MID(VLOOKUP(A46,'FBS input file'!A:L,10,0),MIN(FIND({0,1,2,3,4,5,6,7,8,9},VLOOKUP(A46,'FBS input file'!A:L,10,0)&amp;"0123456789")),ROW(INDIRECT("1:20")))),0),0)</f>
        <v>14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LB</v>
      </c>
      <c r="L46" t="str" cm="1">
        <f t="array" aca="1" ref="L46" ca="1">IF(D46="Binding",IFERROR(_xlfn.IFS(AND(H46&gt;=$H$1,I46&gt;=$I$1),"Binding",AND(H46&gt;=$H$1,OR(J46&gt;=$J$1,K46="LB")),"Binding",AND(I46&gt;=$I$1,OR(J46&gt;=$J$1,K46="LB")),"Binding",K46="Severe LB","Binding"),"Not Binding"),"-")</f>
        <v>Binding</v>
      </c>
      <c r="M46">
        <f>IFERROR(_xlfn.NUMBERVALUE(VLOOKUP(A46,'FBS input file'!A:L,12,0)),"No")</f>
        <v>8.17</v>
      </c>
      <c r="N46" t="str">
        <f>VLOOKUP(A46,'All Plates'!A:K,3,0)</f>
        <v>Inconsistent Expert</v>
      </c>
      <c r="O46" t="str">
        <f>VLOOKUP(A46,'All Plates'!A:K,7,0)</f>
        <v>low solubility</v>
      </c>
      <c r="P46" t="str">
        <f t="shared" si="0"/>
        <v>No</v>
      </c>
      <c r="Q46" s="53">
        <f t="shared" si="1"/>
        <v>0.29693170570768723</v>
      </c>
    </row>
    <row r="47" spans="1:22" ht="15.75" thickBot="1" x14ac:dyDescent="0.3">
      <c r="A47" t="str">
        <f>'All Plates'!A109</f>
        <v>P2_A12</v>
      </c>
      <c r="B47" s="5" t="str">
        <f>'All Plates'!J109</f>
        <v>0110705247</v>
      </c>
      <c r="C47" t="s">
        <v>4328</v>
      </c>
      <c r="D47" t="str">
        <f>IFERROR('All Plates'!K109,"Not Binding")</f>
        <v>Aggregates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86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Plates'!A104</f>
        <v>P2_A07</v>
      </c>
      <c r="B48" s="5" t="str">
        <f>'All Plates'!J104</f>
        <v>0110705849</v>
      </c>
      <c r="C48" t="s">
        <v>4323</v>
      </c>
      <c r="D48" t="str">
        <f>IFERROR('All Plates'!K104,"Not Binding")</f>
        <v>Ambiguous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Yes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86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addtional signals or too few signals</v>
      </c>
      <c r="P48" t="str">
        <f t="shared" si="0"/>
        <v>Good</v>
      </c>
      <c r="Q48" s="53">
        <f t="shared" si="1"/>
        <v>0</v>
      </c>
      <c r="S48" s="19" t="s">
        <v>4993</v>
      </c>
      <c r="T48" s="44">
        <f ca="1">COUNTIFS(L:L,"Binding",H:H,"&gt;="&amp;H1)</f>
        <v>38</v>
      </c>
      <c r="U48" s="42"/>
      <c r="V48" s="42"/>
    </row>
    <row r="49" spans="1:22" x14ac:dyDescent="0.25">
      <c r="A49" t="str">
        <f>'All Plates'!A156</f>
        <v>P2_E11</v>
      </c>
      <c r="B49" s="5" t="str">
        <f>'All Plates'!J156</f>
        <v>0110705797</v>
      </c>
      <c r="C49" t="s">
        <v>4375</v>
      </c>
      <c r="D49" t="str">
        <f>IFERROR('All Plates'!K156,"Not Binding")</f>
        <v>Ambiguous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86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medium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41</v>
      </c>
      <c r="U49" s="42"/>
      <c r="V49" s="42"/>
    </row>
    <row r="50" spans="1:22" ht="15.75" thickBot="1" x14ac:dyDescent="0.3">
      <c r="A50" t="str">
        <f>'All Plates'!A397</f>
        <v>P5_A12</v>
      </c>
      <c r="B50" s="5" t="str">
        <f>'All Plates'!J397</f>
        <v>9990531824</v>
      </c>
      <c r="C50" t="s">
        <v>4616</v>
      </c>
      <c r="D50" t="str">
        <f>IFERROR('All Plates'!K397,"Not Binding")</f>
        <v>Ambiguous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Yes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86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very high purity</v>
      </c>
      <c r="P50" t="str">
        <f t="shared" si="0"/>
        <v>Good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35</v>
      </c>
      <c r="U50" s="42"/>
      <c r="V50" s="42"/>
    </row>
    <row r="51" spans="1:22" x14ac:dyDescent="0.25">
      <c r="A51" t="str">
        <f>'All Plates'!A584</f>
        <v>P7_A07</v>
      </c>
      <c r="B51" s="5" t="str">
        <f>'All Plates'!J584</f>
        <v>0110706329</v>
      </c>
      <c r="C51" t="s">
        <v>4802</v>
      </c>
      <c r="D51" t="str">
        <f>IFERROR('All Plates'!K584,"Not Binding")</f>
        <v>Ambiguous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Yes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86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medium purity*</v>
      </c>
      <c r="P51" t="str">
        <f t="shared" si="0"/>
        <v>Good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38</v>
      </c>
      <c r="U51" s="42"/>
      <c r="V51" s="42"/>
    </row>
    <row r="52" spans="1:22" x14ac:dyDescent="0.25">
      <c r="A52" t="str">
        <f>'All Plates'!A3</f>
        <v>P1_A02</v>
      </c>
      <c r="B52" s="5" t="str">
        <f>'All Plates'!J3</f>
        <v>0110705950</v>
      </c>
      <c r="C52" t="s">
        <v>4223</v>
      </c>
      <c r="D52" t="str">
        <f>IFERROR('All Plates'!K3,"Not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86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medium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32</v>
      </c>
      <c r="U52" s="42"/>
      <c r="V52" s="42"/>
    </row>
    <row r="53" spans="1:22" x14ac:dyDescent="0.25">
      <c r="A53" t="str">
        <f>'All Plates'!A4</f>
        <v>P1_A03</v>
      </c>
      <c r="B53" s="5" t="str">
        <f>'All Plates'!J4</f>
        <v>0110705949</v>
      </c>
      <c r="C53" t="s">
        <v>4224</v>
      </c>
      <c r="D53" t="str">
        <f>IFERROR('All Plates'!K4,"Not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86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Inconsistent Expert</v>
      </c>
      <c r="O53" t="str">
        <f>VLOOKUP(A53,'All Plates'!A:K,7,0)</f>
        <v>low solubility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35</v>
      </c>
      <c r="U53" s="42"/>
      <c r="V53" s="42"/>
    </row>
    <row r="54" spans="1:22" ht="15.75" thickBot="1" x14ac:dyDescent="0.3">
      <c r="A54" t="str">
        <f>'All Plates'!A5</f>
        <v>P1_A04</v>
      </c>
      <c r="B54" s="5" t="str">
        <f>'All Plates'!J5</f>
        <v>0110705948</v>
      </c>
      <c r="C54" t="s">
        <v>4225</v>
      </c>
      <c r="D54" t="str">
        <f>IFERROR('All Plates'!K5,"Not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86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</v>
      </c>
      <c r="P54">
        <f t="shared" si="0"/>
        <v>-10000</v>
      </c>
      <c r="Q54" s="53">
        <f t="shared" si="1"/>
        <v>0</v>
      </c>
      <c r="S54" s="49" t="s">
        <v>5229</v>
      </c>
      <c r="T54" s="87">
        <f ca="1">COUNTIFS(L:L,"Binding",H:H,"&gt;="&amp;H1,J:J,"&gt;="&amp;J1,I:I,"&gt;="&amp;I1)+COUNTIFS(L:L,"Binding",H:H,"&gt;="&amp;H1,K:K,"LB",I:I,"&gt;="&amp;I1)-COUNTIFS(L:L,"Binding",H:H,"&gt;="&amp;H1,J:J,"&gt;="&amp;J1,K:K,"LB",I:I,"&gt;="&amp;I1)</f>
        <v>32</v>
      </c>
      <c r="U54" s="42"/>
      <c r="V54" s="42"/>
    </row>
    <row r="55" spans="1:22" x14ac:dyDescent="0.25">
      <c r="A55" t="str">
        <f>'All Plates'!A7</f>
        <v>P1_A06</v>
      </c>
      <c r="B55" s="5" t="str">
        <f>'All Plates'!J7</f>
        <v>0110705946</v>
      </c>
      <c r="C55" t="s">
        <v>4227</v>
      </c>
      <c r="D55" t="str">
        <f>IFERROR('All Plates'!K7,"Not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86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addtional signals or too few signals</v>
      </c>
      <c r="P55">
        <f t="shared" si="0"/>
        <v>-10000</v>
      </c>
      <c r="Q55" s="53">
        <f t="shared" si="1"/>
        <v>0</v>
      </c>
      <c r="S55" s="88"/>
      <c r="T55" s="88"/>
    </row>
    <row r="56" spans="1:22" x14ac:dyDescent="0.25">
      <c r="A56" t="str">
        <f>'All Plates'!A8</f>
        <v>P1_A07</v>
      </c>
      <c r="B56" s="5" t="str">
        <f>'All Plates'!J8</f>
        <v>0110705224</v>
      </c>
      <c r="C56" t="s">
        <v>4228</v>
      </c>
      <c r="D56" t="str">
        <f>IFERROR('All Plates'!K8,"Not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86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</v>
      </c>
      <c r="P56">
        <f t="shared" si="0"/>
        <v>-10000</v>
      </c>
      <c r="Q56" s="53">
        <f t="shared" si="1"/>
        <v>0</v>
      </c>
      <c r="S56" s="88"/>
      <c r="T56" s="89"/>
    </row>
    <row r="57" spans="1:22" x14ac:dyDescent="0.25">
      <c r="A57" t="str">
        <f>'All Plates'!A9</f>
        <v>P1_A08</v>
      </c>
      <c r="B57" s="5" t="str">
        <f>'All Plates'!J9</f>
        <v>0110705944</v>
      </c>
      <c r="C57" t="s">
        <v>4229</v>
      </c>
      <c r="D57" t="str">
        <f>IFERROR('All Plates'!K9,"Not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86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Inconsistent Expert</v>
      </c>
      <c r="O57" t="str">
        <f>VLOOKUP(A57,'All Plates'!A:K,7,0)</f>
        <v>low solubility</v>
      </c>
      <c r="P57">
        <f t="shared" si="0"/>
        <v>-10000</v>
      </c>
      <c r="Q57" s="53">
        <f t="shared" si="1"/>
        <v>0</v>
      </c>
      <c r="S57" s="88"/>
      <c r="T57" s="88"/>
    </row>
    <row r="58" spans="1:22" x14ac:dyDescent="0.25">
      <c r="A58" t="str">
        <f>'All Plates'!A10</f>
        <v>P1_A09</v>
      </c>
      <c r="B58" s="5" t="str">
        <f>'All Plates'!J10</f>
        <v>0110705220</v>
      </c>
      <c r="C58" t="s">
        <v>4230</v>
      </c>
      <c r="D58" t="str">
        <f>IFERROR('All Plates'!K10,"Not Binding")</f>
        <v>Not Binding</v>
      </c>
      <c r="E58" t="str">
        <f>IF(ISNUMBER(SEARCH("Waterlogsy",VLOOKUP(A58,'FBS input file'!A:I,9,0))),"Yes","No")</f>
        <v>Yes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86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</v>
      </c>
      <c r="P58" t="str">
        <f t="shared" si="0"/>
        <v>Good</v>
      </c>
      <c r="Q58" s="53">
        <f t="shared" si="1"/>
        <v>0</v>
      </c>
      <c r="S58" s="88"/>
      <c r="T58" s="89"/>
    </row>
    <row r="59" spans="1:22" x14ac:dyDescent="0.25">
      <c r="A59" t="str">
        <f>'All Plates'!A11</f>
        <v>P1_A10</v>
      </c>
      <c r="B59" s="5" t="str">
        <f>'All Plates'!J11</f>
        <v>0110705942</v>
      </c>
      <c r="C59" t="s">
        <v>4231</v>
      </c>
      <c r="D59" t="str">
        <f>IFERROR('All Plates'!K11,"Not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86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purity*</v>
      </c>
      <c r="P59">
        <f t="shared" si="0"/>
        <v>-10000</v>
      </c>
      <c r="Q59" s="53">
        <f t="shared" si="1"/>
        <v>0</v>
      </c>
      <c r="S59" s="88"/>
      <c r="T59" s="89"/>
    </row>
    <row r="60" spans="1:22" x14ac:dyDescent="0.25">
      <c r="A60" t="str">
        <f>'All Plates'!A12</f>
        <v>P1_A11</v>
      </c>
      <c r="B60" s="5" t="str">
        <f>'All Plates'!J12</f>
        <v>0110705941</v>
      </c>
      <c r="C60" t="s">
        <v>4232</v>
      </c>
      <c r="D60" t="str">
        <f>IFERROR('All Plates'!K12,"Not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86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Inconsistent Expert</v>
      </c>
      <c r="O60" t="str">
        <f>VLOOKUP(A60,'All Plates'!A:K,7,0)</f>
        <v>low solubility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Plates'!A13</f>
        <v>P1_A12</v>
      </c>
      <c r="B61" s="5" t="str">
        <f>'All Plates'!J13</f>
        <v>0110705940</v>
      </c>
      <c r="C61" t="s">
        <v>4233</v>
      </c>
      <c r="D61" t="str">
        <f>IFERROR('All Plates'!K13,"Not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86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Plates'!A14</f>
        <v>P1_B01</v>
      </c>
      <c r="B62" s="5" t="str">
        <f>'All Plates'!J14</f>
        <v>0110705928</v>
      </c>
      <c r="C62" t="s">
        <v>4234</v>
      </c>
      <c r="D62" t="str">
        <f>IFERROR('All Plates'!K14,"Not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86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medium purity*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Plates'!A15</f>
        <v>P1_B02</v>
      </c>
      <c r="B63" s="5" t="str">
        <f>'All Plates'!J15</f>
        <v>0110705929</v>
      </c>
      <c r="C63" t="s">
        <v>4235</v>
      </c>
      <c r="D63" t="str">
        <f>IFERROR('All Plates'!K15,"Not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86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medium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Plates'!A16</f>
        <v>P1_B03</v>
      </c>
      <c r="B64" s="5" t="str">
        <f>'All Plates'!J16</f>
        <v>0110705930</v>
      </c>
      <c r="C64" t="s">
        <v>4236</v>
      </c>
      <c r="D64" t="str">
        <f>IFERROR('All Plates'!K16,"Not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86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addtional signals or too few signals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Plates'!A17</f>
        <v>P1_B04</v>
      </c>
      <c r="B65" s="5" t="str">
        <f>'All Plates'!J17</f>
        <v>0110705931</v>
      </c>
      <c r="C65" t="s">
        <v>4237</v>
      </c>
      <c r="D65" t="str">
        <f>IFERROR('All Plates'!K17,"Not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86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Inconsistent Expert</v>
      </c>
      <c r="O65" t="str">
        <f>VLOOKUP(A65,'All Plates'!A:K,7,0)</f>
        <v>low solubility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Plates'!A18</f>
        <v>P1_B05</v>
      </c>
      <c r="B66" s="5" t="str">
        <f>'All Plates'!J18</f>
        <v>0110705932</v>
      </c>
      <c r="C66" t="s">
        <v>4238</v>
      </c>
      <c r="D66" t="str">
        <f>IFERROR('All Plates'!K18,"Not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86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Plates'!A19</f>
        <v>P1_B06</v>
      </c>
      <c r="B67" s="5" t="str">
        <f>'All Plates'!J19</f>
        <v>0110705933</v>
      </c>
      <c r="C67" t="s">
        <v>4239</v>
      </c>
      <c r="D67" t="str">
        <f>IFERROR('All Plates'!K19,"Not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86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Plates'!A20</f>
        <v>P1_B07</v>
      </c>
      <c r="B68" s="5" t="str">
        <f>'All Plates'!J20</f>
        <v>0110705934</v>
      </c>
      <c r="C68" t="s">
        <v>4240</v>
      </c>
      <c r="D68" t="str">
        <f>IFERROR('All Plates'!K20,"Not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86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high purity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Plates'!A21</f>
        <v>P1_B08</v>
      </c>
      <c r="B69" s="5" t="str">
        <f>'All Plates'!J21</f>
        <v>0110705935</v>
      </c>
      <c r="C69" t="s">
        <v>4241</v>
      </c>
      <c r="D69" t="str">
        <f>IFERROR('All Plates'!K21,"Not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86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Plates'!A22</f>
        <v>P1_B09</v>
      </c>
      <c r="B70" s="5" t="str">
        <f>'All Plates'!J22</f>
        <v>0110705936</v>
      </c>
      <c r="C70" t="s">
        <v>4242</v>
      </c>
      <c r="D70" t="str">
        <f>IFERROR('All Plates'!K22,"Not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86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medium purity*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Plates'!A23</f>
        <v>P1_B10</v>
      </c>
      <c r="B71" s="5" t="str">
        <f>'All Plates'!J23</f>
        <v>0110705937</v>
      </c>
      <c r="C71" t="s">
        <v>4243</v>
      </c>
      <c r="D71" t="str">
        <f>IFERROR('All Plates'!K23,"Not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86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medium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Plates'!A24</f>
        <v>P1_B11</v>
      </c>
      <c r="B72" s="5" t="str">
        <f>'All Plates'!J24</f>
        <v>0110705938</v>
      </c>
      <c r="C72" t="s">
        <v>4244</v>
      </c>
      <c r="D72" t="str">
        <f>IFERROR('All Plates'!K24,"Not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86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Plates'!A25</f>
        <v>P1_B12</v>
      </c>
      <c r="B73" s="5" t="str">
        <f>'All Plates'!J25</f>
        <v>0110705939</v>
      </c>
      <c r="C73" t="s">
        <v>4245</v>
      </c>
      <c r="D73" t="str">
        <f>IFERROR('All Plates'!K25,"Not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86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Plates'!A26</f>
        <v>P1_C01</v>
      </c>
      <c r="B74" s="5" t="str">
        <f>'All Plates'!J26</f>
        <v>0110705927</v>
      </c>
      <c r="C74" t="s">
        <v>4246</v>
      </c>
      <c r="D74" t="str">
        <f>IFERROR('All Plates'!K26,"Not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86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Inconsistent Expert</v>
      </c>
      <c r="O74" t="str">
        <f>VLOOKUP(A74,'All Plates'!A:K,7,0)</f>
        <v>low solubility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Plates'!A27</f>
        <v>P1_C02</v>
      </c>
      <c r="B75" s="5" t="str">
        <f>'All Plates'!J27</f>
        <v>0110705926</v>
      </c>
      <c r="C75" t="s">
        <v>4247</v>
      </c>
      <c r="D75" t="str">
        <f>IFERROR('All Plates'!K27,"Not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86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purity*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Plates'!A28</f>
        <v>P1_C03</v>
      </c>
      <c r="B76" s="5" t="str">
        <f>'All Plates'!J28</f>
        <v>0110705925</v>
      </c>
      <c r="C76" t="s">
        <v>4248</v>
      </c>
      <c r="D76" t="str">
        <f>IFERROR('All Plates'!K28,"Not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86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Plates'!A29</f>
        <v>P1_C04</v>
      </c>
      <c r="B77" s="5" t="str">
        <f>'All Plates'!J29</f>
        <v>0110705924</v>
      </c>
      <c r="C77" t="s">
        <v>4249</v>
      </c>
      <c r="D77" t="str">
        <f>IFERROR('All Plates'!K29,"Not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86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high purity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Plates'!A30</f>
        <v>P1_C05</v>
      </c>
      <c r="B78" s="5" t="str">
        <f>'All Plates'!J30</f>
        <v>0110705923</v>
      </c>
      <c r="C78" t="s">
        <v>4250</v>
      </c>
      <c r="D78" t="str">
        <f>IFERROR('All Plates'!K30,"Not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86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high purity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Plates'!A31</f>
        <v>P1_C06</v>
      </c>
      <c r="B79" s="5" t="str">
        <f>'All Plates'!J31</f>
        <v>0110705922</v>
      </c>
      <c r="C79" t="s">
        <v>4251</v>
      </c>
      <c r="D79" t="str">
        <f>IFERROR('All Plates'!K31,"Not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86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Inconsistent Expert</v>
      </c>
      <c r="O79" t="str">
        <f>VLOOKUP(A79,'All Plates'!A:K,7,0)</f>
        <v>low solubility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Plates'!A32</f>
        <v>P1_C07</v>
      </c>
      <c r="B80" s="5" t="str">
        <f>'All Plates'!J32</f>
        <v>0110705921</v>
      </c>
      <c r="C80" t="s">
        <v>4252</v>
      </c>
      <c r="D80" t="str">
        <f>IFERROR('All Plates'!K32,"Not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86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very high purity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Plates'!A34</f>
        <v>P1_C09</v>
      </c>
      <c r="B81" s="5" t="str">
        <f>'All Plates'!J34</f>
        <v>0110705919</v>
      </c>
      <c r="C81" t="s">
        <v>4254</v>
      </c>
      <c r="D81" t="str">
        <f>IFERROR('All Plates'!K34,"Not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86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high purity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Plates'!A35</f>
        <v>P1_C10</v>
      </c>
      <c r="B82" s="5" t="str">
        <f>'All Plates'!J35</f>
        <v>0110705918</v>
      </c>
      <c r="C82" t="s">
        <v>4255</v>
      </c>
      <c r="D82" t="str">
        <f>IFERROR('All Plates'!K35,"Not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86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medium purity*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Plates'!A36</f>
        <v>P1_C11</v>
      </c>
      <c r="B83" s="5" t="str">
        <f>'All Plates'!J36</f>
        <v>0110705917</v>
      </c>
      <c r="C83" t="s">
        <v>4256</v>
      </c>
      <c r="D83" t="str">
        <f>IFERROR('All Plates'!K36,"Not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86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high purity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Plates'!A37</f>
        <v>P1_C12</v>
      </c>
      <c r="B84" s="5" t="str">
        <f>'All Plates'!J37</f>
        <v>0110705916</v>
      </c>
      <c r="C84" t="s">
        <v>4257</v>
      </c>
      <c r="D84" t="str">
        <f>IFERROR('All Plates'!K37,"Not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86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Plates'!A38</f>
        <v>P1_D01</v>
      </c>
      <c r="B85" s="5" t="str">
        <f>'All Plates'!J38</f>
        <v>0110705904</v>
      </c>
      <c r="C85" t="s">
        <v>4258</v>
      </c>
      <c r="D85" t="str">
        <f>IFERROR('All Plates'!K38,"Not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86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Inconsistent Expert</v>
      </c>
      <c r="O85" t="str">
        <f>VLOOKUP(A85,'All Plates'!A:K,7,0)</f>
        <v>low solubility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Plates'!A39</f>
        <v>P1_D02</v>
      </c>
      <c r="B86" s="5" t="str">
        <f>'All Plates'!J39</f>
        <v>0110705905</v>
      </c>
      <c r="C86" t="s">
        <v>4259</v>
      </c>
      <c r="D86" t="str">
        <f>IFERROR('All Plates'!K39,"Not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86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very high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Plates'!A40</f>
        <v>P1_D03</v>
      </c>
      <c r="B87" s="5" t="str">
        <f>'All Plates'!J40</f>
        <v>0110705906</v>
      </c>
      <c r="C87" t="s">
        <v>4260</v>
      </c>
      <c r="D87" t="str">
        <f>IFERROR('All Plates'!K40,"Not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86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Plates'!A41</f>
        <v>P1_D04</v>
      </c>
      <c r="B88" s="5" t="str">
        <f>'All Plates'!J41</f>
        <v>0110705907</v>
      </c>
      <c r="C88" t="s">
        <v>4261</v>
      </c>
      <c r="D88" t="str">
        <f>IFERROR('All Plates'!K41,"Not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86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high purity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Plates'!A42</f>
        <v>P1_D05</v>
      </c>
      <c r="B89" s="5" t="str">
        <f>'All Plates'!J42</f>
        <v>0110705908</v>
      </c>
      <c r="C89" t="s">
        <v>4262</v>
      </c>
      <c r="D89" t="str">
        <f>IFERROR('All Plates'!K42,"Not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86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Inconsistent Expert</v>
      </c>
      <c r="O89" t="str">
        <f>VLOOKUP(A89,'All Plates'!A:K,7,0)</f>
        <v>low solubility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Plates'!A43</f>
        <v>P1_D06</v>
      </c>
      <c r="B90" s="5" t="str">
        <f>'All Plates'!J43</f>
        <v>0110705909</v>
      </c>
      <c r="C90" t="s">
        <v>4263</v>
      </c>
      <c r="D90" t="str">
        <f>IFERROR('All Plates'!K43,"Not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86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Inconsistent Expert</v>
      </c>
      <c r="O90" t="str">
        <f>VLOOKUP(A90,'All Plates'!A:K,7,0)</f>
        <v>low solubility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Plates'!A44</f>
        <v>P1_D07</v>
      </c>
      <c r="B91" s="5" t="str">
        <f>'All Plates'!J44</f>
        <v>0110705249</v>
      </c>
      <c r="C91" t="s">
        <v>4264</v>
      </c>
      <c r="D91" t="str">
        <f>IFERROR('All Plates'!K44,"Not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86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Plates'!A45</f>
        <v>P1_D08</v>
      </c>
      <c r="B92" s="5" t="str">
        <f>'All Plates'!J45</f>
        <v>0110705911</v>
      </c>
      <c r="C92" t="s">
        <v>4265</v>
      </c>
      <c r="D92" t="str">
        <f>IFERROR('All Plates'!K45,"Not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86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Plates'!A46</f>
        <v>P1_D09</v>
      </c>
      <c r="B93" s="5" t="str">
        <f>'All Plates'!J46</f>
        <v>0110705912</v>
      </c>
      <c r="C93" t="s">
        <v>4266</v>
      </c>
      <c r="D93" t="str">
        <f>IFERROR('All Plates'!K46,"Not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86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addtional signals or too few signals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Plates'!A47</f>
        <v>P1_D10</v>
      </c>
      <c r="B94" s="5" t="str">
        <f>'All Plates'!J47</f>
        <v>0110705913</v>
      </c>
      <c r="C94" t="s">
        <v>4267</v>
      </c>
      <c r="D94" t="str">
        <f>IFERROR('All Plates'!K47,"Not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86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Plates'!A48</f>
        <v>P1_D11</v>
      </c>
      <c r="B95" s="5" t="str">
        <f>'All Plates'!J48</f>
        <v>0110705914</v>
      </c>
      <c r="C95" t="s">
        <v>4268</v>
      </c>
      <c r="D95" t="str">
        <f>IFERROR('All Plates'!K48,"Not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86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high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Plates'!A49</f>
        <v>P1_D12</v>
      </c>
      <c r="B96" s="5" t="str">
        <f>'All Plates'!J49</f>
        <v>0110705915</v>
      </c>
      <c r="C96" t="s">
        <v>4269</v>
      </c>
      <c r="D96" t="str">
        <f>IFERROR('All Plates'!K49,"Not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86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high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Plates'!A50</f>
        <v>P1_E01</v>
      </c>
      <c r="B97" s="5" t="str">
        <f>'All Plates'!J50</f>
        <v>0110705903</v>
      </c>
      <c r="C97" t="s">
        <v>4270</v>
      </c>
      <c r="D97" t="str">
        <f>IFERROR('All Plates'!K50,"Not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86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Plates'!A51</f>
        <v>P1_E02</v>
      </c>
      <c r="B98" s="5" t="str">
        <f>'All Plates'!J51</f>
        <v>0110705902</v>
      </c>
      <c r="C98" t="s">
        <v>4271</v>
      </c>
      <c r="D98" t="str">
        <f>IFERROR('All Plates'!K51,"Not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86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Plates'!A52</f>
        <v>P1_E03</v>
      </c>
      <c r="B99" s="5" t="str">
        <f>'All Plates'!J52</f>
        <v>0110705901</v>
      </c>
      <c r="C99" t="s">
        <v>4272</v>
      </c>
      <c r="D99" t="str">
        <f>IFERROR('All Plates'!K52,"Not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86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medium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Plates'!A53</f>
        <v>P1_E04</v>
      </c>
      <c r="B100" s="5" t="str">
        <f>'All Plates'!J53</f>
        <v>0110705216</v>
      </c>
      <c r="C100" t="s">
        <v>4273</v>
      </c>
      <c r="D100" t="str">
        <f>IFERROR('All Plates'!K53,"Not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86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Plates'!A54</f>
        <v>P1_E05</v>
      </c>
      <c r="B101" s="5" t="str">
        <f>'All Plates'!J54</f>
        <v>0110705899</v>
      </c>
      <c r="C101" t="s">
        <v>4274</v>
      </c>
      <c r="D101" t="str">
        <f>IFERROR('All Plates'!K54,"Not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86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addtional signals or too few signals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Plates'!A55</f>
        <v>P1_E06</v>
      </c>
      <c r="B102" s="5" t="str">
        <f>'All Plates'!J55</f>
        <v>0110705898</v>
      </c>
      <c r="C102" t="s">
        <v>4275</v>
      </c>
      <c r="D102" t="str">
        <f>IFERROR('All Plates'!K55,"Not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86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Plates'!A56</f>
        <v>P1_E07</v>
      </c>
      <c r="B103" s="5" t="str">
        <f>'All Plates'!J56</f>
        <v>0110705897</v>
      </c>
      <c r="C103" t="s">
        <v>4276</v>
      </c>
      <c r="D103" t="str">
        <f>IFERROR('All Plates'!K56,"Not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86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purity*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Plates'!A57</f>
        <v>P1_E08</v>
      </c>
      <c r="B104" s="5" t="str">
        <f>'All Plates'!J57</f>
        <v>0110705896</v>
      </c>
      <c r="C104" t="s">
        <v>4277</v>
      </c>
      <c r="D104" t="str">
        <f>IFERROR('All Plates'!K57,"Not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86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high purity*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Plates'!A58</f>
        <v>P1_E09</v>
      </c>
      <c r="B105" s="5" t="str">
        <f>'All Plates'!J58</f>
        <v>0110705895</v>
      </c>
      <c r="C105" t="s">
        <v>4278</v>
      </c>
      <c r="D105" t="str">
        <f>IFERROR('All Plates'!K58,"Not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86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Inconsistent Expert</v>
      </c>
      <c r="O105" t="str">
        <f>VLOOKUP(A105,'All Plates'!A:K,7,0)</f>
        <v>low solubility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Plates'!A59</f>
        <v>P1_E10</v>
      </c>
      <c r="B106" s="5" t="str">
        <f>'All Plates'!J59</f>
        <v>0110705894</v>
      </c>
      <c r="C106" t="s">
        <v>4279</v>
      </c>
      <c r="D106" t="str">
        <f>IFERROR('All Plates'!K59,"Not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86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Plates'!A60</f>
        <v>P1_E11</v>
      </c>
      <c r="B107" s="5" t="str">
        <f>'All Plates'!J60</f>
        <v>0110705893</v>
      </c>
      <c r="C107" t="s">
        <v>4280</v>
      </c>
      <c r="D107" t="str">
        <f>IFERROR('All Plates'!K60,"Not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86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addtional signals or too few signals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Plates'!A62</f>
        <v>P1_F01</v>
      </c>
      <c r="B108" s="5" t="str">
        <f>'All Plates'!J62</f>
        <v>0110705880</v>
      </c>
      <c r="C108" t="s">
        <v>4282</v>
      </c>
      <c r="D108" t="str">
        <f>IFERROR('All Plates'!K62,"Not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86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addtional signals or too few signals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Plates'!A63</f>
        <v>P1_F02</v>
      </c>
      <c r="B109" s="5" t="str">
        <f>'All Plates'!J63</f>
        <v>0110705881</v>
      </c>
      <c r="C109" t="s">
        <v>4283</v>
      </c>
      <c r="D109" t="str">
        <f>IFERROR('All Plates'!K63,"Not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86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medium purity*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Plates'!A64</f>
        <v>P1_F03</v>
      </c>
      <c r="B110" s="5" t="str">
        <f>'All Plates'!J64</f>
        <v>0110705882</v>
      </c>
      <c r="C110" t="s">
        <v>4284</v>
      </c>
      <c r="D110" t="str">
        <f>IFERROR('All Plates'!K64,"Not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86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medium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Plates'!A65</f>
        <v>P1_F04</v>
      </c>
      <c r="B111" s="5" t="str">
        <f>'All Plates'!J65</f>
        <v>0110705883</v>
      </c>
      <c r="C111" t="s">
        <v>4285</v>
      </c>
      <c r="D111" t="str">
        <f>IFERROR('All Plates'!K65,"Not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86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addtional signals or too few signals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Plates'!A66</f>
        <v>P1_F05</v>
      </c>
      <c r="B112" s="5" t="str">
        <f>'All Plates'!J66</f>
        <v>0110705884</v>
      </c>
      <c r="C112" t="s">
        <v>4286</v>
      </c>
      <c r="D112" t="str">
        <f>IFERROR('All Plates'!K66,"Not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86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Plates'!A67</f>
        <v>P1_F06</v>
      </c>
      <c r="B113" s="5" t="str">
        <f>'All Plates'!J67</f>
        <v>0110705885</v>
      </c>
      <c r="C113" t="s">
        <v>4287</v>
      </c>
      <c r="D113" t="str">
        <f>IFERROR('All Plates'!K67,"Not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86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medium purity*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Plates'!A68</f>
        <v>P1_F07</v>
      </c>
      <c r="B114" s="5" t="str">
        <f>'All Plates'!J68</f>
        <v>0110705886</v>
      </c>
      <c r="C114" t="s">
        <v>4288</v>
      </c>
      <c r="D114" t="str">
        <f>IFERROR('All Plates'!K68,"Not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86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Plates'!A70</f>
        <v>P1_F09</v>
      </c>
      <c r="B115" s="5" t="str">
        <f>'All Plates'!J70</f>
        <v>0110705888</v>
      </c>
      <c r="C115" t="s">
        <v>4290</v>
      </c>
      <c r="D115" t="str">
        <f>IFERROR('All Plates'!K70,"Not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86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high purity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Plates'!A71</f>
        <v>P1_F10</v>
      </c>
      <c r="B116" s="5" t="str">
        <f>'All Plates'!J71</f>
        <v>0110705889</v>
      </c>
      <c r="C116" t="s">
        <v>4291</v>
      </c>
      <c r="D116" t="str">
        <f>IFERROR('All Plates'!K71,"Not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86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very high purity*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Plates'!A72</f>
        <v>P1_F11</v>
      </c>
      <c r="B117" s="5" t="str">
        <f>'All Plates'!J72</f>
        <v>0110705890</v>
      </c>
      <c r="C117" t="s">
        <v>4292</v>
      </c>
      <c r="D117" t="str">
        <f>IFERROR('All Plates'!K72,"Not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86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addtional signals or too few signals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Plates'!A73</f>
        <v>P1_F12</v>
      </c>
      <c r="B118" s="5" t="str">
        <f>'All Plates'!J73</f>
        <v>0110705891</v>
      </c>
      <c r="C118" t="s">
        <v>4293</v>
      </c>
      <c r="D118" t="str">
        <f>IFERROR('All Plates'!K73,"Not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86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addtional signals or too few signals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Plates'!A74</f>
        <v>P1_G01</v>
      </c>
      <c r="B119" s="5" t="str">
        <f>'All Plates'!J74</f>
        <v>0110705879</v>
      </c>
      <c r="C119" t="s">
        <v>4294</v>
      </c>
      <c r="D119" t="str">
        <f>IFERROR('All Plates'!K74,"Not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86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Plates'!A75</f>
        <v>P1_G02</v>
      </c>
      <c r="B120" s="5" t="str">
        <f>'All Plates'!J75</f>
        <v>0110705878</v>
      </c>
      <c r="C120" t="s">
        <v>4295</v>
      </c>
      <c r="D120" t="str">
        <f>IFERROR('All Plates'!K75,"Not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86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medium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Plates'!A76</f>
        <v>P1_G03</v>
      </c>
      <c r="B121" s="5" t="str">
        <f>'All Plates'!J76</f>
        <v>0110705877</v>
      </c>
      <c r="C121" t="s">
        <v>4296</v>
      </c>
      <c r="D121" t="str">
        <f>IFERROR('All Plates'!K76,"Not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86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addtional signals or too few signals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Plates'!A77</f>
        <v>P1_G04</v>
      </c>
      <c r="B122" s="5" t="str">
        <f>'All Plates'!J77</f>
        <v>0110705876</v>
      </c>
      <c r="C122" t="s">
        <v>4297</v>
      </c>
      <c r="D122" t="str">
        <f>IFERROR('All Plates'!K77,"Not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86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Plates'!A78</f>
        <v>P1_G05</v>
      </c>
      <c r="B123" s="5" t="str">
        <f>'All Plates'!J78</f>
        <v>0110705875</v>
      </c>
      <c r="C123" t="s">
        <v>4298</v>
      </c>
      <c r="D123" t="str">
        <f>IFERROR('All Plates'!K78,"Not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86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Inconsistent Expert</v>
      </c>
      <c r="O123" t="str">
        <f>VLOOKUP(A123,'All Plates'!A:K,7,0)</f>
        <v>low solubility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Plates'!A79</f>
        <v>P1_G06</v>
      </c>
      <c r="B124" s="5" t="str">
        <f>'All Plates'!J79</f>
        <v>0110705874</v>
      </c>
      <c r="C124" t="s">
        <v>4299</v>
      </c>
      <c r="D124" t="str">
        <f>IFERROR('All Plates'!K79,"Not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86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medium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Plates'!A80</f>
        <v>P1_G07</v>
      </c>
      <c r="B125" s="5" t="str">
        <f>'All Plates'!J80</f>
        <v>0110705873</v>
      </c>
      <c r="C125" t="s">
        <v>4300</v>
      </c>
      <c r="D125" t="str">
        <f>IFERROR('All Plates'!K80,"Not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86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Inconsistent Expert</v>
      </c>
      <c r="O125" t="str">
        <f>VLOOKUP(A125,'All Plates'!A:K,7,0)</f>
        <v>low solubility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Plates'!A81</f>
        <v>P1_G08</v>
      </c>
      <c r="B126" s="5" t="str">
        <f>'All Plates'!J81</f>
        <v>0110705872</v>
      </c>
      <c r="C126" t="s">
        <v>4301</v>
      </c>
      <c r="D126" t="str">
        <f>IFERROR('All Plates'!K81,"Not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86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addtional signals or too few signals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Plates'!A82</f>
        <v>P1_G09</v>
      </c>
      <c r="B127" s="5" t="str">
        <f>'All Plates'!J82</f>
        <v>0110705871</v>
      </c>
      <c r="C127" t="s">
        <v>4302</v>
      </c>
      <c r="D127" t="str">
        <f>IFERROR('All Plates'!K82,"Not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86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medium purity*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Plates'!A83</f>
        <v>P1_G10</v>
      </c>
      <c r="B128" s="5" t="str">
        <f>'All Plates'!J83</f>
        <v>0110705870</v>
      </c>
      <c r="C128" t="s">
        <v>4303</v>
      </c>
      <c r="D128" t="str">
        <f>IFERROR('All Plates'!K83,"Not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86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Plates'!A85</f>
        <v>P1_G12</v>
      </c>
      <c r="B129" s="5" t="str">
        <f>'All Plates'!J85</f>
        <v>0110705868</v>
      </c>
      <c r="C129" t="s">
        <v>4305</v>
      </c>
      <c r="D129" t="str">
        <f>IFERROR('All Plates'!K85,"Not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86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Plates'!A87</f>
        <v>P1_H02</v>
      </c>
      <c r="B130" s="5" t="str">
        <f>'All Plates'!J87</f>
        <v>0110705857</v>
      </c>
      <c r="C130" t="s">
        <v>4988</v>
      </c>
      <c r="D130" t="str">
        <f>IFERROR('All Plates'!K87,"Not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86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very high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Plates'!A88</f>
        <v>P1_H03</v>
      </c>
      <c r="B131" s="5" t="str">
        <f>'All Plates'!J88</f>
        <v>0110705858</v>
      </c>
      <c r="C131" t="s">
        <v>4307</v>
      </c>
      <c r="D131" t="str">
        <f>IFERROR('All Plates'!K88,"Not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86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low solubility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Plates'!A89</f>
        <v>P1_H04</v>
      </c>
      <c r="B132" s="5" t="str">
        <f>'All Plates'!J89</f>
        <v>0110705859</v>
      </c>
      <c r="C132" t="s">
        <v>4308</v>
      </c>
      <c r="D132" t="str">
        <f>IFERROR('All Plates'!K89,"Not Binding")</f>
        <v>Not Binding</v>
      </c>
      <c r="E132" t="str">
        <f>IF(ISNUMBER(SEARCH("Waterlogsy",VLOOKUP(A132,'FBS input file'!A:I,9,0))),"Yes","No")</f>
        <v>Yes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86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 t="str">
        <f t="shared" si="15"/>
        <v>Good</v>
      </c>
      <c r="Q132" s="53">
        <f t="shared" si="16"/>
        <v>0</v>
      </c>
    </row>
    <row r="133" spans="1:17" x14ac:dyDescent="0.25">
      <c r="A133" t="str">
        <f>'All Plates'!A90</f>
        <v>P1_H05</v>
      </c>
      <c r="B133" s="5" t="str">
        <f>'All Plates'!J90</f>
        <v>0110705860</v>
      </c>
      <c r="C133" t="s">
        <v>4309</v>
      </c>
      <c r="D133" t="str">
        <f>IFERROR('All Plates'!K90,"Not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86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Inconsistent Expert</v>
      </c>
      <c r="O133" t="str">
        <f>VLOOKUP(A133,'All Plates'!A:K,7,0)</f>
        <v>low solubility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Plates'!A91</f>
        <v>P1_H06</v>
      </c>
      <c r="B134" s="5" t="str">
        <f>'All Plates'!J91</f>
        <v>0110705861</v>
      </c>
      <c r="C134" t="s">
        <v>4310</v>
      </c>
      <c r="D134" t="str">
        <f>IFERROR('All Plates'!K91,"Not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86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Plates'!A92</f>
        <v>P1_H07</v>
      </c>
      <c r="B135" s="5" t="str">
        <f>'All Plates'!J92</f>
        <v>0110705862</v>
      </c>
      <c r="C135" t="s">
        <v>4311</v>
      </c>
      <c r="D135" t="str">
        <f>IFERROR('All Plates'!K92,"Not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86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Inconsistent Expert</v>
      </c>
      <c r="O135" t="str">
        <f>VLOOKUP(A135,'All Plates'!A:K,7,0)</f>
        <v>low solubility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Plates'!A93</f>
        <v>P1_H08</v>
      </c>
      <c r="B136" s="5" t="str">
        <f>'All Plates'!J93</f>
        <v>0110705863</v>
      </c>
      <c r="C136" t="s">
        <v>4312</v>
      </c>
      <c r="D136" t="str">
        <f>IFERROR('All Plates'!K93,"Not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86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medium purity*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Plates'!A95</f>
        <v>P1_H10</v>
      </c>
      <c r="B137" s="5" t="str">
        <f>'All Plates'!J95</f>
        <v>0110705865</v>
      </c>
      <c r="C137" t="s">
        <v>4314</v>
      </c>
      <c r="D137" t="str">
        <f>IFERROR('All Plates'!K95,"Not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86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Inconsistent Expert</v>
      </c>
      <c r="O137" t="str">
        <f>VLOOKUP(A137,'All Plates'!A:K,7,0)</f>
        <v>low solubility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Plates'!A96</f>
        <v>P1_H11</v>
      </c>
      <c r="B138" s="5" t="str">
        <f>'All Plates'!J96</f>
        <v>0110705866</v>
      </c>
      <c r="C138" t="s">
        <v>4315</v>
      </c>
      <c r="D138" t="str">
        <f>IFERROR('All Plates'!K96,"Not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86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Plates'!A97</f>
        <v>P1_H12</v>
      </c>
      <c r="B139" s="5" t="str">
        <f>'All Plates'!J97</f>
        <v>0110705223</v>
      </c>
      <c r="C139" t="s">
        <v>4316</v>
      </c>
      <c r="D139" t="str">
        <f>IFERROR('All Plates'!K97,"Not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86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Inconsistent Expert</v>
      </c>
      <c r="O139" t="str">
        <f>VLOOKUP(A139,'All Plates'!A:K,7,0)</f>
        <v>low solubility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Plates'!A98</f>
        <v>P2_A01</v>
      </c>
      <c r="B140" s="5" t="str">
        <f>'All Plates'!J98</f>
        <v>0110705855</v>
      </c>
      <c r="C140" t="s">
        <v>4317</v>
      </c>
      <c r="D140" t="str">
        <f>IFERROR('All Plates'!K98,"Not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86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very high purity*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Plates'!A99</f>
        <v>P2_A02</v>
      </c>
      <c r="B141" s="5" t="str">
        <f>'All Plates'!J99</f>
        <v>0110705854</v>
      </c>
      <c r="C141" t="s">
        <v>4318</v>
      </c>
      <c r="D141" t="str">
        <f>IFERROR('All Plates'!K99,"Not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86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Plates'!A100</f>
        <v>P2_A03</v>
      </c>
      <c r="B142" s="5" t="str">
        <f>'All Plates'!J100</f>
        <v>0110705853</v>
      </c>
      <c r="C142" t="s">
        <v>4319</v>
      </c>
      <c r="D142" t="str">
        <f>IFERROR('All Plates'!K100,"Not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86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very high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Plates'!A101</f>
        <v>P2_A04</v>
      </c>
      <c r="B143" s="5" t="str">
        <f>'All Plates'!J101</f>
        <v>0110705852</v>
      </c>
      <c r="C143" t="s">
        <v>4320</v>
      </c>
      <c r="D143" t="str">
        <f>IFERROR('All Plates'!K101,"Not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86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Plates'!A102</f>
        <v>P2_A05</v>
      </c>
      <c r="B144" s="5" t="str">
        <f>'All Plates'!J102</f>
        <v>0110705851</v>
      </c>
      <c r="C144" t="s">
        <v>4321</v>
      </c>
      <c r="D144" t="str">
        <f>IFERROR('All Plates'!K102,"Not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86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Plates'!A105</f>
        <v>P2_A08</v>
      </c>
      <c r="B145" s="5" t="str">
        <f>'All Plates'!J105</f>
        <v>0110705848</v>
      </c>
      <c r="C145" t="s">
        <v>4324</v>
      </c>
      <c r="D145" t="str">
        <f>IFERROR('All Plates'!K105,"Not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86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medium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Plates'!A106</f>
        <v>P2_A09</v>
      </c>
      <c r="B146" s="5" t="str">
        <f>'All Plates'!J106</f>
        <v>0110705847</v>
      </c>
      <c r="C146" t="s">
        <v>4325</v>
      </c>
      <c r="D146" t="str">
        <f>IFERROR('All Plates'!K106,"Not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86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Inconsistent Expert</v>
      </c>
      <c r="O146" t="str">
        <f>VLOOKUP(A146,'All Plates'!A:K,7,0)</f>
        <v>addtional signals or too few signals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Plates'!A107</f>
        <v>P2_A10</v>
      </c>
      <c r="B147" s="5" t="str">
        <f>'All Plates'!J107</f>
        <v>0110705262</v>
      </c>
      <c r="C147" t="s">
        <v>4326</v>
      </c>
      <c r="D147" t="str">
        <f>IFERROR('All Plates'!K107,"Not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86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medium purity*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Plates'!A108</f>
        <v>P2_A11</v>
      </c>
      <c r="B148" s="5" t="str">
        <f>'All Plates'!J108</f>
        <v>0110705248</v>
      </c>
      <c r="C148" t="s">
        <v>4327</v>
      </c>
      <c r="D148" t="str">
        <f>IFERROR('All Plates'!K108,"Not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86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medium purity*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Plates'!A110</f>
        <v>P2_B01</v>
      </c>
      <c r="B149" s="5" t="str">
        <f>'All Plates'!J110</f>
        <v>0110705832</v>
      </c>
      <c r="C149" t="s">
        <v>4329</v>
      </c>
      <c r="D149" t="str">
        <f>IFERROR('All Plates'!K110,"Not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86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Plates'!A111</f>
        <v>P2_B02</v>
      </c>
      <c r="B150" s="5" t="str">
        <f>'All Plates'!J111</f>
        <v>0110705833</v>
      </c>
      <c r="C150" t="s">
        <v>4330</v>
      </c>
      <c r="D150" t="str">
        <f>IFERROR('All Plates'!K111,"Not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86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purity*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Plates'!A112</f>
        <v>P2_B03</v>
      </c>
      <c r="B151" s="5" t="str">
        <f>'All Plates'!J112</f>
        <v>0110705834</v>
      </c>
      <c r="C151" t="s">
        <v>4331</v>
      </c>
      <c r="D151" t="str">
        <f>IFERROR('All Plates'!K112,"Not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86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Plates'!A113</f>
        <v>P2_B04</v>
      </c>
      <c r="B152" s="5" t="str">
        <f>'All Plates'!J113</f>
        <v>0110705835</v>
      </c>
      <c r="C152" t="s">
        <v>4332</v>
      </c>
      <c r="D152" t="str">
        <f>IFERROR('All Plates'!K113,"Not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86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Plates'!A115</f>
        <v>P2_B06</v>
      </c>
      <c r="B153" s="5" t="str">
        <f>'All Plates'!J115</f>
        <v>0110705837</v>
      </c>
      <c r="C153" t="s">
        <v>4334</v>
      </c>
      <c r="D153" t="str">
        <f>IFERROR('All Plates'!K115,"Not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86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very high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Plates'!A117</f>
        <v>P2_B08</v>
      </c>
      <c r="B154" s="5" t="str">
        <f>'All Plates'!J117</f>
        <v>0110705839</v>
      </c>
      <c r="C154" t="s">
        <v>4336</v>
      </c>
      <c r="D154" t="str">
        <f>IFERROR('All Plates'!K117,"Not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86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Plates'!A118</f>
        <v>P2_B09</v>
      </c>
      <c r="B155" s="5" t="str">
        <f>'All Plates'!J118</f>
        <v>0110705840</v>
      </c>
      <c r="C155" t="s">
        <v>4337</v>
      </c>
      <c r="D155" t="str">
        <f>IFERROR('All Plates'!K118,"Not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86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Plates'!A119</f>
        <v>P2_B10</v>
      </c>
      <c r="B156" s="5" t="str">
        <f>'All Plates'!J119</f>
        <v>0110705841</v>
      </c>
      <c r="C156" t="s">
        <v>4338</v>
      </c>
      <c r="D156" t="str">
        <f>IFERROR('All Plates'!K119,"Not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86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medium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Plates'!A120</f>
        <v>P2_B11</v>
      </c>
      <c r="B157" s="5" t="str">
        <f>'All Plates'!J120</f>
        <v>0110705842</v>
      </c>
      <c r="C157" t="s">
        <v>4339</v>
      </c>
      <c r="D157" t="str">
        <f>IFERROR('All Plates'!K120,"Not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86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Plates'!A121</f>
        <v>P2_B12</v>
      </c>
      <c r="B158" s="5" t="str">
        <f>'All Plates'!J121</f>
        <v>0110705843</v>
      </c>
      <c r="C158" t="s">
        <v>4340</v>
      </c>
      <c r="D158" t="str">
        <f>IFERROR('All Plates'!K121,"Not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86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addtional signals or too few signals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Plates'!A122</f>
        <v>P2_C01</v>
      </c>
      <c r="B159" s="5" t="str">
        <f>'All Plates'!J122</f>
        <v>0110705831</v>
      </c>
      <c r="C159" t="s">
        <v>4341</v>
      </c>
      <c r="D159" t="str">
        <f>IFERROR('All Plates'!K122,"Not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86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Plates'!A123</f>
        <v>P2_C02</v>
      </c>
      <c r="B160" s="5" t="str">
        <f>'All Plates'!J123</f>
        <v>0110705830</v>
      </c>
      <c r="C160" t="s">
        <v>4342</v>
      </c>
      <c r="D160" t="str">
        <f>IFERROR('All Plates'!K123,"Not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86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addtional signals or too few signals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Plates'!A124</f>
        <v>P2_C03</v>
      </c>
      <c r="B161" s="5" t="str">
        <f>'All Plates'!J124</f>
        <v>0110705829</v>
      </c>
      <c r="C161" t="s">
        <v>4343</v>
      </c>
      <c r="D161" t="str">
        <f>IFERROR('All Plates'!K124,"Not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86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medium purity*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Plates'!A125</f>
        <v>P2_C04</v>
      </c>
      <c r="B162" s="5" t="str">
        <f>'All Plates'!J125</f>
        <v>0110705828</v>
      </c>
      <c r="C162" t="s">
        <v>4344</v>
      </c>
      <c r="D162" t="str">
        <f>IFERROR('All Plates'!K125,"Not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86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Plates'!A126</f>
        <v>P2_C05</v>
      </c>
      <c r="B163" s="5" t="str">
        <f>'All Plates'!J126</f>
        <v>0110705827</v>
      </c>
      <c r="C163" t="s">
        <v>4345</v>
      </c>
      <c r="D163" t="str">
        <f>IFERROR('All Plates'!K126,"Not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86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Inconsistent Expert</v>
      </c>
      <c r="O163" t="str">
        <f>VLOOKUP(A163,'All Plates'!A:K,7,0)</f>
        <v>addtional signals or too few signals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Plates'!A127</f>
        <v>P2_C06</v>
      </c>
      <c r="B164" s="5" t="str">
        <f>'All Plates'!J127</f>
        <v>0110705826</v>
      </c>
      <c r="C164" t="s">
        <v>4346</v>
      </c>
      <c r="D164" t="str">
        <f>IFERROR('All Plates'!K127,"Not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86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high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Plates'!A128</f>
        <v>P2_C07</v>
      </c>
      <c r="B165" s="5" t="str">
        <f>'All Plates'!J128</f>
        <v>0110705825</v>
      </c>
      <c r="C165" t="s">
        <v>4347</v>
      </c>
      <c r="D165" t="str">
        <f>IFERROR('All Plates'!K128,"Not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86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Plates'!A129</f>
        <v>P2_C08</v>
      </c>
      <c r="B166" s="5" t="str">
        <f>'All Plates'!J129</f>
        <v>0110705824</v>
      </c>
      <c r="C166" t="s">
        <v>4348</v>
      </c>
      <c r="D166" t="str">
        <f>IFERROR('All Plates'!K129,"Not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86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Inconsistent Expert</v>
      </c>
      <c r="O166" t="str">
        <f>VLOOKUP(A166,'All Plates'!A:K,7,0)</f>
        <v>low solubility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Plates'!A130</f>
        <v>P2_C09</v>
      </c>
      <c r="B167" s="5" t="str">
        <f>'All Plates'!J130</f>
        <v>0110705823</v>
      </c>
      <c r="C167" t="s">
        <v>4349</v>
      </c>
      <c r="D167" t="str">
        <f>IFERROR('All Plates'!K130,"Not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86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medium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Plates'!A131</f>
        <v>P2_C10</v>
      </c>
      <c r="B168" s="5" t="str">
        <f>'All Plates'!J131</f>
        <v>0110705822</v>
      </c>
      <c r="C168" t="s">
        <v>4350</v>
      </c>
      <c r="D168" t="str">
        <f>IFERROR('All Plates'!K131,"Not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86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Plates'!A132</f>
        <v>P2_C11</v>
      </c>
      <c r="B169" s="5" t="str">
        <f>'All Plates'!J132</f>
        <v>0110705821</v>
      </c>
      <c r="C169" t="s">
        <v>4351</v>
      </c>
      <c r="D169" t="str">
        <f>IFERROR('All Plates'!K132,"Not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86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Inconsistent Expert</v>
      </c>
      <c r="O169" t="str">
        <f>VLOOKUP(A169,'All Plates'!A:K,7,0)</f>
        <v>low solubility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Plates'!A133</f>
        <v>P2_C12</v>
      </c>
      <c r="B170" s="5" t="str">
        <f>'All Plates'!J133</f>
        <v>0110705820</v>
      </c>
      <c r="C170" t="s">
        <v>4352</v>
      </c>
      <c r="D170" t="str">
        <f>IFERROR('All Plates'!K133,"Not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86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Inconsistent Expert</v>
      </c>
      <c r="O170" t="str">
        <f>VLOOKUP(A170,'All Plates'!A:K,7,0)</f>
        <v>low solubility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Plates'!A134</f>
        <v>P2_D01</v>
      </c>
      <c r="B171" s="5" t="str">
        <f>'All Plates'!J134</f>
        <v>0110705808</v>
      </c>
      <c r="C171" t="s">
        <v>4353</v>
      </c>
      <c r="D171" t="str">
        <f>IFERROR('All Plates'!K134,"Not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86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very high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Plates'!A135</f>
        <v>P2_D02</v>
      </c>
      <c r="B172" s="5" t="str">
        <f>'All Plates'!J135</f>
        <v>0110705809</v>
      </c>
      <c r="C172" t="s">
        <v>4354</v>
      </c>
      <c r="D172" t="str">
        <f>IFERROR('All Plates'!K135,"Not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86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Plates'!A136</f>
        <v>P2_D03</v>
      </c>
      <c r="B173" s="5" t="str">
        <f>'All Plates'!J136</f>
        <v>0110705810</v>
      </c>
      <c r="C173" t="s">
        <v>4355</v>
      </c>
      <c r="D173" t="str">
        <f>IFERROR('All Plates'!K136,"Not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86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Plates'!A137</f>
        <v>P2_D04</v>
      </c>
      <c r="B174" s="5" t="str">
        <f>'All Plates'!J137</f>
        <v>0110705811</v>
      </c>
      <c r="C174" t="s">
        <v>4356</v>
      </c>
      <c r="D174" t="str">
        <f>IFERROR('All Plates'!K137,"Not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86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Plates'!A138</f>
        <v>P2_D05</v>
      </c>
      <c r="B175" s="5" t="str">
        <f>'All Plates'!J138</f>
        <v>0110705812</v>
      </c>
      <c r="C175" t="s">
        <v>4357</v>
      </c>
      <c r="D175" t="str">
        <f>IFERROR('All Plates'!K138,"Not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86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Plates'!A139</f>
        <v>P2_D06</v>
      </c>
      <c r="B176" s="5" t="str">
        <f>'All Plates'!J139</f>
        <v>0110705813</v>
      </c>
      <c r="C176" t="s">
        <v>4358</v>
      </c>
      <c r="D176" t="str">
        <f>IFERROR('All Plates'!K139,"Not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86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Plates'!A140</f>
        <v>P2_D07</v>
      </c>
      <c r="B177" s="5" t="str">
        <f>'All Plates'!J140</f>
        <v>0110705814</v>
      </c>
      <c r="C177" t="s">
        <v>4359</v>
      </c>
      <c r="D177" t="str">
        <f>IFERROR('All Plates'!K140,"Not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86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Plates'!A141</f>
        <v>P2_D08</v>
      </c>
      <c r="B178" s="5" t="str">
        <f>'All Plates'!J141</f>
        <v>0110705815</v>
      </c>
      <c r="C178" t="s">
        <v>4360</v>
      </c>
      <c r="D178" t="str">
        <f>IFERROR('All Plates'!K141,"Not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86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Inconsistent Expert</v>
      </c>
      <c r="O178" t="str">
        <f>VLOOKUP(A178,'All Plates'!A:K,7,0)</f>
        <v>low solubility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Plates'!A142</f>
        <v>P2_D09</v>
      </c>
      <c r="B179" s="5" t="str">
        <f>'All Plates'!J142</f>
        <v>0110705239</v>
      </c>
      <c r="C179" t="s">
        <v>4361</v>
      </c>
      <c r="D179" t="str">
        <f>IFERROR('All Plates'!K142,"Not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86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Plates'!A143</f>
        <v>P2_D10</v>
      </c>
      <c r="B180" s="5" t="str">
        <f>'All Plates'!J143</f>
        <v>0110705817</v>
      </c>
      <c r="C180" t="s">
        <v>4362</v>
      </c>
      <c r="D180" t="str">
        <f>IFERROR('All Plates'!K143,"Not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86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Inconsistent Expert</v>
      </c>
      <c r="O180" t="str">
        <f>VLOOKUP(A180,'All Plates'!A:K,7,0)</f>
        <v>addtional signals or too few signals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Plates'!A144</f>
        <v>P2_D11</v>
      </c>
      <c r="B181" s="5" t="str">
        <f>'All Plates'!J144</f>
        <v>0110705818</v>
      </c>
      <c r="C181" t="s">
        <v>4363</v>
      </c>
      <c r="D181" t="str">
        <f>IFERROR('All Plates'!K144,"Not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86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Plates'!A145</f>
        <v>P2_D12</v>
      </c>
      <c r="B182" s="5" t="str">
        <f>'All Plates'!J145</f>
        <v>0110705245</v>
      </c>
      <c r="C182" t="s">
        <v>4364</v>
      </c>
      <c r="D182" t="str">
        <f>IFERROR('All Plates'!K145,"Not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86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medium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Plates'!A146</f>
        <v>P2_E01</v>
      </c>
      <c r="B183" s="5" t="str">
        <f>'All Plates'!J146</f>
        <v>0110705807</v>
      </c>
      <c r="C183" t="s">
        <v>4365</v>
      </c>
      <c r="D183" t="str">
        <f>IFERROR('All Plates'!K146,"Not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86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purity*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Plates'!A147</f>
        <v>P2_E02</v>
      </c>
      <c r="B184" s="5" t="str">
        <f>'All Plates'!J147</f>
        <v>0110705806</v>
      </c>
      <c r="C184" t="s">
        <v>4366</v>
      </c>
      <c r="D184" t="str">
        <f>IFERROR('All Plates'!K147,"Not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86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Inconsistent Expert</v>
      </c>
      <c r="O184" t="str">
        <f>VLOOKUP(A184,'All Plates'!A:K,7,0)</f>
        <v>low solubility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Plates'!A148</f>
        <v>P2_E03</v>
      </c>
      <c r="B185" s="5" t="str">
        <f>'All Plates'!J148</f>
        <v>0110705805</v>
      </c>
      <c r="C185" t="s">
        <v>4367</v>
      </c>
      <c r="D185" t="str">
        <f>IFERROR('All Plates'!K148,"Not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86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Plates'!A149</f>
        <v>P2_E04</v>
      </c>
      <c r="B186" s="5" t="str">
        <f>'All Plates'!J149</f>
        <v>0110705804</v>
      </c>
      <c r="C186" t="s">
        <v>4368</v>
      </c>
      <c r="D186" t="str">
        <f>IFERROR('All Plates'!K149,"Not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86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high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Plates'!A150</f>
        <v>P2_E05</v>
      </c>
      <c r="B187" s="5" t="str">
        <f>'All Plates'!J150</f>
        <v>0110705803</v>
      </c>
      <c r="C187" t="s">
        <v>4369</v>
      </c>
      <c r="D187" t="str">
        <f>IFERROR('All Plates'!K150,"Not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86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Plates'!A151</f>
        <v>P2_E06</v>
      </c>
      <c r="B188" s="5" t="str">
        <f>'All Plates'!J151</f>
        <v>0110705802</v>
      </c>
      <c r="C188" t="s">
        <v>4370</v>
      </c>
      <c r="D188" t="str">
        <f>IFERROR('All Plates'!K151,"Not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86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medium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Plates'!A152</f>
        <v>P2_E07</v>
      </c>
      <c r="B189" s="5" t="str">
        <f>'All Plates'!J152</f>
        <v>0110705801</v>
      </c>
      <c r="C189" t="s">
        <v>4371</v>
      </c>
      <c r="D189" t="str">
        <f>IFERROR('All Plates'!K152,"Not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86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Inconsistent Expert</v>
      </c>
      <c r="O189" t="str">
        <f>VLOOKUP(A189,'All Plates'!A:K,7,0)</f>
        <v>low solubility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Plates'!A153</f>
        <v>P2_E08</v>
      </c>
      <c r="B190" s="5" t="str">
        <f>'All Plates'!J153</f>
        <v>0110705800</v>
      </c>
      <c r="C190" t="s">
        <v>4372</v>
      </c>
      <c r="D190" t="str">
        <f>IFERROR('All Plates'!K153,"Not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86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Plates'!A154</f>
        <v>P2_E09</v>
      </c>
      <c r="B191" s="5" t="str">
        <f>'All Plates'!J154</f>
        <v>0110705799</v>
      </c>
      <c r="C191" t="s">
        <v>4373</v>
      </c>
      <c r="D191" t="str">
        <f>IFERROR('All Plates'!K154,"Not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86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Plates'!A155</f>
        <v>P2_E10</v>
      </c>
      <c r="B192" s="5" t="str">
        <f>'All Plates'!J155</f>
        <v>0110705798</v>
      </c>
      <c r="C192" t="s">
        <v>4374</v>
      </c>
      <c r="D192" t="str">
        <f>IFERROR('All Plates'!K155,"Not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86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Plates'!A158</f>
        <v>P2_F01</v>
      </c>
      <c r="B193" s="5" t="str">
        <f>'All Plates'!J158</f>
        <v>0110705784</v>
      </c>
      <c r="C193" t="s">
        <v>4377</v>
      </c>
      <c r="D193" t="str">
        <f>IFERROR('All Plates'!K158,"Not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86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Plates'!A159</f>
        <v>P2_F02</v>
      </c>
      <c r="B194" s="5" t="str">
        <f>'All Plates'!J159</f>
        <v>0110705785</v>
      </c>
      <c r="C194" t="s">
        <v>4378</v>
      </c>
      <c r="D194" t="str">
        <f>IFERROR('All Plates'!K159,"Not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86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Plates'!A160</f>
        <v>P2_F03</v>
      </c>
      <c r="B195" s="5" t="str">
        <f>'All Plates'!J160</f>
        <v>0110705786</v>
      </c>
      <c r="C195" t="s">
        <v>4379</v>
      </c>
      <c r="D195" t="str">
        <f>IFERROR('All Plates'!K160,"Not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86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purity*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Plates'!A161</f>
        <v>P2_F04</v>
      </c>
      <c r="B196" s="5" t="str">
        <f>'All Plates'!J161</f>
        <v>0110705787</v>
      </c>
      <c r="C196" t="s">
        <v>4380</v>
      </c>
      <c r="D196" t="str">
        <f>IFERROR('All Plates'!K161,"Not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86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Plates'!A162</f>
        <v>P2_F05</v>
      </c>
      <c r="B197" s="5" t="str">
        <f>'All Plates'!J162</f>
        <v>0110705788</v>
      </c>
      <c r="C197" t="s">
        <v>4381</v>
      </c>
      <c r="D197" t="str">
        <f>IFERROR('All Plates'!K162,"Not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86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Inconsistent Expert</v>
      </c>
      <c r="O197" t="str">
        <f>VLOOKUP(A197,'All Plates'!A:K,7,0)</f>
        <v>low solubility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Plates'!A163</f>
        <v>P2_F06</v>
      </c>
      <c r="B198" s="5" t="str">
        <f>'All Plates'!J163</f>
        <v>0110705789</v>
      </c>
      <c r="C198" t="s">
        <v>4382</v>
      </c>
      <c r="D198" t="str">
        <f>IFERROR('All Plates'!K163,"Not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86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Plates'!A164</f>
        <v>P2_F07</v>
      </c>
      <c r="B199" s="5" t="str">
        <f>'All Plates'!J164</f>
        <v>0110705790</v>
      </c>
      <c r="C199" t="s">
        <v>4383</v>
      </c>
      <c r="D199" t="str">
        <f>IFERROR('All Plates'!K164,"Not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86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medium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Plates'!A165</f>
        <v>P2_F08</v>
      </c>
      <c r="B200" s="5" t="str">
        <f>'All Plates'!J165</f>
        <v>0110705791</v>
      </c>
      <c r="C200" t="s">
        <v>4384</v>
      </c>
      <c r="D200" t="str">
        <f>IFERROR('All Plates'!K165,"Not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86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Plates'!A166</f>
        <v>P2_F09</v>
      </c>
      <c r="B201" s="5" t="str">
        <f>'All Plates'!J166</f>
        <v>0110705792</v>
      </c>
      <c r="C201" t="s">
        <v>4385</v>
      </c>
      <c r="D201" t="str">
        <f>IFERROR('All Plates'!K166,"Not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86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Plates'!A167</f>
        <v>P2_F10</v>
      </c>
      <c r="B202" s="5" t="str">
        <f>'All Plates'!J167</f>
        <v>0110705793</v>
      </c>
      <c r="C202" t="s">
        <v>4386</v>
      </c>
      <c r="D202" t="str">
        <f>IFERROR('All Plates'!K167,"Not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86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very high purity*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Plates'!A169</f>
        <v>P2_F12</v>
      </c>
      <c r="B203" s="5" t="str">
        <f>'All Plates'!J169</f>
        <v>0110705795</v>
      </c>
      <c r="C203" t="s">
        <v>4388</v>
      </c>
      <c r="D203" t="str">
        <f>IFERROR('All Plates'!K169,"Not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86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Plates'!A170</f>
        <v>P2_G01</v>
      </c>
      <c r="B204" s="5" t="str">
        <f>'All Plates'!J170</f>
        <v>0110705783</v>
      </c>
      <c r="C204" t="s">
        <v>4389</v>
      </c>
      <c r="D204" t="str">
        <f>IFERROR('All Plates'!K170,"Not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86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addtional signals or too few signals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Plates'!A171</f>
        <v>P2_G02</v>
      </c>
      <c r="B205" s="5" t="str">
        <f>'All Plates'!J171</f>
        <v>0110705782</v>
      </c>
      <c r="C205" t="s">
        <v>4390</v>
      </c>
      <c r="D205" t="str">
        <f>IFERROR('All Plates'!K171,"Not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86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Plates'!A172</f>
        <v>P2_G03</v>
      </c>
      <c r="B206" s="5" t="str">
        <f>'All Plates'!J172</f>
        <v>0110705781</v>
      </c>
      <c r="C206" t="s">
        <v>4391</v>
      </c>
      <c r="D206" t="str">
        <f>IFERROR('All Plates'!K172,"Not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86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Plates'!A174</f>
        <v>P2_G05</v>
      </c>
      <c r="B207" s="5" t="str">
        <f>'All Plates'!J174</f>
        <v>0110705779</v>
      </c>
      <c r="C207" t="s">
        <v>4393</v>
      </c>
      <c r="D207" t="str">
        <f>IFERROR('All Plates'!K174,"Not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86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addtional signals or too few signals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Plates'!A175</f>
        <v>P2_G06</v>
      </c>
      <c r="B208" s="5" t="str">
        <f>'All Plates'!J175</f>
        <v>0110705778</v>
      </c>
      <c r="C208" t="s">
        <v>4394</v>
      </c>
      <c r="D208" t="str">
        <f>IFERROR('All Plates'!K175,"Not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86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Plates'!A176</f>
        <v>P2_G07</v>
      </c>
      <c r="B209" s="5" t="str">
        <f>'All Plates'!J176</f>
        <v>0110705777</v>
      </c>
      <c r="C209" t="s">
        <v>4395</v>
      </c>
      <c r="D209" t="str">
        <f>IFERROR('All Plates'!K176,"Not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86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Plates'!A177</f>
        <v>P2_G08</v>
      </c>
      <c r="B210" s="5" t="str">
        <f>'All Plates'!J177</f>
        <v>0110705776</v>
      </c>
      <c r="C210" t="s">
        <v>4396</v>
      </c>
      <c r="D210" t="str">
        <f>IFERROR('All Plates'!K177,"Not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86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medium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Plates'!A178</f>
        <v>P2_G09</v>
      </c>
      <c r="B211" s="5" t="str">
        <f>'All Plates'!J178</f>
        <v>0110705775</v>
      </c>
      <c r="C211" t="s">
        <v>4397</v>
      </c>
      <c r="D211" t="str">
        <f>IFERROR('All Plates'!K178,"Not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86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Plates'!A179</f>
        <v>P2_G10</v>
      </c>
      <c r="B212" s="5" t="str">
        <f>'All Plates'!J179</f>
        <v>0110705774</v>
      </c>
      <c r="C212" t="s">
        <v>4398</v>
      </c>
      <c r="D212" t="str">
        <f>IFERROR('All Plates'!K179,"Not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86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Inconsistent Expert</v>
      </c>
      <c r="O212" t="str">
        <f>VLOOKUP(A212,'All Plates'!A:K,7,0)</f>
        <v>low solubility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Plates'!A180</f>
        <v>P2_G11</v>
      </c>
      <c r="B213" s="5" t="str">
        <f>'All Plates'!J180</f>
        <v>0110705773</v>
      </c>
      <c r="C213" t="s">
        <v>4399</v>
      </c>
      <c r="D213" t="str">
        <f>IFERROR('All Plates'!K180,"Not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86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Plates'!A181</f>
        <v>P2_G12</v>
      </c>
      <c r="B214" s="5" t="str">
        <f>'All Plates'!J181</f>
        <v>0110705772</v>
      </c>
      <c r="C214" t="s">
        <v>4400</v>
      </c>
      <c r="D214" t="str">
        <f>IFERROR('All Plates'!K181,"Not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86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Plates'!A182</f>
        <v>P2_H01</v>
      </c>
      <c r="B215" s="5" t="str">
        <f>'All Plates'!J182</f>
        <v>0110705760</v>
      </c>
      <c r="C215" t="s">
        <v>4401</v>
      </c>
      <c r="D215" t="str">
        <f>IFERROR('All Plates'!K182,"Not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86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Plates'!A183</f>
        <v>P2_H02</v>
      </c>
      <c r="B216" s="5" t="str">
        <f>'All Plates'!J183</f>
        <v>0110705761</v>
      </c>
      <c r="C216" t="s">
        <v>4402</v>
      </c>
      <c r="D216" t="str">
        <f>IFERROR('All Plates'!K183,"Not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86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medium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Plates'!A184</f>
        <v>P2_H03</v>
      </c>
      <c r="B217" s="5" t="str">
        <f>'All Plates'!J184</f>
        <v>0110705762</v>
      </c>
      <c r="C217" t="s">
        <v>4403</v>
      </c>
      <c r="D217" t="str">
        <f>IFERROR('All Plates'!K184,"Not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86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Plates'!A185</f>
        <v>P2_H04</v>
      </c>
      <c r="B218" s="5" t="str">
        <f>'All Plates'!J185</f>
        <v>0110705763</v>
      </c>
      <c r="C218" t="s">
        <v>4404</v>
      </c>
      <c r="D218" t="str">
        <f>IFERROR('All Plates'!K185,"Not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86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medium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Plates'!A186</f>
        <v>P2_H05</v>
      </c>
      <c r="B219" s="5" t="str">
        <f>'All Plates'!J186</f>
        <v>0110705764</v>
      </c>
      <c r="C219" t="s">
        <v>4405</v>
      </c>
      <c r="D219" t="str">
        <f>IFERROR('All Plates'!K186,"Not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86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Plates'!A187</f>
        <v>P2_H06</v>
      </c>
      <c r="B220" s="5" t="str">
        <f>'All Plates'!J187</f>
        <v>0110705765</v>
      </c>
      <c r="C220" t="s">
        <v>4406</v>
      </c>
      <c r="D220" t="str">
        <f>IFERROR('All Plates'!K187,"Not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86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Plates'!A188</f>
        <v>P2_H07</v>
      </c>
      <c r="B221" s="5" t="str">
        <f>'All Plates'!J188</f>
        <v>0110705243</v>
      </c>
      <c r="C221" t="s">
        <v>4407</v>
      </c>
      <c r="D221" t="str">
        <f>IFERROR('All Plates'!K188,"Not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86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Plates'!A189</f>
        <v>P2_H08</v>
      </c>
      <c r="B222" s="5" t="str">
        <f>'All Plates'!J189</f>
        <v>0110705767</v>
      </c>
      <c r="C222" t="s">
        <v>4408</v>
      </c>
      <c r="D222" t="str">
        <f>IFERROR('All Plates'!K189,"Not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86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medium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Plates'!A190</f>
        <v>P2_H09</v>
      </c>
      <c r="B223" s="5" t="str">
        <f>'All Plates'!J190</f>
        <v>0110705768</v>
      </c>
      <c r="C223" t="s">
        <v>4409</v>
      </c>
      <c r="D223" t="str">
        <f>IFERROR('All Plates'!K190,"Not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86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medium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Plates'!A191</f>
        <v>P2_H10</v>
      </c>
      <c r="B224" s="5" t="str">
        <f>'All Plates'!J191</f>
        <v>0110705221</v>
      </c>
      <c r="C224" t="s">
        <v>4410</v>
      </c>
      <c r="D224" t="str">
        <f>IFERROR('All Plates'!K191,"Not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86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addtional signals or too few signals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Plates'!A192</f>
        <v>P2_H11</v>
      </c>
      <c r="B225" s="5" t="str">
        <f>'All Plates'!J192</f>
        <v>0110705770</v>
      </c>
      <c r="C225" t="s">
        <v>4411</v>
      </c>
      <c r="D225" t="str">
        <f>IFERROR('All Plates'!K192,"Not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86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purity*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Plates'!A193</f>
        <v>P2_H12</v>
      </c>
      <c r="B226" s="5" t="str">
        <f>'All Plates'!J193</f>
        <v>0110705771</v>
      </c>
      <c r="C226" t="s">
        <v>4412</v>
      </c>
      <c r="D226" t="str">
        <f>IFERROR('All Plates'!K193,"Not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86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medium purity*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Plates'!A194</f>
        <v>P3_A01</v>
      </c>
      <c r="B227" s="5" t="str">
        <f>'All Plates'!J194</f>
        <v>0110706047</v>
      </c>
      <c r="C227" t="s">
        <v>4413</v>
      </c>
      <c r="D227" t="str">
        <f>IFERROR('All Plates'!K194,"Not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86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very high purity*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Plates'!A195</f>
        <v>P3_A02</v>
      </c>
      <c r="B228" s="5" t="str">
        <f>'All Plates'!J195</f>
        <v>0110706046</v>
      </c>
      <c r="C228" t="s">
        <v>4414</v>
      </c>
      <c r="D228" t="str">
        <f>IFERROR('All Plates'!K195,"Not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86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Plates'!A196</f>
        <v>P3_A03</v>
      </c>
      <c r="B229" s="5" t="str">
        <f>'All Plates'!J196</f>
        <v>0110706045</v>
      </c>
      <c r="C229" t="s">
        <v>4415</v>
      </c>
      <c r="D229" t="str">
        <f>IFERROR('All Plates'!K196,"Not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86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Plates'!A197</f>
        <v>P3_A04</v>
      </c>
      <c r="B230" s="5" t="str">
        <f>'All Plates'!J197</f>
        <v>0110706044</v>
      </c>
      <c r="C230" t="s">
        <v>4416</v>
      </c>
      <c r="D230" t="str">
        <f>IFERROR('All Plates'!K197,"Not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86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very high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Plates'!A198</f>
        <v>P3_A05</v>
      </c>
      <c r="B231" s="5" t="str">
        <f>'All Plates'!J198</f>
        <v>0110706043</v>
      </c>
      <c r="C231" t="s">
        <v>4417</v>
      </c>
      <c r="D231" t="str">
        <f>IFERROR('All Plates'!K198,"Not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86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addtional signals or too few signals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Plates'!A199</f>
        <v>P3_A06</v>
      </c>
      <c r="B232" s="5" t="str">
        <f>'All Plates'!J199</f>
        <v>0110706042</v>
      </c>
      <c r="C232" t="s">
        <v>4418</v>
      </c>
      <c r="D232" t="str">
        <f>IFERROR('All Plates'!K199,"Not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86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medium purity*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Plates'!A200</f>
        <v>P3_A07</v>
      </c>
      <c r="B233" s="5" t="str">
        <f>'All Plates'!J200</f>
        <v>0110706041</v>
      </c>
      <c r="C233" t="s">
        <v>4419</v>
      </c>
      <c r="D233" t="str">
        <f>IFERROR('All Plates'!K200,"Not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86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very high purity*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Plates'!A201</f>
        <v>P3_A08</v>
      </c>
      <c r="B234" s="5" t="str">
        <f>'All Plates'!J201</f>
        <v>0110706040</v>
      </c>
      <c r="C234" t="s">
        <v>4420</v>
      </c>
      <c r="D234" t="str">
        <f>IFERROR('All Plates'!K201,"Not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86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addtional signals or too few signals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Plates'!A202</f>
        <v>P3_A09</v>
      </c>
      <c r="B235" s="5" t="str">
        <f>'All Plates'!J202</f>
        <v>0110706039</v>
      </c>
      <c r="C235" t="s">
        <v>4421</v>
      </c>
      <c r="D235" t="str">
        <f>IFERROR('All Plates'!K202,"Not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86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very high purity*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Plates'!A203</f>
        <v>P3_A10</v>
      </c>
      <c r="B236" s="5" t="str">
        <f>'All Plates'!J203</f>
        <v>0110706038</v>
      </c>
      <c r="C236" t="s">
        <v>4422</v>
      </c>
      <c r="D236" t="str">
        <f>IFERROR('All Plates'!K203,"Not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86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medium purity*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Plates'!A204</f>
        <v>P3_A11</v>
      </c>
      <c r="B237" s="5" t="str">
        <f>'All Plates'!J204</f>
        <v>0110706037</v>
      </c>
      <c r="C237" t="s">
        <v>4423</v>
      </c>
      <c r="D237" t="str">
        <f>IFERROR('All Plates'!K204,"Not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86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Plates'!A205</f>
        <v>P3_A12</v>
      </c>
      <c r="B238" s="5" t="str">
        <f>'All Plates'!J205</f>
        <v>0110706036</v>
      </c>
      <c r="C238" t="s">
        <v>4424</v>
      </c>
      <c r="D238" t="str">
        <f>IFERROR('All Plates'!K205,"Not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86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Plates'!A206</f>
        <v>P3_B01</v>
      </c>
      <c r="B239" s="5" t="str">
        <f>'All Plates'!J206</f>
        <v>0110706024</v>
      </c>
      <c r="C239" t="s">
        <v>4425</v>
      </c>
      <c r="D239" t="str">
        <f>IFERROR('All Plates'!K206,"Not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86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addtional signals or too few signals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Plates'!A207</f>
        <v>P3_B02</v>
      </c>
      <c r="B240" s="5" t="str">
        <f>'All Plates'!J207</f>
        <v>0110706025</v>
      </c>
      <c r="C240" t="s">
        <v>4426</v>
      </c>
      <c r="D240" t="str">
        <f>IFERROR('All Plates'!K207,"Not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86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Plates'!A208</f>
        <v>P3_B03</v>
      </c>
      <c r="B241" s="5" t="str">
        <f>'All Plates'!J208</f>
        <v>0110706026</v>
      </c>
      <c r="C241" t="s">
        <v>4427</v>
      </c>
      <c r="D241" t="str">
        <f>IFERROR('All Plates'!K208,"Not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86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Inconsistent Expert</v>
      </c>
      <c r="O241" t="str">
        <f>VLOOKUP(A241,'All Plates'!A:K,7,0)</f>
        <v>addtional signals or too few signals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Plates'!A209</f>
        <v>P3_B04</v>
      </c>
      <c r="B242" s="5" t="str">
        <f>'All Plates'!J209</f>
        <v>0110706027</v>
      </c>
      <c r="C242" t="s">
        <v>4428</v>
      </c>
      <c r="D242" t="str">
        <f>IFERROR('All Plates'!K209,"Not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86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Plates'!A210</f>
        <v>P3_B05</v>
      </c>
      <c r="B243" s="5" t="str">
        <f>'All Plates'!J210</f>
        <v>0110706028</v>
      </c>
      <c r="C243" t="s">
        <v>4429</v>
      </c>
      <c r="D243" t="str">
        <f>IFERROR('All Plates'!K210,"Not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86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medium purity*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Plates'!A211</f>
        <v>P3_B06</v>
      </c>
      <c r="B244" s="5" t="str">
        <f>'All Plates'!J211</f>
        <v>0110706029</v>
      </c>
      <c r="C244" t="s">
        <v>4430</v>
      </c>
      <c r="D244" t="str">
        <f>IFERROR('All Plates'!K211,"Not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86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Inconsistent Expert</v>
      </c>
      <c r="O244" t="str">
        <f>VLOOKUP(A244,'All Plates'!A:K,7,0)</f>
        <v>addtional signals or too few signals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Plates'!A212</f>
        <v>P3_B07</v>
      </c>
      <c r="B245" s="5" t="str">
        <f>'All Plates'!J212</f>
        <v>0110705195</v>
      </c>
      <c r="C245" t="s">
        <v>4431</v>
      </c>
      <c r="D245" t="str">
        <f>IFERROR('All Plates'!K212,"Not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86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Plates'!A213</f>
        <v>P3_B08</v>
      </c>
      <c r="B246" s="5" t="str">
        <f>'All Plates'!J213</f>
        <v>0110706031</v>
      </c>
      <c r="C246" t="s">
        <v>4432</v>
      </c>
      <c r="D246" t="str">
        <f>IFERROR('All Plates'!K213,"Not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86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purity*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Plates'!A214</f>
        <v>P3_B09</v>
      </c>
      <c r="B247" s="5" t="str">
        <f>'All Plates'!J214</f>
        <v>0110706032</v>
      </c>
      <c r="C247" t="s">
        <v>4433</v>
      </c>
      <c r="D247" t="str">
        <f>IFERROR('All Plates'!K214,"Not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86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Plates'!A215</f>
        <v>P3_B10</v>
      </c>
      <c r="B248" s="5" t="str">
        <f>'All Plates'!J215</f>
        <v>0110706033</v>
      </c>
      <c r="C248" t="s">
        <v>4434</v>
      </c>
      <c r="D248" t="str">
        <f>IFERROR('All Plates'!K215,"Not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86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Plates'!A216</f>
        <v>P3_B11</v>
      </c>
      <c r="B249" s="5" t="str">
        <f>'All Plates'!J216</f>
        <v>0110706034</v>
      </c>
      <c r="C249" t="s">
        <v>4435</v>
      </c>
      <c r="D249" t="str">
        <f>IFERROR('All Plates'!K216,"Not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86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Inconsistent Expert</v>
      </c>
      <c r="O249" t="str">
        <f>VLOOKUP(A249,'All Plates'!A:K,7,0)</f>
        <v>addtional signals or too few signals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Plates'!A217</f>
        <v>P3_B12</v>
      </c>
      <c r="B250" s="5" t="str">
        <f>'All Plates'!J217</f>
        <v>0110706035</v>
      </c>
      <c r="C250" t="s">
        <v>4436</v>
      </c>
      <c r="D250" t="str">
        <f>IFERROR('All Plates'!K217,"Not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86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Plates'!A218</f>
        <v>P3_C01</v>
      </c>
      <c r="B251" s="5" t="str">
        <f>'All Plates'!J218</f>
        <v>0110706023</v>
      </c>
      <c r="C251" t="s">
        <v>4437</v>
      </c>
      <c r="D251" t="str">
        <f>IFERROR('All Plates'!K218,"Not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86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Plates'!A219</f>
        <v>P3_C02</v>
      </c>
      <c r="B252" s="5" t="str">
        <f>'All Plates'!J219</f>
        <v>0110706022</v>
      </c>
      <c r="C252" t="s">
        <v>4438</v>
      </c>
      <c r="D252" t="str">
        <f>IFERROR('All Plates'!K219,"Not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86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Inconsistent Expert</v>
      </c>
      <c r="O252" t="str">
        <f>VLOOKUP(A252,'All Plates'!A:K,7,0)</f>
        <v>addtional signals or too few signals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Plates'!A220</f>
        <v>P3_C03</v>
      </c>
      <c r="B253" s="5" t="str">
        <f>'All Plates'!J220</f>
        <v>0110706021</v>
      </c>
      <c r="C253" t="s">
        <v>4439</v>
      </c>
      <c r="D253" t="str">
        <f>IFERROR('All Plates'!K220,"Not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86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addtional signals or too few signals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Plates'!A221</f>
        <v>P3_C04</v>
      </c>
      <c r="B254" s="5" t="str">
        <f>'All Plates'!J221</f>
        <v>0110706020</v>
      </c>
      <c r="C254" t="s">
        <v>4440</v>
      </c>
      <c r="D254" t="str">
        <f>IFERROR('All Plates'!K221,"Not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86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Inconsistent Expert</v>
      </c>
      <c r="O254" t="str">
        <f>VLOOKUP(A254,'All Plates'!A:K,7,0)</f>
        <v>low solubility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Plates'!A222</f>
        <v>P3_C05</v>
      </c>
      <c r="B255" s="5" t="str">
        <f>'All Plates'!J222</f>
        <v>0110706019</v>
      </c>
      <c r="C255" t="s">
        <v>4441</v>
      </c>
      <c r="D255" t="str">
        <f>IFERROR('All Plates'!K222,"Not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86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Plates'!A223</f>
        <v>P3_C06</v>
      </c>
      <c r="B256" s="5" t="str">
        <f>'All Plates'!J223</f>
        <v>0110706018</v>
      </c>
      <c r="C256" t="s">
        <v>4442</v>
      </c>
      <c r="D256" t="str">
        <f>IFERROR('All Plates'!K223,"Not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86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Plates'!A224</f>
        <v>P3_C07</v>
      </c>
      <c r="B257" s="5" t="str">
        <f>'All Plates'!J224</f>
        <v>0110706017</v>
      </c>
      <c r="C257" t="s">
        <v>4443</v>
      </c>
      <c r="D257" t="str">
        <f>IFERROR('All Plates'!K224,"Not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86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medium purity*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Plates'!A226</f>
        <v>P3_C09</v>
      </c>
      <c r="B258" s="5" t="str">
        <f>'All Plates'!J226</f>
        <v>0110706015</v>
      </c>
      <c r="C258" t="s">
        <v>4445</v>
      </c>
      <c r="D258" t="str">
        <f>IFERROR('All Plates'!K226,"Not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86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Plates'!A227</f>
        <v>P3_C10</v>
      </c>
      <c r="B259" s="5" t="str">
        <f>'All Plates'!J227</f>
        <v>0110706014</v>
      </c>
      <c r="C259" t="s">
        <v>4446</v>
      </c>
      <c r="D259" t="str">
        <f>IFERROR('All Plates'!K227,"Not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86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purity*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Plates'!A228</f>
        <v>P3_C11</v>
      </c>
      <c r="B260" s="5" t="str">
        <f>'All Plates'!J228</f>
        <v>0110706013</v>
      </c>
      <c r="C260" t="s">
        <v>4447</v>
      </c>
      <c r="D260" t="str">
        <f>IFERROR('All Plates'!K228,"Not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86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very high purity*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Plates'!A229</f>
        <v>P3_C12</v>
      </c>
      <c r="B261" s="5" t="str">
        <f>'All Plates'!J229</f>
        <v>0110706012</v>
      </c>
      <c r="C261" t="s">
        <v>4448</v>
      </c>
      <c r="D261" t="str">
        <f>IFERROR('All Plates'!K229,"Not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86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very 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Plates'!A230</f>
        <v>P3_D01</v>
      </c>
      <c r="B262" s="5" t="str">
        <f>'All Plates'!J230</f>
        <v>0110706000</v>
      </c>
      <c r="C262" t="s">
        <v>4449</v>
      </c>
      <c r="D262" t="str">
        <f>IFERROR('All Plates'!K230,"Not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86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Plates'!A231</f>
        <v>P3_D02</v>
      </c>
      <c r="B263" s="5" t="str">
        <f>'All Plates'!J231</f>
        <v>0110706001</v>
      </c>
      <c r="C263" t="s">
        <v>4450</v>
      </c>
      <c r="D263" t="str">
        <f>IFERROR('All Plates'!K231,"Not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86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Plates'!A232</f>
        <v>P3_D03</v>
      </c>
      <c r="B264" s="5" t="str">
        <f>'All Plates'!J232</f>
        <v>0110706002</v>
      </c>
      <c r="C264" t="s">
        <v>4451</v>
      </c>
      <c r="D264" t="str">
        <f>IFERROR('All Plates'!K232,"Not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86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Plates'!A233</f>
        <v>P3_D04</v>
      </c>
      <c r="B265" s="5" t="str">
        <f>'All Plates'!J233</f>
        <v>0110706003</v>
      </c>
      <c r="C265" t="s">
        <v>4452</v>
      </c>
      <c r="D265" t="str">
        <f>IFERROR('All Plates'!K233,"Not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86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very 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Plates'!A234</f>
        <v>P3_D05</v>
      </c>
      <c r="B266" s="5" t="str">
        <f>'All Plates'!J234</f>
        <v>0110706004</v>
      </c>
      <c r="C266" t="s">
        <v>4453</v>
      </c>
      <c r="D266" t="str">
        <f>IFERROR('All Plates'!K234,"Not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86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Inconsistent Expert</v>
      </c>
      <c r="O266" t="str">
        <f>VLOOKUP(A266,'All Plates'!A:K,7,0)</f>
        <v>low solubility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Plates'!A235</f>
        <v>P3_D06</v>
      </c>
      <c r="B267" s="5" t="str">
        <f>'All Plates'!J235</f>
        <v>0110706005</v>
      </c>
      <c r="C267" t="s">
        <v>4454</v>
      </c>
      <c r="D267" t="str">
        <f>IFERROR('All Plates'!K235,"Not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86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medium purity*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Plates'!A236</f>
        <v>P3_D07</v>
      </c>
      <c r="B268" s="5" t="str">
        <f>'All Plates'!J236</f>
        <v>0110706006</v>
      </c>
      <c r="C268" t="s">
        <v>4455</v>
      </c>
      <c r="D268" t="str">
        <f>IFERROR('All Plates'!K236,"Not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86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Plates'!A237</f>
        <v>P3_D08</v>
      </c>
      <c r="B269" s="5" t="str">
        <f>'All Plates'!J237</f>
        <v>0110706007</v>
      </c>
      <c r="C269" t="s">
        <v>4456</v>
      </c>
      <c r="D269" t="str">
        <f>IFERROR('All Plates'!K237,"Not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86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Plates'!A238</f>
        <v>P3_D09</v>
      </c>
      <c r="B270" s="5" t="str">
        <f>'All Plates'!J238</f>
        <v>0110706008</v>
      </c>
      <c r="C270" t="s">
        <v>4457</v>
      </c>
      <c r="D270" t="str">
        <f>IFERROR('All Plates'!K238,"Not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86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Plates'!A239</f>
        <v>P3_D10</v>
      </c>
      <c r="B271" s="5" t="str">
        <f>'All Plates'!J239</f>
        <v>0110706009</v>
      </c>
      <c r="C271" t="s">
        <v>4458</v>
      </c>
      <c r="D271" t="str">
        <f>IFERROR('All Plates'!K239,"Not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86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Plates'!A240</f>
        <v>P3_D11</v>
      </c>
      <c r="B272" s="5" t="str">
        <f>'All Plates'!J240</f>
        <v>0110706010</v>
      </c>
      <c r="C272" t="s">
        <v>4459</v>
      </c>
      <c r="D272" t="str">
        <f>IFERROR('All Plates'!K240,"Not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86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Plates'!A241</f>
        <v>P3_D12</v>
      </c>
      <c r="B273" s="5" t="str">
        <f>'All Plates'!J241</f>
        <v>0110705197</v>
      </c>
      <c r="C273" t="s">
        <v>4460</v>
      </c>
      <c r="D273" t="str">
        <f>IFERROR('All Plates'!K241,"Not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86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Plates'!A242</f>
        <v>P3_E01</v>
      </c>
      <c r="B274" s="5" t="str">
        <f>'All Plates'!J242</f>
        <v>0110705999</v>
      </c>
      <c r="C274" t="s">
        <v>4461</v>
      </c>
      <c r="D274" t="str">
        <f>IFERROR('All Plates'!K242,"Not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86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Plates'!A243</f>
        <v>P3_E02</v>
      </c>
      <c r="B275" s="5" t="str">
        <f>'All Plates'!J243</f>
        <v>0110705998</v>
      </c>
      <c r="C275" t="s">
        <v>4462</v>
      </c>
      <c r="D275" t="str">
        <f>IFERROR('All Plates'!K243,"Not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86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low solubility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Plates'!A244</f>
        <v>P3_E03</v>
      </c>
      <c r="B276" s="5" t="str">
        <f>'All Plates'!J244</f>
        <v>0110705997</v>
      </c>
      <c r="C276" t="s">
        <v>4463</v>
      </c>
      <c r="D276" t="str">
        <f>IFERROR('All Plates'!K244,"Not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86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Plates'!A245</f>
        <v>P3_E04</v>
      </c>
      <c r="B277" s="5" t="str">
        <f>'All Plates'!J245</f>
        <v>0110705996</v>
      </c>
      <c r="C277" t="s">
        <v>4464</v>
      </c>
      <c r="D277" t="str">
        <f>IFERROR('All Plates'!K245,"Not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86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Plates'!A246</f>
        <v>P3_E05</v>
      </c>
      <c r="B278" s="5" t="str">
        <f>'All Plates'!J246</f>
        <v>0110705995</v>
      </c>
      <c r="C278" t="s">
        <v>4465</v>
      </c>
      <c r="D278" t="str">
        <f>IFERROR('All Plates'!K246,"Not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86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purity*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Plates'!A247</f>
        <v>P3_E06</v>
      </c>
      <c r="B279" s="5" t="str">
        <f>'All Plates'!J247</f>
        <v>0110705994</v>
      </c>
      <c r="C279" t="s">
        <v>4466</v>
      </c>
      <c r="D279" t="str">
        <f>IFERROR('All Plates'!K247,"Not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86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Plates'!A248</f>
        <v>P3_E07</v>
      </c>
      <c r="B280" s="5" t="str">
        <f>'All Plates'!J248</f>
        <v>0110705993</v>
      </c>
      <c r="C280" t="s">
        <v>4467</v>
      </c>
      <c r="D280" t="str">
        <f>IFERROR('All Plates'!K248,"Not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86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Inconsistent Expert</v>
      </c>
      <c r="O280" t="str">
        <f>VLOOKUP(A280,'All Plates'!A:K,7,0)</f>
        <v>addtional signals or too few signals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Plates'!A249</f>
        <v>P3_E08</v>
      </c>
      <c r="B281" s="5" t="str">
        <f>'All Plates'!J249</f>
        <v>0110705992</v>
      </c>
      <c r="C281" t="s">
        <v>4468</v>
      </c>
      <c r="D281" t="str">
        <f>IFERROR('All Plates'!K249,"Not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86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medium purity*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Plates'!A250</f>
        <v>P3_E09</v>
      </c>
      <c r="B282" s="5" t="str">
        <f>'All Plates'!J250</f>
        <v>0110705991</v>
      </c>
      <c r="C282" t="s">
        <v>4469</v>
      </c>
      <c r="D282" t="str">
        <f>IFERROR('All Plates'!K250,"Not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86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addtional signals or too few signals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Plates'!A251</f>
        <v>P3_E10</v>
      </c>
      <c r="B283" s="5" t="str">
        <f>'All Plates'!J251</f>
        <v>0110705990</v>
      </c>
      <c r="C283" t="s">
        <v>4470</v>
      </c>
      <c r="D283" t="str">
        <f>IFERROR('All Plates'!K251,"Not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86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purity*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Plates'!A252</f>
        <v>P3_E11</v>
      </c>
      <c r="B284" s="5" t="str">
        <f>'All Plates'!J252</f>
        <v>0110705989</v>
      </c>
      <c r="C284" t="s">
        <v>4471</v>
      </c>
      <c r="D284" t="str">
        <f>IFERROR('All Plates'!K252,"Not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86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Plates'!A253</f>
        <v>P3_E12</v>
      </c>
      <c r="B285" s="5" t="str">
        <f>'All Plates'!J253</f>
        <v>0110705196</v>
      </c>
      <c r="C285" t="s">
        <v>4472</v>
      </c>
      <c r="D285" t="str">
        <f>IFERROR('All Plates'!K253,"Not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86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Plates'!A254</f>
        <v>P3_F01</v>
      </c>
      <c r="B286" s="5" t="str">
        <f>'All Plates'!J254</f>
        <v>0110705976</v>
      </c>
      <c r="C286" t="s">
        <v>4473</v>
      </c>
      <c r="D286" t="str">
        <f>IFERROR('All Plates'!K254,"Not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86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very 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Plates'!A255</f>
        <v>P3_F02</v>
      </c>
      <c r="B287" s="5" t="str">
        <f>'All Plates'!J255</f>
        <v>0110705977</v>
      </c>
      <c r="C287" t="s">
        <v>4474</v>
      </c>
      <c r="D287" t="str">
        <f>IFERROR('All Plates'!K255,"Not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86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Plates'!A256</f>
        <v>P3_F03</v>
      </c>
      <c r="B288" s="5" t="str">
        <f>'All Plates'!J256</f>
        <v>0110705978</v>
      </c>
      <c r="C288" t="s">
        <v>4475</v>
      </c>
      <c r="D288" t="str">
        <f>IFERROR('All Plates'!K256,"Not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86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Plates'!A257</f>
        <v>P3_F04</v>
      </c>
      <c r="B289" s="5" t="str">
        <f>'All Plates'!J257</f>
        <v>0110705979</v>
      </c>
      <c r="C289" t="s">
        <v>4476</v>
      </c>
      <c r="D289" t="str">
        <f>IFERROR('All Plates'!K257,"Not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86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Plates'!A258</f>
        <v>P3_F05</v>
      </c>
      <c r="B290" s="5" t="str">
        <f>'All Plates'!J258</f>
        <v>0110705980</v>
      </c>
      <c r="C290" t="s">
        <v>4477</v>
      </c>
      <c r="D290" t="str">
        <f>IFERROR('All Plates'!K258,"Not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86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Plates'!A259</f>
        <v>P3_F06</v>
      </c>
      <c r="B291" s="5" t="str">
        <f>'All Plates'!J259</f>
        <v>0110705981</v>
      </c>
      <c r="C291" t="s">
        <v>4478</v>
      </c>
      <c r="D291" t="str">
        <f>IFERROR('All Plates'!K259,"Not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86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Plates'!A260</f>
        <v>P3_F07</v>
      </c>
      <c r="B292" s="5" t="str">
        <f>'All Plates'!J260</f>
        <v>0110705982</v>
      </c>
      <c r="C292" t="s">
        <v>4479</v>
      </c>
      <c r="D292" t="str">
        <f>IFERROR('All Plates'!K260,"Not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86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addtional signals or too few signals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Plates'!A261</f>
        <v>P3_F08</v>
      </c>
      <c r="B293" s="5" t="str">
        <f>'All Plates'!J261</f>
        <v>0110705983</v>
      </c>
      <c r="C293" t="s">
        <v>4480</v>
      </c>
      <c r="D293" t="str">
        <f>IFERROR('All Plates'!K261,"Not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86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Plates'!A262</f>
        <v>P3_F09</v>
      </c>
      <c r="B294" s="5" t="str">
        <f>'All Plates'!J262</f>
        <v>0110705984</v>
      </c>
      <c r="C294" t="s">
        <v>4481</v>
      </c>
      <c r="D294" t="str">
        <f>IFERROR('All Plates'!K262,"Not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86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Plates'!A264</f>
        <v>P3_F11</v>
      </c>
      <c r="B295" s="5" t="str">
        <f>'All Plates'!J264</f>
        <v>0110705986</v>
      </c>
      <c r="C295" t="s">
        <v>4483</v>
      </c>
      <c r="D295" t="str">
        <f>IFERROR('All Plates'!K264,"Not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86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low solubility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Plates'!A265</f>
        <v>P3_F12</v>
      </c>
      <c r="B296" s="5" t="str">
        <f>'All Plates'!J265</f>
        <v>0110705987</v>
      </c>
      <c r="C296" t="s">
        <v>4484</v>
      </c>
      <c r="D296" t="str">
        <f>IFERROR('All Plates'!K265,"Not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86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Plates'!A266</f>
        <v>P3_G01</v>
      </c>
      <c r="B297" s="5" t="str">
        <f>'All Plates'!J266</f>
        <v>0110705975</v>
      </c>
      <c r="C297" t="s">
        <v>4485</v>
      </c>
      <c r="D297" t="str">
        <f>IFERROR('All Plates'!K266,"Not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86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Inconsistent Expert</v>
      </c>
      <c r="O297" t="str">
        <f>VLOOKUP(A297,'All Plates'!A:K,7,0)</f>
        <v>addtional signals or too few signals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Plates'!A267</f>
        <v>P3_G02</v>
      </c>
      <c r="B298" s="5" t="str">
        <f>'All Plates'!J267</f>
        <v>0110705194</v>
      </c>
      <c r="C298" t="s">
        <v>4486</v>
      </c>
      <c r="D298" t="str">
        <f>IFERROR('All Plates'!K267,"Not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86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Plates'!A269</f>
        <v>P3_G04</v>
      </c>
      <c r="B299" s="5" t="str">
        <f>'All Plates'!J269</f>
        <v>0110705972</v>
      </c>
      <c r="C299" t="s">
        <v>4488</v>
      </c>
      <c r="D299" t="str">
        <f>IFERROR('All Plates'!K269,"Not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86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high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Plates'!A270</f>
        <v>P3_G05</v>
      </c>
      <c r="B300" s="5" t="str">
        <f>'All Plates'!J270</f>
        <v>0110705971</v>
      </c>
      <c r="C300" t="s">
        <v>4489</v>
      </c>
      <c r="D300" t="str">
        <f>IFERROR('All Plates'!K270,"Not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86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Plates'!A271</f>
        <v>P3_G06</v>
      </c>
      <c r="B301" s="5" t="str">
        <f>'All Plates'!J271</f>
        <v>0110705970</v>
      </c>
      <c r="C301" t="s">
        <v>4490</v>
      </c>
      <c r="D301" t="str">
        <f>IFERROR('All Plates'!K271,"Not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86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Plates'!A272</f>
        <v>P3_G07</v>
      </c>
      <c r="B302" s="5" t="str">
        <f>'All Plates'!J272</f>
        <v>0110705969</v>
      </c>
      <c r="C302" t="s">
        <v>4491</v>
      </c>
      <c r="D302" t="str">
        <f>IFERROR('All Plates'!K272,"Not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86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high purity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Plates'!A273</f>
        <v>P3_G08</v>
      </c>
      <c r="B303" s="5" t="str">
        <f>'All Plates'!J273</f>
        <v>0110705968</v>
      </c>
      <c r="C303" t="s">
        <v>4492</v>
      </c>
      <c r="D303" t="str">
        <f>IFERROR('All Plates'!K273,"Not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86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Inconsistent Expert</v>
      </c>
      <c r="O303" t="str">
        <f>VLOOKUP(A303,'All Plates'!A:K,7,0)</f>
        <v>addtional signals or too few signals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Plates'!A274</f>
        <v>P3_G09</v>
      </c>
      <c r="B304" s="5" t="str">
        <f>'All Plates'!J274</f>
        <v>0110705967</v>
      </c>
      <c r="C304" t="s">
        <v>4493</v>
      </c>
      <c r="D304" t="str">
        <f>IFERROR('All Plates'!K274,"Not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86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Plates'!A275</f>
        <v>P3_G10</v>
      </c>
      <c r="B305" s="5" t="str">
        <f>'All Plates'!J275</f>
        <v>0110705966</v>
      </c>
      <c r="C305" t="s">
        <v>4494</v>
      </c>
      <c r="D305" t="str">
        <f>IFERROR('All Plates'!K275,"Not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86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Plates'!A276</f>
        <v>P3_G11</v>
      </c>
      <c r="B306" s="5" t="str">
        <f>'All Plates'!J276</f>
        <v>0110705965</v>
      </c>
      <c r="C306" t="s">
        <v>4495</v>
      </c>
      <c r="D306" t="str">
        <f>IFERROR('All Plates'!K276,"Not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86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Plates'!A277</f>
        <v>P3_G12</v>
      </c>
      <c r="B307" s="5" t="str">
        <f>'All Plates'!J277</f>
        <v>0110705964</v>
      </c>
      <c r="C307" t="s">
        <v>4496</v>
      </c>
      <c r="D307" t="str">
        <f>IFERROR('All Plates'!K277,"Not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86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purity*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Plates'!A278</f>
        <v>P3_H01</v>
      </c>
      <c r="B308" s="5" t="str">
        <f>'All Plates'!J278</f>
        <v>0110705952</v>
      </c>
      <c r="C308" t="s">
        <v>4497</v>
      </c>
      <c r="D308" t="str">
        <f>IFERROR('All Plates'!K278,"Not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86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medium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Plates'!A279</f>
        <v>P3_H02</v>
      </c>
      <c r="B309" s="5" t="str">
        <f>'All Plates'!J279</f>
        <v>0110705953</v>
      </c>
      <c r="C309" t="s">
        <v>4498</v>
      </c>
      <c r="D309" t="str">
        <f>IFERROR('All Plates'!K279,"Not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86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Plates'!A280</f>
        <v>P3_H03</v>
      </c>
      <c r="B310" s="5" t="str">
        <f>'All Plates'!J280</f>
        <v>0110705954</v>
      </c>
      <c r="C310" t="s">
        <v>4499</v>
      </c>
      <c r="D310" t="str">
        <f>IFERROR('All Plates'!K280,"Not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86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medium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Plates'!A281</f>
        <v>P3_H04</v>
      </c>
      <c r="B311" s="5" t="str">
        <f>'All Plates'!J281</f>
        <v>0110705955</v>
      </c>
      <c r="C311" t="s">
        <v>4500</v>
      </c>
      <c r="D311" t="str">
        <f>IFERROR('All Plates'!K281,"Not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86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medium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Plates'!A282</f>
        <v>P3_H05</v>
      </c>
      <c r="B312" s="5" t="str">
        <f>'All Plates'!J282</f>
        <v>0110705956</v>
      </c>
      <c r="C312" t="s">
        <v>4501</v>
      </c>
      <c r="D312" t="str">
        <f>IFERROR('All Plates'!K282,"Not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86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Inconsistent Expert</v>
      </c>
      <c r="O312" t="str">
        <f>VLOOKUP(A312,'All Plates'!A:K,7,0)</f>
        <v>low solubility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Plates'!A283</f>
        <v>P3_H06</v>
      </c>
      <c r="B313" s="5" t="str">
        <f>'All Plates'!J283</f>
        <v>0110705957</v>
      </c>
      <c r="C313" t="s">
        <v>4502</v>
      </c>
      <c r="D313" t="str">
        <f>IFERROR('All Plates'!K283,"Not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86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low solubility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Plates'!A284</f>
        <v>P3_H07</v>
      </c>
      <c r="B314" s="5" t="str">
        <f>'All Plates'!J284</f>
        <v>0110705958</v>
      </c>
      <c r="C314" t="s">
        <v>4503</v>
      </c>
      <c r="D314" t="str">
        <f>IFERROR('All Plates'!K284,"Not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86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addtional signals or too few signals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Plates'!A285</f>
        <v>P3_H08</v>
      </c>
      <c r="B315" s="5" t="str">
        <f>'All Plates'!J285</f>
        <v>0110705959</v>
      </c>
      <c r="C315" t="s">
        <v>4504</v>
      </c>
      <c r="D315" t="str">
        <f>IFERROR('All Plates'!K285,"Not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86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addtional signals or too few signals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Plates'!A286</f>
        <v>P3_H09</v>
      </c>
      <c r="B316" s="5" t="str">
        <f>'All Plates'!J286</f>
        <v>0110705217</v>
      </c>
      <c r="C316" t="s">
        <v>4505</v>
      </c>
      <c r="D316" t="str">
        <f>IFERROR('All Plates'!K286,"Not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86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low solubility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Plates'!A287</f>
        <v>P3_H10</v>
      </c>
      <c r="B317" s="5" t="str">
        <f>'All Plates'!J287</f>
        <v>0110705218</v>
      </c>
      <c r="C317" t="s">
        <v>4506</v>
      </c>
      <c r="D317" t="str">
        <f>IFERROR('All Plates'!K287,"Not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86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medium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Plates'!A288</f>
        <v>P3_H11</v>
      </c>
      <c r="B318" s="5" t="str">
        <f>'All Plates'!J288</f>
        <v>0110705219</v>
      </c>
      <c r="C318" t="s">
        <v>4507</v>
      </c>
      <c r="D318" t="str">
        <f>IFERROR('All Plates'!K288,"Not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86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Inconsistent Expert</v>
      </c>
      <c r="O318" t="str">
        <f>VLOOKUP(A318,'All Plates'!A:K,7,0)</f>
        <v>low solubility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Plates'!A289</f>
        <v>P3_H12</v>
      </c>
      <c r="B319" s="5" t="str">
        <f>'All Plates'!J289</f>
        <v>0110705198</v>
      </c>
      <c r="C319" t="s">
        <v>4508</v>
      </c>
      <c r="D319" t="str">
        <f>IFERROR('All Plates'!K289,"Not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86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medium purity*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Plates'!A290</f>
        <v>P4_A01</v>
      </c>
      <c r="B320" s="5" t="str">
        <f>'All Plates'!J290</f>
        <v>9990529454</v>
      </c>
      <c r="C320" t="s">
        <v>4509</v>
      </c>
      <c r="D320" t="str">
        <f>IFERROR('All Plates'!K290,"Not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86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medium purity*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Plates'!A291</f>
        <v>P4_A02</v>
      </c>
      <c r="B321" s="5" t="str">
        <f>'All Plates'!J291</f>
        <v>9990529447</v>
      </c>
      <c r="C321" t="s">
        <v>4510</v>
      </c>
      <c r="D321" t="str">
        <f>IFERROR('All Plates'!K291,"Not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86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Plates'!A293</f>
        <v>P4_A04</v>
      </c>
      <c r="B322" s="5" t="str">
        <f>'All Plates'!J293</f>
        <v>9990529628</v>
      </c>
      <c r="C322" t="s">
        <v>4512</v>
      </c>
      <c r="D322" t="str">
        <f>IFERROR('All Plates'!K293,"Not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86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Inconsistent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Plates'!A294</f>
        <v>P4_A05</v>
      </c>
      <c r="B323" s="5" t="str">
        <f>'All Plates'!J294</f>
        <v>9990529627</v>
      </c>
      <c r="C323" t="s">
        <v>4513</v>
      </c>
      <c r="D323" t="str">
        <f>IFERROR('All Plates'!K294,"Not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86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Plates'!A295</f>
        <v>P4_A06</v>
      </c>
      <c r="B324" s="5" t="str">
        <f>'All Plates'!J295</f>
        <v>9990529626</v>
      </c>
      <c r="C324" t="s">
        <v>4514</v>
      </c>
      <c r="D324" t="str">
        <f>IFERROR('All Plates'!K295,"Not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86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very 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Plates'!A297</f>
        <v>P4_A08</v>
      </c>
      <c r="B325" s="5" t="str">
        <f>'All Plates'!J297</f>
        <v>9990529624</v>
      </c>
      <c r="C325" t="s">
        <v>4516</v>
      </c>
      <c r="D325" t="str">
        <f>IFERROR('All Plates'!K297,"Not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86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purity*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Plates'!A299</f>
        <v>P4_A10</v>
      </c>
      <c r="B326" s="5" t="str">
        <f>'All Plates'!J299</f>
        <v>9990529622</v>
      </c>
      <c r="C326" t="s">
        <v>4518</v>
      </c>
      <c r="D326" t="str">
        <f>IFERROR('All Plates'!K299,"Not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86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low solubility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Plates'!A300</f>
        <v>P4_A11</v>
      </c>
      <c r="B327" s="5" t="str">
        <f>'All Plates'!J300</f>
        <v>9990529453</v>
      </c>
      <c r="C327" t="s">
        <v>4519</v>
      </c>
      <c r="D327" t="str">
        <f>IFERROR('All Plates'!K300,"Not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86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purity*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Plates'!A301</f>
        <v>P4_A12</v>
      </c>
      <c r="B328" s="5" t="str">
        <f>'All Plates'!J301</f>
        <v>9990529620</v>
      </c>
      <c r="C328" t="s">
        <v>4520</v>
      </c>
      <c r="D328" t="str">
        <f>IFERROR('All Plates'!K301,"Not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86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low solubility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Plates'!A302</f>
        <v>P4_B01</v>
      </c>
      <c r="B329" s="5" t="str">
        <f>'All Plates'!J302</f>
        <v>9990529608</v>
      </c>
      <c r="C329" t="s">
        <v>4521</v>
      </c>
      <c r="D329" t="str">
        <f>IFERROR('All Plates'!K302,"Not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86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Inconsistent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Plates'!A303</f>
        <v>P4_B02</v>
      </c>
      <c r="B330" s="5" t="str">
        <f>'All Plates'!J303</f>
        <v>9990529445</v>
      </c>
      <c r="C330" t="s">
        <v>4522</v>
      </c>
      <c r="D330" t="str">
        <f>IFERROR('All Plates'!K303,"Not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86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Plates'!A304</f>
        <v>P4_B03</v>
      </c>
      <c r="B331" s="5" t="str">
        <f>'All Plates'!J304</f>
        <v>9990529610</v>
      </c>
      <c r="C331" t="s">
        <v>4523</v>
      </c>
      <c r="D331" t="str">
        <f>IFERROR('All Plates'!K304,"Not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86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Plates'!A305</f>
        <v>P4_B04</v>
      </c>
      <c r="B332" s="5" t="str">
        <f>'All Plates'!J305</f>
        <v>9990529611</v>
      </c>
      <c r="C332" t="s">
        <v>4524</v>
      </c>
      <c r="D332" t="str">
        <f>IFERROR('All Plates'!K305,"Not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86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Plates'!A306</f>
        <v>P4_B05</v>
      </c>
      <c r="B333" s="5" t="str">
        <f>'All Plates'!J306</f>
        <v>9990529612</v>
      </c>
      <c r="C333" t="s">
        <v>4525</v>
      </c>
      <c r="D333" t="str">
        <f>IFERROR('All Plates'!K306,"Not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86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very 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Plates'!A307</f>
        <v>P4_B06</v>
      </c>
      <c r="B334" s="5" t="str">
        <f>'All Plates'!J307</f>
        <v>9990529613</v>
      </c>
      <c r="C334" t="s">
        <v>4526</v>
      </c>
      <c r="D334" t="str">
        <f>IFERROR('All Plates'!K307,"Not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86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very high purity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Plates'!A308</f>
        <v>P4_B07</v>
      </c>
      <c r="B335" s="5" t="str">
        <f>'All Plates'!J308</f>
        <v>9990529614</v>
      </c>
      <c r="C335" t="s">
        <v>4527</v>
      </c>
      <c r="D335" t="str">
        <f>IFERROR('All Plates'!K308,"Not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86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very high purity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Plates'!A309</f>
        <v>P4_B08</v>
      </c>
      <c r="B336" s="5" t="str">
        <f>'All Plates'!J309</f>
        <v>9990529615</v>
      </c>
      <c r="C336" t="s">
        <v>4528</v>
      </c>
      <c r="D336" t="str">
        <f>IFERROR('All Plates'!K309,"Not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86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addtional signals or too few signals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Plates'!A310</f>
        <v>P4_B09</v>
      </c>
      <c r="B337" s="5" t="str">
        <f>'All Plates'!J310</f>
        <v>9990529616</v>
      </c>
      <c r="C337" t="s">
        <v>4529</v>
      </c>
      <c r="D337" t="str">
        <f>IFERROR('All Plates'!K310,"Not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86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medium purity*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Plates'!A311</f>
        <v>P4_B10</v>
      </c>
      <c r="B338" s="5" t="str">
        <f>'All Plates'!J311</f>
        <v>9990529617</v>
      </c>
      <c r="C338" t="s">
        <v>4530</v>
      </c>
      <c r="D338" t="str">
        <f>IFERROR('All Plates'!K311,"Not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86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high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Plates'!A312</f>
        <v>P4_B11</v>
      </c>
      <c r="B339" s="5" t="str">
        <f>'All Plates'!J312</f>
        <v>9990529618</v>
      </c>
      <c r="C339" t="s">
        <v>4531</v>
      </c>
      <c r="D339" t="str">
        <f>IFERROR('All Plates'!K312,"Not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86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Plates'!A313</f>
        <v>P4_B12</v>
      </c>
      <c r="B340" s="5" t="str">
        <f>'All Plates'!J313</f>
        <v>9990529619</v>
      </c>
      <c r="C340" t="s">
        <v>4532</v>
      </c>
      <c r="D340" t="str">
        <f>IFERROR('All Plates'!K313,"Not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86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Inconsistent Expert</v>
      </c>
      <c r="O340" t="str">
        <f>VLOOKUP(A340,'All Plates'!A:K,7,0)</f>
        <v>addtional signals or too few signals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Plates'!A314</f>
        <v>P4_C01</v>
      </c>
      <c r="B341" s="5" t="str">
        <f>'All Plates'!J314</f>
        <v>9990529607</v>
      </c>
      <c r="C341" t="s">
        <v>4533</v>
      </c>
      <c r="D341" t="str">
        <f>IFERROR('All Plates'!K314,"Not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86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Plates'!A315</f>
        <v>P4_C02</v>
      </c>
      <c r="B342" s="5" t="str">
        <f>'All Plates'!J315</f>
        <v>9990529606</v>
      </c>
      <c r="C342" t="s">
        <v>4534</v>
      </c>
      <c r="D342" t="str">
        <f>IFERROR('All Plates'!K315,"Not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86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Plates'!A316</f>
        <v>P4_C03</v>
      </c>
      <c r="B343" s="5" t="str">
        <f>'All Plates'!J316</f>
        <v>9990529605</v>
      </c>
      <c r="C343" t="s">
        <v>4535</v>
      </c>
      <c r="D343" t="str">
        <f>IFERROR('All Plates'!K316,"Not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86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Inconsistent Expert</v>
      </c>
      <c r="O343" t="str">
        <f>VLOOKUP(A343,'All Plates'!A:K,7,0)</f>
        <v>addtional signals or too few signals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Plates'!A317</f>
        <v>P4_C04</v>
      </c>
      <c r="B344" s="5" t="str">
        <f>'All Plates'!J317</f>
        <v>9990529604</v>
      </c>
      <c r="C344" t="s">
        <v>4536</v>
      </c>
      <c r="D344" t="str">
        <f>IFERROR('All Plates'!K317,"Not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86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addtional signals or too few signals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Plates'!A318</f>
        <v>P4_C05</v>
      </c>
      <c r="B345" s="5" t="str">
        <f>'All Plates'!J318</f>
        <v>9990529603</v>
      </c>
      <c r="C345" t="s">
        <v>4537</v>
      </c>
      <c r="D345" t="str">
        <f>IFERROR('All Plates'!K318,"Not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86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Plates'!A319</f>
        <v>P4_C06</v>
      </c>
      <c r="B346" s="5" t="str">
        <f>'All Plates'!J319</f>
        <v>9990529602</v>
      </c>
      <c r="C346" t="s">
        <v>4538</v>
      </c>
      <c r="D346" t="str">
        <f>IFERROR('All Plates'!K319,"Not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86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Inconsistent Expert</v>
      </c>
      <c r="O346" t="str">
        <f>VLOOKUP(A346,'All Plates'!A:K,7,0)</f>
        <v>low solubility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Plates'!A320</f>
        <v>P4_C07</v>
      </c>
      <c r="B347" s="5" t="str">
        <f>'All Plates'!J320</f>
        <v>9990529601</v>
      </c>
      <c r="C347" t="s">
        <v>4539</v>
      </c>
      <c r="D347" t="str">
        <f>IFERROR('All Plates'!K320,"Not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86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addtional signals or too few signals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Plates'!A321</f>
        <v>P4_C08</v>
      </c>
      <c r="B348" s="5" t="str">
        <f>'All Plates'!J321</f>
        <v>9990529600</v>
      </c>
      <c r="C348" t="s">
        <v>4540</v>
      </c>
      <c r="D348" t="str">
        <f>IFERROR('All Plates'!K321,"Not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86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Plates'!A322</f>
        <v>P4_C09</v>
      </c>
      <c r="B349" s="5" t="str">
        <f>'All Plates'!J322</f>
        <v>9990529599</v>
      </c>
      <c r="C349" t="s">
        <v>4541</v>
      </c>
      <c r="D349" t="str">
        <f>IFERROR('All Plates'!K322,"Not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86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Plates'!A323</f>
        <v>P4_C10</v>
      </c>
      <c r="B350" s="5" t="str">
        <f>'All Plates'!J323</f>
        <v>9990529598</v>
      </c>
      <c r="C350" t="s">
        <v>4542</v>
      </c>
      <c r="D350" t="str">
        <f>IFERROR('All Plates'!K323,"Not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86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Plates'!A325</f>
        <v>P4_C12</v>
      </c>
      <c r="B351" s="5" t="str">
        <f>'All Plates'!J325</f>
        <v>9990529457</v>
      </c>
      <c r="C351" t="s">
        <v>4544</v>
      </c>
      <c r="D351" t="str">
        <f>IFERROR('All Plates'!K325,"Not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86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Plates'!A326</f>
        <v>P4_D01</v>
      </c>
      <c r="B352" s="5" t="str">
        <f>'All Plates'!J326</f>
        <v>9990529584</v>
      </c>
      <c r="C352" t="s">
        <v>4545</v>
      </c>
      <c r="D352" t="str">
        <f>IFERROR('All Plates'!K326,"Not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86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Inconsistent Expert</v>
      </c>
      <c r="O352" t="str">
        <f>VLOOKUP(A352,'All Plates'!A:K,7,0)</f>
        <v>low solubility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Plates'!A327</f>
        <v>P4_D02</v>
      </c>
      <c r="B353" s="5" t="str">
        <f>'All Plates'!J327</f>
        <v>9990529585</v>
      </c>
      <c r="C353" t="s">
        <v>4546</v>
      </c>
      <c r="D353" t="str">
        <f>IFERROR('All Plates'!K327,"Not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86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medium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Plates'!A328</f>
        <v>P4_D03</v>
      </c>
      <c r="B354" s="5" t="str">
        <f>'All Plates'!J328</f>
        <v>9990529586</v>
      </c>
      <c r="C354" t="s">
        <v>4547</v>
      </c>
      <c r="D354" t="str">
        <f>IFERROR('All Plates'!K328,"Not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86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Plates'!A329</f>
        <v>P4_D04</v>
      </c>
      <c r="B355" s="5" t="str">
        <f>'All Plates'!J329</f>
        <v>9990529587</v>
      </c>
      <c r="C355" t="s">
        <v>4548</v>
      </c>
      <c r="D355" t="str">
        <f>IFERROR('All Plates'!K329,"Not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86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Inconsistent Expert</v>
      </c>
      <c r="O355" t="str">
        <f>VLOOKUP(A355,'All Plates'!A:K,7,0)</f>
        <v>addtional signals or too few signals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Plates'!A330</f>
        <v>P4_D05</v>
      </c>
      <c r="B356" s="5" t="str">
        <f>'All Plates'!J330</f>
        <v>9990529588</v>
      </c>
      <c r="C356" t="s">
        <v>4549</v>
      </c>
      <c r="D356" t="str">
        <f>IFERROR('All Plates'!K330,"Not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86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Plates'!A331</f>
        <v>P4_D06</v>
      </c>
      <c r="B357" s="5" t="str">
        <f>'All Plates'!J331</f>
        <v>9990529589</v>
      </c>
      <c r="C357" t="s">
        <v>4550</v>
      </c>
      <c r="D357" t="str">
        <f>IFERROR('All Plates'!K331,"Not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86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very 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Plates'!A332</f>
        <v>P4_D07</v>
      </c>
      <c r="B358" s="5" t="str">
        <f>'All Plates'!J332</f>
        <v>9990529590</v>
      </c>
      <c r="C358" t="s">
        <v>4551</v>
      </c>
      <c r="D358" t="str">
        <f>IFERROR('All Plates'!K332,"Not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86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Inconsistent Expert</v>
      </c>
      <c r="O358" t="str">
        <f>VLOOKUP(A358,'All Plates'!A:K,7,0)</f>
        <v>addtional signals or too few signals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Plates'!A333</f>
        <v>P4_D08</v>
      </c>
      <c r="B359" s="5" t="str">
        <f>'All Plates'!J333</f>
        <v>9990529591</v>
      </c>
      <c r="C359" t="s">
        <v>4552</v>
      </c>
      <c r="D359" t="str">
        <f>IFERROR('All Plates'!K333,"Not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86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medium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Plates'!A334</f>
        <v>P4_D09</v>
      </c>
      <c r="B360" s="5" t="str">
        <f>'All Plates'!J334</f>
        <v>9990529592</v>
      </c>
      <c r="C360" t="s">
        <v>4553</v>
      </c>
      <c r="D360" t="str">
        <f>IFERROR('All Plates'!K334,"Not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86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Plates'!A335</f>
        <v>P4_D10</v>
      </c>
      <c r="B361" s="5" t="str">
        <f>'All Plates'!J335</f>
        <v>9990529593</v>
      </c>
      <c r="C361" t="s">
        <v>4554</v>
      </c>
      <c r="D361" t="str">
        <f>IFERROR('All Plates'!K335,"Not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86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Plates'!A336</f>
        <v>P4_D11</v>
      </c>
      <c r="B362" s="5" t="str">
        <f>'All Plates'!J336</f>
        <v>9990529469</v>
      </c>
      <c r="C362" t="s">
        <v>4555</v>
      </c>
      <c r="D362" t="str">
        <f>IFERROR('All Plates'!K336,"Not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86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Inconsistent Expert</v>
      </c>
      <c r="O362" t="str">
        <f>VLOOKUP(A362,'All Plates'!A:K,7,0)</f>
        <v>addtional signals or too few signals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Plates'!A337</f>
        <v>P4_D12</v>
      </c>
      <c r="B363" s="5" t="str">
        <f>'All Plates'!J337</f>
        <v>9990529458</v>
      </c>
      <c r="C363" t="s">
        <v>4556</v>
      </c>
      <c r="D363" t="str">
        <f>IFERROR('All Plates'!K337,"Not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86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Inconsistent Expert</v>
      </c>
      <c r="O363" t="str">
        <f>VLOOKUP(A363,'All Plates'!A:K,7,0)</f>
        <v>low solubility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Plates'!A338</f>
        <v>P4_E01</v>
      </c>
      <c r="B364" s="5" t="str">
        <f>'All Plates'!J338</f>
        <v>9990529583</v>
      </c>
      <c r="C364" t="s">
        <v>4557</v>
      </c>
      <c r="D364" t="str">
        <f>IFERROR('All Plates'!K338,"Not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86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Plates'!A339</f>
        <v>P4_E02</v>
      </c>
      <c r="B365" s="5" t="str">
        <f>'All Plates'!J339</f>
        <v>9990529582</v>
      </c>
      <c r="C365" t="s">
        <v>4558</v>
      </c>
      <c r="D365" t="str">
        <f>IFERROR('All Plates'!K339,"Not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86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medium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Plates'!A340</f>
        <v>P4_E03</v>
      </c>
      <c r="B366" s="5" t="str">
        <f>'All Plates'!J340</f>
        <v>9990529581</v>
      </c>
      <c r="C366" t="s">
        <v>4559</v>
      </c>
      <c r="D366" t="str">
        <f>IFERROR('All Plates'!K340,"Not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86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medium purity*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Plates'!A341</f>
        <v>P4_E04</v>
      </c>
      <c r="B367" s="5" t="str">
        <f>'All Plates'!J341</f>
        <v>9990529580</v>
      </c>
      <c r="C367" t="s">
        <v>4560</v>
      </c>
      <c r="D367" t="str">
        <f>IFERROR('All Plates'!K341,"Not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86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Plates'!A342</f>
        <v>P4_E05</v>
      </c>
      <c r="B368" s="5" t="str">
        <f>'All Plates'!J342</f>
        <v>9990529579</v>
      </c>
      <c r="C368" t="s">
        <v>4561</v>
      </c>
      <c r="D368" t="str">
        <f>IFERROR('All Plates'!K342,"Not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86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Plates'!A343</f>
        <v>P4_E06</v>
      </c>
      <c r="B369" s="5" t="str">
        <f>'All Plates'!J343</f>
        <v>9990529578</v>
      </c>
      <c r="C369" t="s">
        <v>4562</v>
      </c>
      <c r="D369" t="str">
        <f>IFERROR('All Plates'!K343,"Not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86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very high purity*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Plates'!A344</f>
        <v>P4_E07</v>
      </c>
      <c r="B370" s="5" t="str">
        <f>'All Plates'!J344</f>
        <v>9990529577</v>
      </c>
      <c r="C370" t="s">
        <v>4563</v>
      </c>
      <c r="D370" t="str">
        <f>IFERROR('All Plates'!K344,"Not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86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Plates'!A345</f>
        <v>P4_E08</v>
      </c>
      <c r="B371" s="5" t="str">
        <f>'All Plates'!J345</f>
        <v>9990529576</v>
      </c>
      <c r="C371" t="s">
        <v>4564</v>
      </c>
      <c r="D371" t="str">
        <f>IFERROR('All Plates'!K345,"Not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86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very high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Plates'!A346</f>
        <v>P4_E09</v>
      </c>
      <c r="B372" s="5" t="str">
        <f>'All Plates'!J346</f>
        <v>9990529575</v>
      </c>
      <c r="C372" t="s">
        <v>4565</v>
      </c>
      <c r="D372" t="str">
        <f>IFERROR('All Plates'!K346,"Not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86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very 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Plates'!A347</f>
        <v>P4_E10</v>
      </c>
      <c r="B373" s="5" t="str">
        <f>'All Plates'!J347</f>
        <v>9990529574</v>
      </c>
      <c r="C373" t="s">
        <v>4566</v>
      </c>
      <c r="D373" t="str">
        <f>IFERROR('All Plates'!K347,"Not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86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medium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Plates'!A348</f>
        <v>P4_E11</v>
      </c>
      <c r="B374" s="5" t="str">
        <f>'All Plates'!J348</f>
        <v>9990529573</v>
      </c>
      <c r="C374" t="s">
        <v>4567</v>
      </c>
      <c r="D374" t="str">
        <f>IFERROR('All Plates'!K348,"Not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86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Plates'!A349</f>
        <v>P4_E12</v>
      </c>
      <c r="B375" s="5" t="str">
        <f>'All Plates'!J349</f>
        <v>9990529572</v>
      </c>
      <c r="C375" t="s">
        <v>4568</v>
      </c>
      <c r="D375" t="str">
        <f>IFERROR('All Plates'!K349,"Not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86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very 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Plates'!A350</f>
        <v>P4_F01</v>
      </c>
      <c r="B376" s="5" t="str">
        <f>'All Plates'!J350</f>
        <v>9990529560</v>
      </c>
      <c r="C376" t="s">
        <v>4569</v>
      </c>
      <c r="D376" t="str">
        <f>IFERROR('All Plates'!K350,"Not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86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Plates'!A351</f>
        <v>P4_F02</v>
      </c>
      <c r="B377" s="5" t="str">
        <f>'All Plates'!J351</f>
        <v>9990529561</v>
      </c>
      <c r="C377" t="s">
        <v>4570</v>
      </c>
      <c r="D377" t="str">
        <f>IFERROR('All Plates'!K351,"Not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86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Plates'!A352</f>
        <v>P4_F03</v>
      </c>
      <c r="B378" s="5" t="str">
        <f>'All Plates'!J352</f>
        <v>9990529562</v>
      </c>
      <c r="C378" t="s">
        <v>4571</v>
      </c>
      <c r="D378" t="str">
        <f>IFERROR('All Plates'!K352,"Not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86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Plates'!A353</f>
        <v>P4_F04</v>
      </c>
      <c r="B379" s="5" t="str">
        <f>'All Plates'!J353</f>
        <v>9990529563</v>
      </c>
      <c r="C379" t="s">
        <v>4572</v>
      </c>
      <c r="D379" t="str">
        <f>IFERROR('All Plates'!K353,"Not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86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Plates'!A354</f>
        <v>P4_F05</v>
      </c>
      <c r="B380" s="5" t="str">
        <f>'All Plates'!J354</f>
        <v>9990529564</v>
      </c>
      <c r="C380" t="s">
        <v>4573</v>
      </c>
      <c r="D380" t="str">
        <f>IFERROR('All Plates'!K354,"Not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86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Inconsistent Expert</v>
      </c>
      <c r="O380" t="str">
        <f>VLOOKUP(A380,'All Plates'!A:K,7,0)</f>
        <v>low solubility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Plates'!A355</f>
        <v>P4_F06</v>
      </c>
      <c r="B381" s="5" t="str">
        <f>'All Plates'!J355</f>
        <v>9990529565</v>
      </c>
      <c r="C381" t="s">
        <v>4574</v>
      </c>
      <c r="D381" t="str">
        <f>IFERROR('All Plates'!K355,"Not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86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Plates'!A356</f>
        <v>P4_F07</v>
      </c>
      <c r="B382" s="5" t="str">
        <f>'All Plates'!J356</f>
        <v>9990529566</v>
      </c>
      <c r="C382" t="s">
        <v>4575</v>
      </c>
      <c r="D382" t="str">
        <f>IFERROR('All Plates'!K356,"Not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86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Plates'!A357</f>
        <v>P4_F08</v>
      </c>
      <c r="B383" s="5" t="str">
        <f>'All Plates'!J357</f>
        <v>9990529567</v>
      </c>
      <c r="C383" t="s">
        <v>4576</v>
      </c>
      <c r="D383" t="str">
        <f>IFERROR('All Plates'!K357,"Not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86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purity*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Plates'!A358</f>
        <v>P4_F09</v>
      </c>
      <c r="B384" s="5" t="str">
        <f>'All Plates'!J358</f>
        <v>9990529568</v>
      </c>
      <c r="C384" t="s">
        <v>4577</v>
      </c>
      <c r="D384" t="str">
        <f>IFERROR('All Plates'!K358,"Not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86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Plates'!A359</f>
        <v>P4_F10</v>
      </c>
      <c r="B385" s="5" t="str">
        <f>'All Plates'!J359</f>
        <v>9990529569</v>
      </c>
      <c r="C385" t="s">
        <v>4578</v>
      </c>
      <c r="D385" t="str">
        <f>IFERROR('All Plates'!K359,"Not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86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Plates'!A360</f>
        <v>P4_F11</v>
      </c>
      <c r="B386" s="5" t="str">
        <f>'All Plates'!J360</f>
        <v>9990529570</v>
      </c>
      <c r="C386" t="s">
        <v>4579</v>
      </c>
      <c r="D386" t="str">
        <f>IFERROR('All Plates'!K360,"Not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86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Plates'!A361</f>
        <v>P4_F12</v>
      </c>
      <c r="B387" s="5" t="str">
        <f>'All Plates'!J361</f>
        <v>9990529571</v>
      </c>
      <c r="C387" t="s">
        <v>4580</v>
      </c>
      <c r="D387" t="str">
        <f>IFERROR('All Plates'!K361,"Not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86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Plates'!A362</f>
        <v>P4_G01</v>
      </c>
      <c r="B388" s="5" t="str">
        <f>'All Plates'!J362</f>
        <v>9990529559</v>
      </c>
      <c r="C388" t="s">
        <v>4581</v>
      </c>
      <c r="D388" t="str">
        <f>IFERROR('All Plates'!K362,"Not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86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high purity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Plates'!A363</f>
        <v>P4_G02</v>
      </c>
      <c r="B389" s="5" t="str">
        <f>'All Plates'!J363</f>
        <v>9990529558</v>
      </c>
      <c r="C389" t="s">
        <v>4582</v>
      </c>
      <c r="D389" t="str">
        <f>IFERROR('All Plates'!K363,"Not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86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high purity*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Plates'!A364</f>
        <v>P4_G03</v>
      </c>
      <c r="B390" s="5" t="str">
        <f>'All Plates'!J364</f>
        <v>9990529557</v>
      </c>
      <c r="C390" t="s">
        <v>4583</v>
      </c>
      <c r="D390" t="str">
        <f>IFERROR('All Plates'!K364,"Not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86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Plates'!A365</f>
        <v>P4_G04</v>
      </c>
      <c r="B391" s="5" t="str">
        <f>'All Plates'!J365</f>
        <v>9990529556</v>
      </c>
      <c r="C391" t="s">
        <v>4584</v>
      </c>
      <c r="D391" t="str">
        <f>IFERROR('All Plates'!K365,"Not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86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Plates'!A366</f>
        <v>P4_G05</v>
      </c>
      <c r="B392" s="5" t="str">
        <f>'All Plates'!J366</f>
        <v>9990529555</v>
      </c>
      <c r="C392" t="s">
        <v>4585</v>
      </c>
      <c r="D392" t="str">
        <f>IFERROR('All Plates'!K366,"Not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86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Inconsistent Expert</v>
      </c>
      <c r="O392" t="str">
        <f>VLOOKUP(A392,'All Plates'!A:K,7,0)</f>
        <v>low solubility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Plates'!A367</f>
        <v>P4_G06</v>
      </c>
      <c r="B393" s="5" t="str">
        <f>'All Plates'!J367</f>
        <v>9990529554</v>
      </c>
      <c r="C393" t="s">
        <v>4586</v>
      </c>
      <c r="D393" t="str">
        <f>IFERROR('All Plates'!K367,"Not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86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Plates'!A368</f>
        <v>P4_G07</v>
      </c>
      <c r="B394" s="5" t="str">
        <f>'All Plates'!J368</f>
        <v>9990529553</v>
      </c>
      <c r="C394" t="s">
        <v>4587</v>
      </c>
      <c r="D394" t="str">
        <f>IFERROR('All Plates'!K368,"Not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86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Plates'!A369</f>
        <v>P4_G08</v>
      </c>
      <c r="B395" s="5" t="str">
        <f>'All Plates'!J369</f>
        <v>9990529552</v>
      </c>
      <c r="C395" t="s">
        <v>4588</v>
      </c>
      <c r="D395" t="str">
        <f>IFERROR('All Plates'!K369,"Not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86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Plates'!A370</f>
        <v>P4_G09</v>
      </c>
      <c r="B396" s="5" t="str">
        <f>'All Plates'!J370</f>
        <v>9990529551</v>
      </c>
      <c r="C396" t="s">
        <v>4589</v>
      </c>
      <c r="D396" t="str">
        <f>IFERROR('All Plates'!K370,"Not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86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Plates'!A371</f>
        <v>P4_G10</v>
      </c>
      <c r="B397" s="5" t="str">
        <f>'All Plates'!J371</f>
        <v>9990529550</v>
      </c>
      <c r="C397" t="s">
        <v>4590</v>
      </c>
      <c r="D397" t="str">
        <f>IFERROR('All Plates'!K371,"Not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86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Plates'!A372</f>
        <v>P4_G11</v>
      </c>
      <c r="B398" s="5" t="str">
        <f>'All Plates'!J372</f>
        <v>9990529549</v>
      </c>
      <c r="C398" t="s">
        <v>4591</v>
      </c>
      <c r="D398" t="str">
        <f>IFERROR('All Plates'!K372,"Not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86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Inconsistent Expert</v>
      </c>
      <c r="O398" t="str">
        <f>VLOOKUP(A398,'All Plates'!A:K,7,0)</f>
        <v>low solubility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Plates'!A373</f>
        <v>P4_G12</v>
      </c>
      <c r="B399" s="5" t="str">
        <f>'All Plates'!J373</f>
        <v>9990529548</v>
      </c>
      <c r="C399" t="s">
        <v>4592</v>
      </c>
      <c r="D399" t="str">
        <f>IFERROR('All Plates'!K373,"Not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86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medium purity*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Plates'!A374</f>
        <v>P4_H01</v>
      </c>
      <c r="B400" s="5" t="str">
        <f>'All Plates'!J374</f>
        <v>9990529536</v>
      </c>
      <c r="C400" t="s">
        <v>4593</v>
      </c>
      <c r="D400" t="str">
        <f>IFERROR('All Plates'!K374,"Not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86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Plates'!A375</f>
        <v>P4_H02</v>
      </c>
      <c r="B401" s="5" t="str">
        <f>'All Plates'!J375</f>
        <v>9990529537</v>
      </c>
      <c r="C401" t="s">
        <v>4594</v>
      </c>
      <c r="D401" t="str">
        <f>IFERROR('All Plates'!K375,"Not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86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high purity*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Plates'!A376</f>
        <v>P4_H03</v>
      </c>
      <c r="B402" s="5" t="str">
        <f>'All Plates'!J376</f>
        <v>9990529538</v>
      </c>
      <c r="C402" t="s">
        <v>4595</v>
      </c>
      <c r="D402" t="str">
        <f>IFERROR('All Plates'!K376,"Not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86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high purity*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Plates'!A377</f>
        <v>P4_H04</v>
      </c>
      <c r="B403" s="5" t="str">
        <f>'All Plates'!J377</f>
        <v>9990529539</v>
      </c>
      <c r="C403" t="s">
        <v>4596</v>
      </c>
      <c r="D403" t="str">
        <f>IFERROR('All Plates'!K377,"Not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86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purity*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Plates'!A378</f>
        <v>P4_H05</v>
      </c>
      <c r="B404" s="5" t="str">
        <f>'All Plates'!J378</f>
        <v>9990529540</v>
      </c>
      <c r="C404" t="s">
        <v>4597</v>
      </c>
      <c r="D404" t="str">
        <f>IFERROR('All Plates'!K378,"Not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86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Plates'!A379</f>
        <v>P4_H06</v>
      </c>
      <c r="B405" s="5" t="str">
        <f>'All Plates'!J379</f>
        <v>9990529541</v>
      </c>
      <c r="C405" t="s">
        <v>4598</v>
      </c>
      <c r="D405" t="str">
        <f>IFERROR('All Plates'!K379,"Not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86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high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Plates'!A380</f>
        <v>P4_H07</v>
      </c>
      <c r="B406" s="5" t="str">
        <f>'All Plates'!J380</f>
        <v>9990529542</v>
      </c>
      <c r="C406" t="s">
        <v>4599</v>
      </c>
      <c r="D406" t="str">
        <f>IFERROR('All Plates'!K380,"Not Binding")</f>
        <v>Not Binding</v>
      </c>
      <c r="E406" t="str">
        <f>IF(ISNUMBER(SEARCH("Waterlogsy",VLOOKUP(A406,'FBS input file'!A:I,9,0))),"Yes","No")</f>
        <v>Yes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86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Inconsistent Expert</v>
      </c>
      <c r="O406" t="str">
        <f>VLOOKUP(A406,'All Plates'!A:K,7,0)</f>
        <v>low solubility</v>
      </c>
      <c r="P406" t="str">
        <f t="shared" si="23"/>
        <v>Good</v>
      </c>
      <c r="Q406" s="53">
        <f t="shared" si="24"/>
        <v>0</v>
      </c>
    </row>
    <row r="407" spans="1:17" x14ac:dyDescent="0.25">
      <c r="A407" t="str">
        <f>'All Plates'!A381</f>
        <v>P4_H08</v>
      </c>
      <c r="B407" s="5" t="str">
        <f>'All Plates'!J381</f>
        <v>9990529543</v>
      </c>
      <c r="C407" t="s">
        <v>4600</v>
      </c>
      <c r="D407" t="str">
        <f>IFERROR('All Plates'!K381,"Not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86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addtional signals or too few signals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Plates'!A383</f>
        <v>P4_H10</v>
      </c>
      <c r="B408" s="5" t="str">
        <f>'All Plates'!J383</f>
        <v>9990529545</v>
      </c>
      <c r="C408" t="s">
        <v>4602</v>
      </c>
      <c r="D408" t="str">
        <f>IFERROR('All Plates'!K383,"Not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86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Inconsistent Expert</v>
      </c>
      <c r="O408" t="str">
        <f>VLOOKUP(A408,'All Plates'!A:K,7,0)</f>
        <v>addtional signals or too few signals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Plates'!A384</f>
        <v>P4_H11</v>
      </c>
      <c r="B409" s="5" t="str">
        <f>'All Plates'!J384</f>
        <v>9990529546</v>
      </c>
      <c r="C409" t="s">
        <v>4603</v>
      </c>
      <c r="D409" t="str">
        <f>IFERROR('All Plates'!K384,"Not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86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Plates'!A385</f>
        <v>P4_H12</v>
      </c>
      <c r="B410" s="5" t="str">
        <f>'All Plates'!J385</f>
        <v>9990529547</v>
      </c>
      <c r="C410" t="s">
        <v>4604</v>
      </c>
      <c r="D410" t="str">
        <f>IFERROR('All Plates'!K385,"Not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86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Plates'!A386</f>
        <v>P5_A01</v>
      </c>
      <c r="B411" s="5" t="str">
        <f>'All Plates'!J386</f>
        <v>9990531825</v>
      </c>
      <c r="C411" t="s">
        <v>4605</v>
      </c>
      <c r="D411" t="str">
        <f>IFERROR('All Plates'!K386,"Not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86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Plates'!A387</f>
        <v>P5_A02</v>
      </c>
      <c r="B412" s="5" t="str">
        <f>'All Plates'!J387</f>
        <v>9990531806</v>
      </c>
      <c r="C412" t="s">
        <v>4606</v>
      </c>
      <c r="D412" t="str">
        <f>IFERROR('All Plates'!K387,"Not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86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Inconsistent Expert</v>
      </c>
      <c r="O412" t="str">
        <f>VLOOKUP(A412,'All Plates'!A:K,7,0)</f>
        <v>low solubility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Plates'!A389</f>
        <v>P5_A04</v>
      </c>
      <c r="B413" s="5" t="str">
        <f>'All Plates'!J389</f>
        <v>9990531753</v>
      </c>
      <c r="C413" t="s">
        <v>4608</v>
      </c>
      <c r="D413" t="str">
        <f>IFERROR('All Plates'!K389,"Not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86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Plates'!A390</f>
        <v>P5_A05</v>
      </c>
      <c r="B414" s="5" t="str">
        <f>'All Plates'!J390</f>
        <v>9990532027</v>
      </c>
      <c r="C414" t="s">
        <v>4609</v>
      </c>
      <c r="D414" t="str">
        <f>IFERROR('All Plates'!K390,"Not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86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Plates'!A391</f>
        <v>P5_A06</v>
      </c>
      <c r="B415" s="5" t="str">
        <f>'All Plates'!J391</f>
        <v>9990531801</v>
      </c>
      <c r="C415" t="s">
        <v>4610</v>
      </c>
      <c r="D415" t="str">
        <f>IFERROR('All Plates'!K391,"Not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86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purity*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Plates'!A392</f>
        <v>P5_A07</v>
      </c>
      <c r="B416" s="5" t="str">
        <f>'All Plates'!J392</f>
        <v>9990532025</v>
      </c>
      <c r="C416" t="s">
        <v>4611</v>
      </c>
      <c r="D416" t="str">
        <f>IFERROR('All Plates'!K392,"Not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86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high purity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Plates'!A393</f>
        <v>P5_A08</v>
      </c>
      <c r="B417" s="5" t="str">
        <f>'All Plates'!J393</f>
        <v>9990532024</v>
      </c>
      <c r="C417" t="s">
        <v>4612</v>
      </c>
      <c r="D417" t="str">
        <f>IFERROR('All Plates'!K393,"Not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86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Inconsistent Expert</v>
      </c>
      <c r="O417" t="str">
        <f>VLOOKUP(A417,'All Plates'!A:K,7,0)</f>
        <v>low solubility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Plates'!A395</f>
        <v>P5_A10</v>
      </c>
      <c r="B418" s="5" t="str">
        <f>'All Plates'!J395</f>
        <v>9990531777</v>
      </c>
      <c r="C418" t="s">
        <v>4614</v>
      </c>
      <c r="D418" t="str">
        <f>IFERROR('All Plates'!K395,"Not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86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high purity*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Plates'!A396</f>
        <v>P5_A11</v>
      </c>
      <c r="B419" s="5" t="str">
        <f>'All Plates'!J396</f>
        <v>9990531823</v>
      </c>
      <c r="C419" t="s">
        <v>4615</v>
      </c>
      <c r="D419" t="str">
        <f>IFERROR('All Plates'!K396,"Not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86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Plates'!A398</f>
        <v>P5_B01</v>
      </c>
      <c r="B420" s="5" t="str">
        <f>'All Plates'!J398</f>
        <v>9990532008</v>
      </c>
      <c r="C420" t="s">
        <v>4617</v>
      </c>
      <c r="D420" t="str">
        <f>IFERROR('All Plates'!K398,"Not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86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Plates'!A399</f>
        <v>P5_B02</v>
      </c>
      <c r="B421" s="5" t="str">
        <f>'All Plates'!J399</f>
        <v>9990532009</v>
      </c>
      <c r="C421" t="s">
        <v>4618</v>
      </c>
      <c r="D421" t="str">
        <f>IFERROR('All Plates'!K399,"Not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86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Plates'!A400</f>
        <v>P5_B03</v>
      </c>
      <c r="B422" s="5" t="str">
        <f>'All Plates'!J400</f>
        <v>9990532010</v>
      </c>
      <c r="C422" t="s">
        <v>4619</v>
      </c>
      <c r="D422" t="str">
        <f>IFERROR('All Plates'!K400,"Not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86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Plates'!A401</f>
        <v>P5_B04</v>
      </c>
      <c r="B423" s="5" t="str">
        <f>'All Plates'!J401</f>
        <v>9990532011</v>
      </c>
      <c r="C423" t="s">
        <v>4620</v>
      </c>
      <c r="D423" t="str">
        <f>IFERROR('All Plates'!K401,"Not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86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Plates'!A402</f>
        <v>P5_B05</v>
      </c>
      <c r="B424" s="5" t="str">
        <f>'All Plates'!J402</f>
        <v>9990532012</v>
      </c>
      <c r="C424" t="s">
        <v>4621</v>
      </c>
      <c r="D424" t="str">
        <f>IFERROR('All Plates'!K402,"Not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86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Plates'!A404</f>
        <v>P5_B07</v>
      </c>
      <c r="B425" s="5" t="str">
        <f>'All Plates'!J404</f>
        <v>9990532014</v>
      </c>
      <c r="C425" t="s">
        <v>4623</v>
      </c>
      <c r="D425" t="str">
        <f>IFERROR('All Plates'!K404,"Not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86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Plates'!A405</f>
        <v>P5_B08</v>
      </c>
      <c r="B426" s="5" t="str">
        <f>'All Plates'!J405</f>
        <v>9990532015</v>
      </c>
      <c r="C426" t="s">
        <v>4624</v>
      </c>
      <c r="D426" t="str">
        <f>IFERROR('All Plates'!K405,"Not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86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Inconsistent Expert</v>
      </c>
      <c r="O426" t="str">
        <f>VLOOKUP(A426,'All Plates'!A:K,7,0)</f>
        <v>low solubility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Plates'!A406</f>
        <v>P5_B09</v>
      </c>
      <c r="B427" s="5" t="str">
        <f>'All Plates'!J406</f>
        <v>9990532016</v>
      </c>
      <c r="C427" t="s">
        <v>4625</v>
      </c>
      <c r="D427" t="str">
        <f>IFERROR('All Plates'!K406,"Not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86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addtional signals or too few signals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Plates'!A407</f>
        <v>P5_B10</v>
      </c>
      <c r="B428" s="5" t="str">
        <f>'All Plates'!J407</f>
        <v>9990532017</v>
      </c>
      <c r="C428" t="s">
        <v>4626</v>
      </c>
      <c r="D428" t="str">
        <f>IFERROR('All Plates'!K407,"Not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86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Plates'!A408</f>
        <v>P5_B11</v>
      </c>
      <c r="B429" s="5" t="str">
        <f>'All Plates'!J408</f>
        <v>9990532018</v>
      </c>
      <c r="C429" t="s">
        <v>4627</v>
      </c>
      <c r="D429" t="str">
        <f>IFERROR('All Plates'!K408,"Not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86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Plates'!A409</f>
        <v>P5_B12</v>
      </c>
      <c r="B430" s="5" t="str">
        <f>'All Plates'!J409</f>
        <v>9990532019</v>
      </c>
      <c r="C430" t="s">
        <v>4628</v>
      </c>
      <c r="D430" t="str">
        <f>IFERROR('All Plates'!K409,"Not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86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Inconsistent Expert</v>
      </c>
      <c r="O430" t="str">
        <f>VLOOKUP(A430,'All Plates'!A:K,7,0)</f>
        <v>low solubility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Plates'!A410</f>
        <v>P5_C01</v>
      </c>
      <c r="B431" s="5" t="str">
        <f>'All Plates'!J410</f>
        <v>9990532007</v>
      </c>
      <c r="C431" t="s">
        <v>4629</v>
      </c>
      <c r="D431" t="str">
        <f>IFERROR('All Plates'!K410,"Not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86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Plates'!A411</f>
        <v>P5_C02</v>
      </c>
      <c r="B432" s="5" t="str">
        <f>'All Plates'!J411</f>
        <v>9990532006</v>
      </c>
      <c r="C432" t="s">
        <v>4630</v>
      </c>
      <c r="D432" t="str">
        <f>IFERROR('All Plates'!K411,"Not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86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medium purity*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Plates'!A412</f>
        <v>P5_C03</v>
      </c>
      <c r="B433" s="5" t="str">
        <f>'All Plates'!J412</f>
        <v>9990532005</v>
      </c>
      <c r="C433" t="s">
        <v>4631</v>
      </c>
      <c r="D433" t="str">
        <f>IFERROR('All Plates'!K412,"Not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86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addtional signals or too few signals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Plates'!A413</f>
        <v>P5_C04</v>
      </c>
      <c r="B434" s="5" t="str">
        <f>'All Plates'!J413</f>
        <v>9990532004</v>
      </c>
      <c r="C434" t="s">
        <v>4632</v>
      </c>
      <c r="D434" t="str">
        <f>IFERROR('All Plates'!K413,"Not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86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purity*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Plates'!A414</f>
        <v>P5_C05</v>
      </c>
      <c r="B435" s="5" t="str">
        <f>'All Plates'!J414</f>
        <v>9990532003</v>
      </c>
      <c r="C435" t="s">
        <v>4633</v>
      </c>
      <c r="D435" t="str">
        <f>IFERROR('All Plates'!K414,"Not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86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purity*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Plates'!A415</f>
        <v>P5_C06</v>
      </c>
      <c r="B436" s="5" t="str">
        <f>'All Plates'!J415</f>
        <v>9990532002</v>
      </c>
      <c r="C436" t="s">
        <v>4634</v>
      </c>
      <c r="D436" t="str">
        <f>IFERROR('All Plates'!K415,"Not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86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purity*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Plates'!A416</f>
        <v>P5_C07</v>
      </c>
      <c r="B437" s="5" t="str">
        <f>'All Plates'!J416</f>
        <v>9990532001</v>
      </c>
      <c r="C437" t="s">
        <v>4635</v>
      </c>
      <c r="D437" t="str">
        <f>IFERROR('All Plates'!K416,"Not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86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Plates'!A417</f>
        <v>P5_C08</v>
      </c>
      <c r="B438" s="5" t="str">
        <f>'All Plates'!J417</f>
        <v>9990532000</v>
      </c>
      <c r="C438" t="s">
        <v>4636</v>
      </c>
      <c r="D438" t="str">
        <f>IFERROR('All Plates'!K417,"Not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86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medium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Plates'!A418</f>
        <v>P5_C09</v>
      </c>
      <c r="B439" s="5" t="str">
        <f>'All Plates'!J418</f>
        <v>9990531999</v>
      </c>
      <c r="C439" t="s">
        <v>4637</v>
      </c>
      <c r="D439" t="str">
        <f>IFERROR('All Plates'!K418,"Not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86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medium purity*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Plates'!A419</f>
        <v>P5_C10</v>
      </c>
      <c r="B440" s="5" t="str">
        <f>'All Plates'!J419</f>
        <v>9990531998</v>
      </c>
      <c r="C440" t="s">
        <v>4638</v>
      </c>
      <c r="D440" t="str">
        <f>IFERROR('All Plates'!K419,"Not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86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Plates'!A420</f>
        <v>P5_C11</v>
      </c>
      <c r="B441" s="5" t="str">
        <f>'All Plates'!J420</f>
        <v>9990531997</v>
      </c>
      <c r="C441" t="s">
        <v>4639</v>
      </c>
      <c r="D441" t="str">
        <f>IFERROR('All Plates'!K420,"Not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86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Inconsistent Expert</v>
      </c>
      <c r="O441" t="str">
        <f>VLOOKUP(A441,'All Plates'!A:K,7,0)</f>
        <v>low solubility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Plates'!A421</f>
        <v>P5_C12</v>
      </c>
      <c r="B442" s="5" t="str">
        <f>'All Plates'!J421</f>
        <v>9990531996</v>
      </c>
      <c r="C442" t="s">
        <v>4640</v>
      </c>
      <c r="D442" t="str">
        <f>IFERROR('All Plates'!K421,"Not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86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Plates'!A422</f>
        <v>P5_D01</v>
      </c>
      <c r="B443" s="5" t="str">
        <f>'All Plates'!J422</f>
        <v>9990531984</v>
      </c>
      <c r="C443" t="s">
        <v>4641</v>
      </c>
      <c r="D443" t="str">
        <f>IFERROR('All Plates'!K422,"Not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86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Plates'!A423</f>
        <v>P5_D02</v>
      </c>
      <c r="B444" s="5" t="str">
        <f>'All Plates'!J423</f>
        <v>9990531985</v>
      </c>
      <c r="C444" t="s">
        <v>4642</v>
      </c>
      <c r="D444" t="str">
        <f>IFERROR('All Plates'!K423,"Not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86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Plates'!A424</f>
        <v>P5_D03</v>
      </c>
      <c r="B445" s="5" t="str">
        <f>'All Plates'!J424</f>
        <v>9990531986</v>
      </c>
      <c r="C445" t="s">
        <v>4643</v>
      </c>
      <c r="D445" t="str">
        <f>IFERROR('All Plates'!K424,"Not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86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Plates'!A425</f>
        <v>P5_D04</v>
      </c>
      <c r="B446" s="5" t="str">
        <f>'All Plates'!J425</f>
        <v>9990531987</v>
      </c>
      <c r="C446" t="s">
        <v>4644</v>
      </c>
      <c r="D446" t="str">
        <f>IFERROR('All Plates'!K425,"Not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86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Plates'!A426</f>
        <v>P5_D05</v>
      </c>
      <c r="B447" s="5" t="str">
        <f>'All Plates'!J426</f>
        <v>9990531988</v>
      </c>
      <c r="C447" t="s">
        <v>4645</v>
      </c>
      <c r="D447" t="str">
        <f>IFERROR('All Plates'!K426,"Not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86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Plates'!A427</f>
        <v>P5_D06</v>
      </c>
      <c r="B448" s="5" t="str">
        <f>'All Plates'!J427</f>
        <v>9990531989</v>
      </c>
      <c r="C448" t="s">
        <v>4646</v>
      </c>
      <c r="D448" t="str">
        <f>IFERROR('All Plates'!K427,"Not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86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Plates'!A428</f>
        <v>P5_D07</v>
      </c>
      <c r="B449" s="5" t="str">
        <f>'All Plates'!J428</f>
        <v>9990531990</v>
      </c>
      <c r="C449" t="s">
        <v>4647</v>
      </c>
      <c r="D449" t="str">
        <f>IFERROR('All Plates'!K428,"Not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86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Plates'!A429</f>
        <v>P5_D08</v>
      </c>
      <c r="B450" s="5" t="str">
        <f>'All Plates'!J429</f>
        <v>9990531991</v>
      </c>
      <c r="C450" t="s">
        <v>4648</v>
      </c>
      <c r="D450" t="str">
        <f>IFERROR('All Plates'!K429,"Not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86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Inconsistent Expert</v>
      </c>
      <c r="O450" t="str">
        <f>VLOOKUP(A450,'All Plates'!A:K,7,0)</f>
        <v>low solubility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Plates'!A430</f>
        <v>P5_D09</v>
      </c>
      <c r="B451" s="5" t="str">
        <f>'All Plates'!J430</f>
        <v>9990531992</v>
      </c>
      <c r="C451" t="s">
        <v>4649</v>
      </c>
      <c r="D451" t="str">
        <f>IFERROR('All Plates'!K430,"Not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86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Plates'!A431</f>
        <v>P5_D10</v>
      </c>
      <c r="B452" s="5" t="str">
        <f>'All Plates'!J431</f>
        <v>9990531993</v>
      </c>
      <c r="C452" t="s">
        <v>4650</v>
      </c>
      <c r="D452" t="str">
        <f>IFERROR('All Plates'!K431,"Not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86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Plates'!A432</f>
        <v>P5_D11</v>
      </c>
      <c r="B453" s="5" t="str">
        <f>'All Plates'!J432</f>
        <v>9990531994</v>
      </c>
      <c r="C453" t="s">
        <v>4651</v>
      </c>
      <c r="D453" t="str">
        <f>IFERROR('All Plates'!K432,"Not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86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Inconsistent Expert</v>
      </c>
      <c r="O453" t="str">
        <f>VLOOKUP(A453,'All Plates'!A:K,7,0)</f>
        <v>addtional signals or too few signals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Plates'!A433</f>
        <v>P5_D12</v>
      </c>
      <c r="B454" s="5" t="str">
        <f>'All Plates'!J433</f>
        <v>9990531995</v>
      </c>
      <c r="C454" t="s">
        <v>4652</v>
      </c>
      <c r="D454" t="str">
        <f>IFERROR('All Plates'!K433,"Not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86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Plates'!A434</f>
        <v>P5_E01</v>
      </c>
      <c r="B455" s="5" t="str">
        <f>'All Plates'!J434</f>
        <v>9990531983</v>
      </c>
      <c r="C455" t="s">
        <v>4653</v>
      </c>
      <c r="D455" t="str">
        <f>IFERROR('All Plates'!K434,"Not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86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Plates'!A435</f>
        <v>P5_E02</v>
      </c>
      <c r="B456" s="5" t="str">
        <f>'All Plates'!J435</f>
        <v>9990531982</v>
      </c>
      <c r="C456" t="s">
        <v>4654</v>
      </c>
      <c r="D456" t="str">
        <f>IFERROR('All Plates'!K435,"Not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86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Plates'!A436</f>
        <v>P5_E03</v>
      </c>
      <c r="B457" s="5" t="str">
        <f>'All Plates'!J436</f>
        <v>9990531981</v>
      </c>
      <c r="C457" t="s">
        <v>4655</v>
      </c>
      <c r="D457" t="str">
        <f>IFERROR('All Plates'!K436,"Not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86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Plates'!A437</f>
        <v>P5_E04</v>
      </c>
      <c r="B458" s="5" t="str">
        <f>'All Plates'!J437</f>
        <v>9990531980</v>
      </c>
      <c r="C458" t="s">
        <v>4656</v>
      </c>
      <c r="D458" t="str">
        <f>IFERROR('All Plates'!K437,"Not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86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Plates'!A438</f>
        <v>P5_E05</v>
      </c>
      <c r="B459" s="5" t="str">
        <f>'All Plates'!J438</f>
        <v>9990531979</v>
      </c>
      <c r="C459" t="s">
        <v>4657</v>
      </c>
      <c r="D459" t="str">
        <f>IFERROR('All Plates'!K438,"Not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86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high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Plates'!A439</f>
        <v>P5_E06</v>
      </c>
      <c r="B460" s="5" t="str">
        <f>'All Plates'!J439</f>
        <v>9990531978</v>
      </c>
      <c r="C460" t="s">
        <v>4658</v>
      </c>
      <c r="D460" t="str">
        <f>IFERROR('All Plates'!K439,"Not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86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Plates'!A440</f>
        <v>P5_E07</v>
      </c>
      <c r="B461" s="5" t="str">
        <f>'All Plates'!J440</f>
        <v>9990531977</v>
      </c>
      <c r="C461" t="s">
        <v>4659</v>
      </c>
      <c r="D461" t="str">
        <f>IFERROR('All Plates'!K440,"Not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86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Plates'!A441</f>
        <v>P5_E08</v>
      </c>
      <c r="B462" s="5" t="str">
        <f>'All Plates'!J441</f>
        <v>9990531976</v>
      </c>
      <c r="C462" t="s">
        <v>4660</v>
      </c>
      <c r="D462" t="str">
        <f>IFERROR('All Plates'!K441,"Not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86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Plates'!A442</f>
        <v>P5_E09</v>
      </c>
      <c r="B463" s="5" t="str">
        <f>'All Plates'!J442</f>
        <v>9990531975</v>
      </c>
      <c r="C463" t="s">
        <v>4661</v>
      </c>
      <c r="D463" t="str">
        <f>IFERROR('All Plates'!K442,"Not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86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Plates'!A443</f>
        <v>P5_E10</v>
      </c>
      <c r="B464" s="5" t="str">
        <f>'All Plates'!J443</f>
        <v>9990531974</v>
      </c>
      <c r="C464" t="s">
        <v>4662</v>
      </c>
      <c r="D464" t="str">
        <f>IFERROR('All Plates'!K443,"Not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86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Plates'!A445</f>
        <v>P5_E12</v>
      </c>
      <c r="B465" s="5" t="str">
        <f>'All Plates'!J445</f>
        <v>9990531972</v>
      </c>
      <c r="C465" t="s">
        <v>4664</v>
      </c>
      <c r="D465" t="str">
        <f>IFERROR('All Plates'!K445,"Not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86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Plates'!A446</f>
        <v>P5_F01</v>
      </c>
      <c r="B466" s="5" t="str">
        <f>'All Plates'!J446</f>
        <v>9990531960</v>
      </c>
      <c r="C466" t="s">
        <v>4665</v>
      </c>
      <c r="D466" t="str">
        <f>IFERROR('All Plates'!K446,"Not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86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Plates'!A447</f>
        <v>P5_F02</v>
      </c>
      <c r="B467" s="5" t="str">
        <f>'All Plates'!J447</f>
        <v>9990531961</v>
      </c>
      <c r="C467" t="s">
        <v>4666</v>
      </c>
      <c r="D467" t="str">
        <f>IFERROR('All Plates'!K447,"Not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86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Plates'!A448</f>
        <v>P5_F03</v>
      </c>
      <c r="B468" s="5" t="str">
        <f>'All Plates'!J448</f>
        <v>9990531962</v>
      </c>
      <c r="C468" t="s">
        <v>4667</v>
      </c>
      <c r="D468" t="str">
        <f>IFERROR('All Plates'!K448,"Not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86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Plates'!A449</f>
        <v>P5_F04</v>
      </c>
      <c r="B469" s="5" t="str">
        <f>'All Plates'!J449</f>
        <v>9990531963</v>
      </c>
      <c r="C469" t="s">
        <v>4668</v>
      </c>
      <c r="D469" t="str">
        <f>IFERROR('All Plates'!K449,"Not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86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medium purity*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Plates'!A450</f>
        <v>P5_F05</v>
      </c>
      <c r="B470" s="5" t="str">
        <f>'All Plates'!J450</f>
        <v>9990531964</v>
      </c>
      <c r="C470" t="s">
        <v>4669</v>
      </c>
      <c r="D470" t="str">
        <f>IFERROR('All Plates'!K450,"Not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86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Inconsistent Expert</v>
      </c>
      <c r="O470" t="str">
        <f>VLOOKUP(A470,'All Plates'!A:K,7,0)</f>
        <v>low solubility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Plates'!A451</f>
        <v>P5_F06</v>
      </c>
      <c r="B471" s="5" t="str">
        <f>'All Plates'!J451</f>
        <v>9990531965</v>
      </c>
      <c r="C471" t="s">
        <v>4670</v>
      </c>
      <c r="D471" t="str">
        <f>IFERROR('All Plates'!K451,"Not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86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Plates'!A453</f>
        <v>P5_F08</v>
      </c>
      <c r="B472" s="5" t="str">
        <f>'All Plates'!J453</f>
        <v>9990531967</v>
      </c>
      <c r="C472" t="s">
        <v>4672</v>
      </c>
      <c r="D472" t="str">
        <f>IFERROR('All Plates'!K453,"Not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86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medium purity*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Plates'!A454</f>
        <v>P5_F09</v>
      </c>
      <c r="B473" s="5" t="str">
        <f>'All Plates'!J454</f>
        <v>9990531968</v>
      </c>
      <c r="C473" t="s">
        <v>4673</v>
      </c>
      <c r="D473" t="str">
        <f>IFERROR('All Plates'!K454,"Not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86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Plates'!A455</f>
        <v>P5_F10</v>
      </c>
      <c r="B474" s="5" t="str">
        <f>'All Plates'!J455</f>
        <v>9990531969</v>
      </c>
      <c r="C474" t="s">
        <v>4674</v>
      </c>
      <c r="D474" t="str">
        <f>IFERROR('All Plates'!K455,"Not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86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purity*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Plates'!A456</f>
        <v>P5_F11</v>
      </c>
      <c r="B475" s="5" t="str">
        <f>'All Plates'!J456</f>
        <v>9990531970</v>
      </c>
      <c r="C475" t="s">
        <v>4675</v>
      </c>
      <c r="D475" t="str">
        <f>IFERROR('All Plates'!K456,"Not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86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Plates'!A457</f>
        <v>P5_F12</v>
      </c>
      <c r="B476" s="5" t="str">
        <f>'All Plates'!J457</f>
        <v>9990531782</v>
      </c>
      <c r="C476" t="s">
        <v>4676</v>
      </c>
      <c r="D476" t="str">
        <f>IFERROR('All Plates'!K457,"Not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86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Plates'!A458</f>
        <v>P5_G01</v>
      </c>
      <c r="B477" s="5" t="str">
        <f>'All Plates'!J458</f>
        <v>9990531959</v>
      </c>
      <c r="C477" t="s">
        <v>4677</v>
      </c>
      <c r="D477" t="str">
        <f>IFERROR('All Plates'!K458,"Not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86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medium purity*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Plates'!A459</f>
        <v>P5_G02</v>
      </c>
      <c r="B478" s="5" t="str">
        <f>'All Plates'!J459</f>
        <v>9990531958</v>
      </c>
      <c r="C478" t="s">
        <v>4678</v>
      </c>
      <c r="D478" t="str">
        <f>IFERROR('All Plates'!K459,"Not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86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Plates'!A460</f>
        <v>P5_G03</v>
      </c>
      <c r="B479" s="5" t="str">
        <f>'All Plates'!J460</f>
        <v>9990531957</v>
      </c>
      <c r="C479" t="s">
        <v>4679</v>
      </c>
      <c r="D479" t="str">
        <f>IFERROR('All Plates'!K460,"Not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86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Plates'!A461</f>
        <v>P5_G04</v>
      </c>
      <c r="B480" s="5" t="str">
        <f>'All Plates'!J461</f>
        <v>9990531956</v>
      </c>
      <c r="C480" t="s">
        <v>4680</v>
      </c>
      <c r="D480" t="str">
        <f>IFERROR('All Plates'!K461,"Not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86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Plates'!A462</f>
        <v>P5_G05</v>
      </c>
      <c r="B481" s="5" t="str">
        <f>'All Plates'!J462</f>
        <v>9990531955</v>
      </c>
      <c r="C481" t="s">
        <v>4681</v>
      </c>
      <c r="D481" t="str">
        <f>IFERROR('All Plates'!K462,"Not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86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medium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Plates'!A463</f>
        <v>P5_G06</v>
      </c>
      <c r="B482" s="5" t="str">
        <f>'All Plates'!J463</f>
        <v>BARCODE MISSING!</v>
      </c>
      <c r="C482" t="s">
        <v>4989</v>
      </c>
      <c r="D482" t="str">
        <f>IFERROR('All Plates'!K463,"Not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86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Plates'!A464</f>
        <v>P5_G07</v>
      </c>
      <c r="B483" s="5" t="str">
        <f>'All Plates'!J464</f>
        <v>9990531953</v>
      </c>
      <c r="C483" t="s">
        <v>4682</v>
      </c>
      <c r="D483" t="str">
        <f>IFERROR('All Plates'!K464,"Not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86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Inconsistent Expert</v>
      </c>
      <c r="O483" t="str">
        <f>VLOOKUP(A483,'All Plates'!A:K,7,0)</f>
        <v>low solubility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Plates'!A466</f>
        <v>P5_G09</v>
      </c>
      <c r="B484" s="5" t="str">
        <f>'All Plates'!J466</f>
        <v>9990531951</v>
      </c>
      <c r="C484" t="s">
        <v>4684</v>
      </c>
      <c r="D484" t="str">
        <f>IFERROR('All Plates'!K466,"Not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86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Plates'!A468</f>
        <v>P5_G11</v>
      </c>
      <c r="B485" s="5" t="str">
        <f>'All Plates'!J468</f>
        <v>9990531949</v>
      </c>
      <c r="C485" t="s">
        <v>4686</v>
      </c>
      <c r="D485" t="str">
        <f>IFERROR('All Plates'!K468,"Not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86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medium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Plates'!A469</f>
        <v>P5_G12</v>
      </c>
      <c r="B486" s="5" t="str">
        <f>'All Plates'!J469</f>
        <v>9990531948</v>
      </c>
      <c r="C486" t="s">
        <v>4687</v>
      </c>
      <c r="D486" t="str">
        <f>IFERROR('All Plates'!K469,"Not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86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high purity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Plates'!A470</f>
        <v>P5_H01</v>
      </c>
      <c r="B487" s="5" t="str">
        <f>'All Plates'!J470</f>
        <v>9990531936</v>
      </c>
      <c r="C487" t="s">
        <v>4688</v>
      </c>
      <c r="D487" t="str">
        <f>IFERROR('All Plates'!K470,"Not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86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Plates'!A471</f>
        <v>P5_H02</v>
      </c>
      <c r="B488" s="5" t="str">
        <f>'All Plates'!J471</f>
        <v>9990531937</v>
      </c>
      <c r="C488" t="s">
        <v>4689</v>
      </c>
      <c r="D488" t="str">
        <f>IFERROR('All Plates'!K471,"Not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86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very high purity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Plates'!A472</f>
        <v>P5_H03</v>
      </c>
      <c r="B489" s="5" t="str">
        <f>'All Plates'!J472</f>
        <v>9990531938</v>
      </c>
      <c r="C489" t="s">
        <v>4690</v>
      </c>
      <c r="D489" t="str">
        <f>IFERROR('All Plates'!K472,"Not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86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very high purity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Plates'!A473</f>
        <v>P5_H04</v>
      </c>
      <c r="B490" s="5" t="str">
        <f>'All Plates'!J473</f>
        <v>9990531939</v>
      </c>
      <c r="C490" t="s">
        <v>4691</v>
      </c>
      <c r="D490" t="str">
        <f>IFERROR('All Plates'!K473,"Not Binding")</f>
        <v>Not Binding</v>
      </c>
      <c r="E490" t="str">
        <f>IF(ISNUMBER(SEARCH("Waterlogsy",VLOOKUP(A490,'FBS input file'!A:I,9,0))),"Yes","No")</f>
        <v>Yes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86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very high purity*</v>
      </c>
      <c r="P490" t="str">
        <f t="shared" si="25"/>
        <v>Good</v>
      </c>
      <c r="Q490" s="53">
        <f t="shared" si="26"/>
        <v>0</v>
      </c>
    </row>
    <row r="491" spans="1:17" x14ac:dyDescent="0.25">
      <c r="A491" t="str">
        <f>'All Plates'!A474</f>
        <v>P5_H05</v>
      </c>
      <c r="B491" s="5" t="str">
        <f>'All Plates'!J474</f>
        <v>9990531940</v>
      </c>
      <c r="C491" t="s">
        <v>4692</v>
      </c>
      <c r="D491" t="str">
        <f>IFERROR('All Plates'!K474,"Not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86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very 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Plates'!A475</f>
        <v>P5_H06</v>
      </c>
      <c r="B492" s="5" t="str">
        <f>'All Plates'!J475</f>
        <v>9990531941</v>
      </c>
      <c r="C492" t="s">
        <v>4693</v>
      </c>
      <c r="D492" t="str">
        <f>IFERROR('All Plates'!K475,"Not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86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very 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Plates'!A476</f>
        <v>P5_H07</v>
      </c>
      <c r="B493" s="5" t="str">
        <f>'All Plates'!J476</f>
        <v>9990531942</v>
      </c>
      <c r="C493" t="s">
        <v>4694</v>
      </c>
      <c r="D493" t="str">
        <f>IFERROR('All Plates'!K476,"Not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86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very 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Plates'!A478</f>
        <v>P5_H09</v>
      </c>
      <c r="B494" s="5" t="str">
        <f>'All Plates'!J478</f>
        <v>9990531944</v>
      </c>
      <c r="C494" t="s">
        <v>4696</v>
      </c>
      <c r="D494" t="str">
        <f>IFERROR('All Plates'!K478,"Not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86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addtional signals or too few signals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Plates'!A480</f>
        <v>P5_H11</v>
      </c>
      <c r="B495" s="5" t="str">
        <f>'All Plates'!J480</f>
        <v>9990531946</v>
      </c>
      <c r="C495" t="s">
        <v>4698</v>
      </c>
      <c r="D495" t="str">
        <f>IFERROR('All Plates'!K480,"Not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86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addtional signals or too few signals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Plates'!A481</f>
        <v>P5_H12</v>
      </c>
      <c r="B496" s="5" t="str">
        <f>'All Plates'!J481</f>
        <v>9990531947</v>
      </c>
      <c r="C496" t="s">
        <v>4699</v>
      </c>
      <c r="D496" t="str">
        <f>IFERROR('All Plates'!K481,"Not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86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Inconsistent Expert</v>
      </c>
      <c r="O496" t="str">
        <f>VLOOKUP(A496,'All Plates'!A:K,7,0)</f>
        <v>low solubility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Plates'!A482</f>
        <v>P6_A01</v>
      </c>
      <c r="B497" s="5" t="str">
        <f>'All Plates'!J482</f>
        <v>9990531826</v>
      </c>
      <c r="C497" t="s">
        <v>4700</v>
      </c>
      <c r="D497" t="str">
        <f>IFERROR('All Plates'!K482,"Not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86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Plates'!A483</f>
        <v>P6_A02</v>
      </c>
      <c r="B498" s="5" t="str">
        <f>'All Plates'!J483</f>
        <v>9990531827</v>
      </c>
      <c r="C498" t="s">
        <v>4701</v>
      </c>
      <c r="D498" t="str">
        <f>IFERROR('All Plates'!K483,"Not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86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low solubility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Plates'!A484</f>
        <v>P6_A03</v>
      </c>
      <c r="B499" s="5" t="str">
        <f>'All Plates'!J484</f>
        <v>9990531833</v>
      </c>
      <c r="C499" t="s">
        <v>4702</v>
      </c>
      <c r="D499" t="str">
        <f>IFERROR('All Plates'!K484,"Not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86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very high purity*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Plates'!A485</f>
        <v>P6_A04</v>
      </c>
      <c r="B500" s="5" t="str">
        <f>'All Plates'!J485</f>
        <v>9990531831</v>
      </c>
      <c r="C500" t="s">
        <v>4703</v>
      </c>
      <c r="D500" t="str">
        <f>IFERROR('All Plates'!K485,"Not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86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Inconsistent Expert</v>
      </c>
      <c r="O500" t="str">
        <f>VLOOKUP(A500,'All Plates'!A:K,7,0)</f>
        <v>low solubility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Plates'!A486</f>
        <v>P6_A05</v>
      </c>
      <c r="B501" s="5" t="str">
        <f>'All Plates'!J486</f>
        <v>9990531834</v>
      </c>
      <c r="C501" t="s">
        <v>4704</v>
      </c>
      <c r="D501" t="str">
        <f>IFERROR('All Plates'!K486,"Not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86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high purity*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Plates'!A487</f>
        <v>P6_A06</v>
      </c>
      <c r="B502" s="5" t="str">
        <f>'All Plates'!J487</f>
        <v>9990531832</v>
      </c>
      <c r="C502" t="s">
        <v>4705</v>
      </c>
      <c r="D502" t="str">
        <f>IFERROR('All Plates'!K487,"Not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86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high purity*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Plates'!A488</f>
        <v>P6_A07</v>
      </c>
      <c r="B503" s="5" t="str">
        <f>'All Plates'!J488</f>
        <v>9990531829</v>
      </c>
      <c r="C503" t="s">
        <v>4706</v>
      </c>
      <c r="D503" t="str">
        <f>IFERROR('All Plates'!K488,"Not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86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Plates'!A489</f>
        <v>P6_A08</v>
      </c>
      <c r="B504" s="5" t="str">
        <f>'All Plates'!J489</f>
        <v>9990531736</v>
      </c>
      <c r="C504" t="s">
        <v>4707</v>
      </c>
      <c r="D504" t="str">
        <f>IFERROR('All Plates'!K489,"Not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86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Inconsistent Expert</v>
      </c>
      <c r="O504" t="str">
        <f>VLOOKUP(A504,'All Plates'!A:K,7,0)</f>
        <v>addtional signals or too few signals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Plates'!A490</f>
        <v>P6_A09</v>
      </c>
      <c r="B505" s="5" t="str">
        <f>'All Plates'!J490</f>
        <v>9990531735</v>
      </c>
      <c r="C505" t="s">
        <v>4708</v>
      </c>
      <c r="D505" t="str">
        <f>IFERROR('All Plates'!K490,"Not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86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very high purity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Plates'!A491</f>
        <v>P6_A10</v>
      </c>
      <c r="B506" s="5" t="str">
        <f>'All Plates'!J491</f>
        <v>9990531734</v>
      </c>
      <c r="C506" t="s">
        <v>4709</v>
      </c>
      <c r="D506" t="str">
        <f>IFERROR('All Plates'!K491,"Not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86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Plates'!A492</f>
        <v>P6_A11</v>
      </c>
      <c r="B507" s="5" t="str">
        <f>'All Plates'!J492</f>
        <v>9990530736</v>
      </c>
      <c r="C507" t="s">
        <v>4710</v>
      </c>
      <c r="D507" t="str">
        <f>IFERROR('All Plates'!K492,"Not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86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addtional signals or too few signals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Plates'!A493</f>
        <v>P6_A12</v>
      </c>
      <c r="B508" s="5" t="str">
        <f>'All Plates'!J493</f>
        <v>9990531740</v>
      </c>
      <c r="C508" t="s">
        <v>4711</v>
      </c>
      <c r="D508" t="str">
        <f>IFERROR('All Plates'!K493,"Not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86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Plates'!A494</f>
        <v>P6_B01</v>
      </c>
      <c r="B509" s="5" t="str">
        <f>'All Plates'!J494</f>
        <v>9990531720</v>
      </c>
      <c r="C509" t="s">
        <v>4712</v>
      </c>
      <c r="D509" t="str">
        <f>IFERROR('All Plates'!K494,"Not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86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Plates'!A495</f>
        <v>P6_B02</v>
      </c>
      <c r="B510" s="5" t="str">
        <f>'All Plates'!J495</f>
        <v>9990531721</v>
      </c>
      <c r="C510" t="s">
        <v>4713</v>
      </c>
      <c r="D510" t="str">
        <f>IFERROR('All Plates'!K495,"Not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86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addtional signals or too few signals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Plates'!A496</f>
        <v>P6_B03</v>
      </c>
      <c r="B511" s="5" t="str">
        <f>'All Plates'!J496</f>
        <v>9990531722</v>
      </c>
      <c r="C511" t="s">
        <v>4714</v>
      </c>
      <c r="D511" t="str">
        <f>IFERROR('All Plates'!K496,"Not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86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medium purity*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Plates'!A497</f>
        <v>P6_B04</v>
      </c>
      <c r="B512" s="5" t="str">
        <f>'All Plates'!J497</f>
        <v>9990531723</v>
      </c>
      <c r="C512" t="s">
        <v>4715</v>
      </c>
      <c r="D512" t="str">
        <f>IFERROR('All Plates'!K497,"Not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86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low solubility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Plates'!A498</f>
        <v>P6_B05</v>
      </c>
      <c r="B513" s="5" t="str">
        <f>'All Plates'!J498</f>
        <v>9990531724</v>
      </c>
      <c r="C513" t="s">
        <v>4716</v>
      </c>
      <c r="D513" t="str">
        <f>IFERROR('All Plates'!K498,"Not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86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addtional signals or too few signals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Plates'!A500</f>
        <v>P6_B07</v>
      </c>
      <c r="B514" s="5" t="str">
        <f>'All Plates'!J500</f>
        <v>9990530735</v>
      </c>
      <c r="C514" t="s">
        <v>4718</v>
      </c>
      <c r="D514" t="str">
        <f>IFERROR('All Plates'!K500,"Not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86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Plates'!A501</f>
        <v>P6_B08</v>
      </c>
      <c r="B515" s="5" t="str">
        <f>'All Plates'!J501</f>
        <v>9990531727</v>
      </c>
      <c r="C515" t="s">
        <v>4719</v>
      </c>
      <c r="D515" t="str">
        <f>IFERROR('All Plates'!K501,"Not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86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Plates'!A502</f>
        <v>P6_B09</v>
      </c>
      <c r="B516" s="5" t="str">
        <f>'All Plates'!J502</f>
        <v>9990531728</v>
      </c>
      <c r="C516" t="s">
        <v>4720</v>
      </c>
      <c r="D516" t="str">
        <f>IFERROR('All Plates'!K502,"Not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86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medium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Plates'!A503</f>
        <v>P6_B10</v>
      </c>
      <c r="B517" s="5" t="str">
        <f>'All Plates'!J503</f>
        <v>9990531729</v>
      </c>
      <c r="C517" t="s">
        <v>4721</v>
      </c>
      <c r="D517" t="str">
        <f>IFERROR('All Plates'!K503,"Not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86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purity*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Plates'!A504</f>
        <v>P6_B11</v>
      </c>
      <c r="B518" s="5" t="str">
        <f>'All Plates'!J504</f>
        <v>9990530734</v>
      </c>
      <c r="C518" t="s">
        <v>4722</v>
      </c>
      <c r="D518" t="str">
        <f>IFERROR('All Plates'!K504,"Not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86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very high purity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Plates'!A505</f>
        <v>P6_B12</v>
      </c>
      <c r="B519" s="5" t="str">
        <f>'All Plates'!J505</f>
        <v>9990531731</v>
      </c>
      <c r="C519" t="s">
        <v>4723</v>
      </c>
      <c r="D519" t="str">
        <f>IFERROR('All Plates'!K505,"Not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86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very 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Plates'!A506</f>
        <v>P6_C01</v>
      </c>
      <c r="B520" s="5" t="str">
        <f>'All Plates'!J506</f>
        <v>9990531719</v>
      </c>
      <c r="C520" t="s">
        <v>4724</v>
      </c>
      <c r="D520" t="str">
        <f>IFERROR('All Plates'!K506,"Not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86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low solubility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Plates'!A508</f>
        <v>P6_C03</v>
      </c>
      <c r="B521" s="5" t="str">
        <f>'All Plates'!J508</f>
        <v>9990531717</v>
      </c>
      <c r="C521" t="s">
        <v>4726</v>
      </c>
      <c r="D521" t="str">
        <f>IFERROR('All Plates'!K508,"Not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86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Inconsistent Expert</v>
      </c>
      <c r="O521" t="str">
        <f>VLOOKUP(A521,'All Plates'!A:K,7,0)</f>
        <v>low solubility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Plates'!A509</f>
        <v>P6_C04</v>
      </c>
      <c r="B522" s="5" t="str">
        <f>'All Plates'!J509</f>
        <v>9990531716</v>
      </c>
      <c r="C522" t="s">
        <v>4727</v>
      </c>
      <c r="D522" t="str">
        <f>IFERROR('All Plates'!K509,"Not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86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Plates'!A510</f>
        <v>P6_C05</v>
      </c>
      <c r="B523" s="5" t="str">
        <f>'All Plates'!J510</f>
        <v>9990531715</v>
      </c>
      <c r="C523" t="s">
        <v>4728</v>
      </c>
      <c r="D523" t="str">
        <f>IFERROR('All Plates'!K510,"Not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86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low solubility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Plates'!A511</f>
        <v>P6_C06</v>
      </c>
      <c r="B524" s="5" t="str">
        <f>'All Plates'!J511</f>
        <v>9990531714</v>
      </c>
      <c r="C524" t="s">
        <v>4729</v>
      </c>
      <c r="D524" t="str">
        <f>IFERROR('All Plates'!K511,"Not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86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medium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Plates'!A512</f>
        <v>P6_C07</v>
      </c>
      <c r="B525" s="5" t="str">
        <f>'All Plates'!J512</f>
        <v>9990531713</v>
      </c>
      <c r="C525" t="s">
        <v>4730</v>
      </c>
      <c r="D525" t="str">
        <f>IFERROR('All Plates'!K512,"Not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86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high purity*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Plates'!A513</f>
        <v>P6_C08</v>
      </c>
      <c r="B526" s="5" t="str">
        <f>'All Plates'!J513</f>
        <v>9990531712</v>
      </c>
      <c r="C526" t="s">
        <v>4731</v>
      </c>
      <c r="D526" t="str">
        <f>IFERROR('All Plates'!K513,"Not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86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Plates'!A514</f>
        <v>P6_C09</v>
      </c>
      <c r="B527" s="5" t="str">
        <f>'All Plates'!J514</f>
        <v>9990531711</v>
      </c>
      <c r="C527" t="s">
        <v>4732</v>
      </c>
      <c r="D527" t="str">
        <f>IFERROR('All Plates'!K514,"Not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86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purity*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Plates'!A515</f>
        <v>P6_C10</v>
      </c>
      <c r="B528" s="5" t="str">
        <f>'All Plates'!J515</f>
        <v>9990531710</v>
      </c>
      <c r="C528" t="s">
        <v>4733</v>
      </c>
      <c r="D528" t="str">
        <f>IFERROR('All Plates'!K515,"Not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86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Plates'!A516</f>
        <v>P6_C11</v>
      </c>
      <c r="B529" s="5" t="str">
        <f>'All Plates'!J516</f>
        <v>9990530737</v>
      </c>
      <c r="C529" t="s">
        <v>4734</v>
      </c>
      <c r="D529" t="str">
        <f>IFERROR('All Plates'!K516,"Not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86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Plates'!A517</f>
        <v>P6_C12</v>
      </c>
      <c r="B530" s="5" t="str">
        <f>'All Plates'!J517</f>
        <v>9990531708</v>
      </c>
      <c r="C530" t="s">
        <v>4735</v>
      </c>
      <c r="D530" t="str">
        <f>IFERROR('All Plates'!K517,"Not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86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Plates'!A518</f>
        <v>P6_D01</v>
      </c>
      <c r="B531" s="5" t="str">
        <f>'All Plates'!J518</f>
        <v>9990531696</v>
      </c>
      <c r="C531" t="s">
        <v>4736</v>
      </c>
      <c r="D531" t="str">
        <f>IFERROR('All Plates'!K518,"Not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86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Inconsistent Expert</v>
      </c>
      <c r="O531" t="str">
        <f>VLOOKUP(A531,'All Plates'!A:K,7,0)</f>
        <v>low solubility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Plates'!A519</f>
        <v>P6_D02</v>
      </c>
      <c r="B532" s="5" t="str">
        <f>'All Plates'!J519</f>
        <v>9990531697</v>
      </c>
      <c r="C532" t="s">
        <v>4737</v>
      </c>
      <c r="D532" t="str">
        <f>IFERROR('All Plates'!K519,"Not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86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Plates'!A520</f>
        <v>P6_D03</v>
      </c>
      <c r="B533" s="5" t="str">
        <f>'All Plates'!J520</f>
        <v>9990531698</v>
      </c>
      <c r="C533" t="s">
        <v>4738</v>
      </c>
      <c r="D533" t="str">
        <f>IFERROR('All Plates'!K520,"Not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86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addtional signals or too few signals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Plates'!A521</f>
        <v>P6_D04</v>
      </c>
      <c r="B534" s="5" t="str">
        <f>'All Plates'!J521</f>
        <v>9990531699</v>
      </c>
      <c r="C534" t="s">
        <v>4739</v>
      </c>
      <c r="D534" t="str">
        <f>IFERROR('All Plates'!K521,"Not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86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very high purity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Plates'!A522</f>
        <v>P6_D05</v>
      </c>
      <c r="B535" s="5" t="str">
        <f>'All Plates'!J522</f>
        <v>9990531700</v>
      </c>
      <c r="C535" t="s">
        <v>4740</v>
      </c>
      <c r="D535" t="str">
        <f>IFERROR('All Plates'!K522,"Not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86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Inconsistent Expert</v>
      </c>
      <c r="O535" t="str">
        <f>VLOOKUP(A535,'All Plates'!A:K,7,0)</f>
        <v>addtional signals or too few signals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Plates'!A523</f>
        <v>P6_D06</v>
      </c>
      <c r="B536" s="5" t="str">
        <f>'All Plates'!J523</f>
        <v>9990531701</v>
      </c>
      <c r="C536" t="s">
        <v>4741</v>
      </c>
      <c r="D536" t="str">
        <f>IFERROR('All Plates'!K523,"Not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86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Plates'!A524</f>
        <v>P6_D07</v>
      </c>
      <c r="B537" s="5" t="str">
        <f>'All Plates'!J524</f>
        <v>9990531702</v>
      </c>
      <c r="C537" t="s">
        <v>4742</v>
      </c>
      <c r="D537" t="str">
        <f>IFERROR('All Plates'!K524,"Not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86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Plates'!A525</f>
        <v>P6_D08</v>
      </c>
      <c r="B538" s="5" t="str">
        <f>'All Plates'!J525</f>
        <v>9990531703</v>
      </c>
      <c r="C538" t="s">
        <v>4743</v>
      </c>
      <c r="D538" t="str">
        <f>IFERROR('All Plates'!K525,"Not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86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Plates'!A526</f>
        <v>P6_D09</v>
      </c>
      <c r="B539" s="5" t="str">
        <f>'All Plates'!J526</f>
        <v>9990531704</v>
      </c>
      <c r="C539" t="s">
        <v>4744</v>
      </c>
      <c r="D539" t="str">
        <f>IFERROR('All Plates'!K526,"Not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86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low solubility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Plates'!A528</f>
        <v>P6_D11</v>
      </c>
      <c r="B540" s="5" t="str">
        <f>'All Plates'!J528</f>
        <v>9990531706</v>
      </c>
      <c r="C540" t="s">
        <v>4746</v>
      </c>
      <c r="D540" t="str">
        <f>IFERROR('All Plates'!K528,"Not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86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very high purity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Plates'!A529</f>
        <v>P6_D12</v>
      </c>
      <c r="B541" s="5" t="str">
        <f>'All Plates'!J529</f>
        <v>9990531707</v>
      </c>
      <c r="C541" t="s">
        <v>4747</v>
      </c>
      <c r="D541" t="str">
        <f>IFERROR('All Plates'!K529,"Not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86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very high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Plates'!A530</f>
        <v>P6_E01</v>
      </c>
      <c r="B542" s="5" t="str">
        <f>'All Plates'!J530</f>
        <v>9990531695</v>
      </c>
      <c r="C542" t="s">
        <v>4748</v>
      </c>
      <c r="D542" t="str">
        <f>IFERROR('All Plates'!K530,"Not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86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low solubility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Plates'!A531</f>
        <v>P6_E02</v>
      </c>
      <c r="B543" s="5" t="str">
        <f>'All Plates'!J531</f>
        <v>9990531694</v>
      </c>
      <c r="C543" t="s">
        <v>4749</v>
      </c>
      <c r="D543" t="str">
        <f>IFERROR('All Plates'!K531,"Not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86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high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Plates'!A532</f>
        <v>P6_E03</v>
      </c>
      <c r="B544" s="5" t="str">
        <f>'All Plates'!J532</f>
        <v>9990531693</v>
      </c>
      <c r="C544" t="s">
        <v>4750</v>
      </c>
      <c r="D544" t="str">
        <f>IFERROR('All Plates'!K532,"Not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86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Plates'!A533</f>
        <v>P6_E04</v>
      </c>
      <c r="B545" s="5" t="str">
        <f>'All Plates'!J533</f>
        <v>9990531692</v>
      </c>
      <c r="C545" t="s">
        <v>4751</v>
      </c>
      <c r="D545" t="str">
        <f>IFERROR('All Plates'!K533,"Not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86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addtional signals or too few signals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Plates'!A534</f>
        <v>P6_E05</v>
      </c>
      <c r="B546" s="5" t="str">
        <f>'All Plates'!J534</f>
        <v>9990531691</v>
      </c>
      <c r="C546" t="s">
        <v>4752</v>
      </c>
      <c r="D546" t="str">
        <f>IFERROR('All Plates'!K534,"Not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86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Plates'!A536</f>
        <v>P6_E07</v>
      </c>
      <c r="B547" s="5" t="str">
        <f>'All Plates'!J536</f>
        <v>9990531689</v>
      </c>
      <c r="C547" t="s">
        <v>4754</v>
      </c>
      <c r="D547" t="str">
        <f>IFERROR('All Plates'!K536,"Not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86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Inconsistent Expert</v>
      </c>
      <c r="O547" t="str">
        <f>VLOOKUP(A547,'All Plates'!A:K,7,0)</f>
        <v>addtional signals or too few signals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Plates'!A537</f>
        <v>P6_E08</v>
      </c>
      <c r="B548" s="5" t="str">
        <f>'All Plates'!J537</f>
        <v>9990531688</v>
      </c>
      <c r="C548" t="s">
        <v>4755</v>
      </c>
      <c r="D548" t="str">
        <f>IFERROR('All Plates'!K537,"Not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86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addtional signals or too few signals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Plates'!A538</f>
        <v>P6_E09</v>
      </c>
      <c r="B549" s="5" t="str">
        <f>'All Plates'!J538</f>
        <v>9990531687</v>
      </c>
      <c r="C549" t="s">
        <v>4756</v>
      </c>
      <c r="D549" t="str">
        <f>IFERROR('All Plates'!K538,"Not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86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Inconsistent Expert</v>
      </c>
      <c r="O549" t="str">
        <f>VLOOKUP(A549,'All Plates'!A:K,7,0)</f>
        <v>addtional signals or too few signals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Plates'!A539</f>
        <v>P6_E10</v>
      </c>
      <c r="B550" s="5" t="str">
        <f>'All Plates'!J539</f>
        <v>9990531686</v>
      </c>
      <c r="C550" t="s">
        <v>4757</v>
      </c>
      <c r="D550" t="str">
        <f>IFERROR('All Plates'!K539,"Not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86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Plates'!A540</f>
        <v>P6_E11</v>
      </c>
      <c r="B551" s="5" t="str">
        <f>'All Plates'!J540</f>
        <v>9990531685</v>
      </c>
      <c r="C551" t="s">
        <v>4758</v>
      </c>
      <c r="D551" t="str">
        <f>IFERROR('All Plates'!K540,"Not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86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Inconsistent Expert</v>
      </c>
      <c r="O551" t="str">
        <f>VLOOKUP(A551,'All Plates'!A:K,7,0)</f>
        <v>addtional signals or too few signals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Plates'!A541</f>
        <v>P6_E12</v>
      </c>
      <c r="B552" s="5" t="str">
        <f>'All Plates'!J541</f>
        <v>9990531684</v>
      </c>
      <c r="C552" t="s">
        <v>4759</v>
      </c>
      <c r="D552" t="str">
        <f>IFERROR('All Plates'!K541,"Not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86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Plates'!A542</f>
        <v>P6_F01</v>
      </c>
      <c r="B553" s="5" t="str">
        <f>'All Plates'!J542</f>
        <v>9990531672</v>
      </c>
      <c r="C553" t="s">
        <v>4760</v>
      </c>
      <c r="D553" t="str">
        <f>IFERROR('All Plates'!K542,"Not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86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medium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Plates'!A543</f>
        <v>P6_F02</v>
      </c>
      <c r="B554" s="5" t="str">
        <f>'All Plates'!J543</f>
        <v>9990531673</v>
      </c>
      <c r="C554" t="s">
        <v>4761</v>
      </c>
      <c r="D554" t="str">
        <f>IFERROR('All Plates'!K543,"Not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86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high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Plates'!A544</f>
        <v>P6_F03</v>
      </c>
      <c r="B555" s="5" t="str">
        <f>'All Plates'!J544</f>
        <v>9990531674</v>
      </c>
      <c r="C555" t="s">
        <v>4762</v>
      </c>
      <c r="D555" t="str">
        <f>IFERROR('All Plates'!K544,"Not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86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Plates'!A545</f>
        <v>P6_F04</v>
      </c>
      <c r="B556" s="5" t="str">
        <f>'All Plates'!J545</f>
        <v>9990531675</v>
      </c>
      <c r="C556" t="s">
        <v>4763</v>
      </c>
      <c r="D556" t="str">
        <f>IFERROR('All Plates'!K545,"Not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86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Plates'!A546</f>
        <v>P6_F05</v>
      </c>
      <c r="B557" s="5" t="str">
        <f>'All Plates'!J546</f>
        <v>9990531676</v>
      </c>
      <c r="C557" t="s">
        <v>4764</v>
      </c>
      <c r="D557" t="str">
        <f>IFERROR('All Plates'!K546,"Not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86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Plates'!A547</f>
        <v>P6_F06</v>
      </c>
      <c r="B558" s="5" t="str">
        <f>'All Plates'!J547</f>
        <v>9990531677</v>
      </c>
      <c r="C558" t="s">
        <v>4765</v>
      </c>
      <c r="D558" t="str">
        <f>IFERROR('All Plates'!K547,"Not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86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Plates'!A548</f>
        <v>P6_F07</v>
      </c>
      <c r="B559" s="5" t="str">
        <f>'All Plates'!J548</f>
        <v>9990531678</v>
      </c>
      <c r="C559" t="s">
        <v>4766</v>
      </c>
      <c r="D559" t="str">
        <f>IFERROR('All Plates'!K548,"Not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86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very high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Plates'!A549</f>
        <v>P6_F08</v>
      </c>
      <c r="B560" s="5" t="str">
        <f>'All Plates'!J549</f>
        <v>9990531679</v>
      </c>
      <c r="C560" t="s">
        <v>4767</v>
      </c>
      <c r="D560" t="str">
        <f>IFERROR('All Plates'!K549,"Not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86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very high purity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Plates'!A550</f>
        <v>P6_F09</v>
      </c>
      <c r="B561" s="5" t="str">
        <f>'All Plates'!J550</f>
        <v>9990531680</v>
      </c>
      <c r="C561" t="s">
        <v>4768</v>
      </c>
      <c r="D561" t="str">
        <f>IFERROR('All Plates'!K550,"Not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86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very high purity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Plates'!A551</f>
        <v>P6_F10</v>
      </c>
      <c r="B562" s="5" t="str">
        <f>'All Plates'!J551</f>
        <v>9990531681</v>
      </c>
      <c r="C562" t="s">
        <v>4769</v>
      </c>
      <c r="D562" t="str">
        <f>IFERROR('All Plates'!K551,"Not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86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addtional signals or too few signals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Plates'!A552</f>
        <v>P6_F11</v>
      </c>
      <c r="B563" s="5" t="str">
        <f>'All Plates'!J552</f>
        <v>9990531682</v>
      </c>
      <c r="C563" t="s">
        <v>4770</v>
      </c>
      <c r="D563" t="str">
        <f>IFERROR('All Plates'!K552,"Not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86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Inconsistent Expert</v>
      </c>
      <c r="O563" t="str">
        <f>VLOOKUP(A563,'All Plates'!A:K,7,0)</f>
        <v>addtional signals or too few signals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Plates'!A553</f>
        <v>P6_F12</v>
      </c>
      <c r="B564" s="5" t="str">
        <f>'All Plates'!J553</f>
        <v>9990531683</v>
      </c>
      <c r="C564" t="s">
        <v>4771</v>
      </c>
      <c r="D564" t="str">
        <f>IFERROR('All Plates'!K553,"Not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86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medium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Plates'!A554</f>
        <v>P6_G01</v>
      </c>
      <c r="B565" s="5" t="str">
        <f>'All Plates'!J554</f>
        <v>9990531671</v>
      </c>
      <c r="C565" t="s">
        <v>4772</v>
      </c>
      <c r="D565" t="str">
        <f>IFERROR('All Plates'!K554,"Not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86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medium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Plates'!A555</f>
        <v>P6_G02</v>
      </c>
      <c r="B566" s="5" t="str">
        <f>'All Plates'!J555</f>
        <v>9990531670</v>
      </c>
      <c r="C566" t="s">
        <v>4773</v>
      </c>
      <c r="D566" t="str">
        <f>IFERROR('All Plates'!K555,"Not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86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low solubility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Plates'!A556</f>
        <v>P6_G03</v>
      </c>
      <c r="B567" s="5" t="str">
        <f>'All Plates'!J556</f>
        <v>9990531669</v>
      </c>
      <c r="C567" t="s">
        <v>4774</v>
      </c>
      <c r="D567" t="str">
        <f>IFERROR('All Plates'!K556,"Not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86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Plates'!A557</f>
        <v>P6_G04</v>
      </c>
      <c r="B568" s="5" t="str">
        <f>'All Plates'!J557</f>
        <v>9990531668</v>
      </c>
      <c r="C568" t="s">
        <v>4775</v>
      </c>
      <c r="D568" t="str">
        <f>IFERROR('All Plates'!K557,"Not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86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medium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Plates'!A558</f>
        <v>P6_G05</v>
      </c>
      <c r="B569" s="5" t="str">
        <f>'All Plates'!J558</f>
        <v>9990531667</v>
      </c>
      <c r="C569" t="s">
        <v>4776</v>
      </c>
      <c r="D569" t="str">
        <f>IFERROR('All Plates'!K558,"Not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86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Plates'!A559</f>
        <v>P6_G06</v>
      </c>
      <c r="B570" s="5" t="str">
        <f>'All Plates'!J559</f>
        <v>9990531666</v>
      </c>
      <c r="C570" t="s">
        <v>4777</v>
      </c>
      <c r="D570" t="str">
        <f>IFERROR('All Plates'!K559,"Not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86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Plates'!A560</f>
        <v>P6_G07</v>
      </c>
      <c r="B571" s="5" t="str">
        <f>'All Plates'!J560</f>
        <v>9990531665</v>
      </c>
      <c r="C571" t="s">
        <v>4778</v>
      </c>
      <c r="D571" t="str">
        <f>IFERROR('All Plates'!K560,"Not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86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Plates'!A561</f>
        <v>P6_G08</v>
      </c>
      <c r="B572" s="5" t="str">
        <f>'All Plates'!J561</f>
        <v>9990531664</v>
      </c>
      <c r="C572" t="s">
        <v>4779</v>
      </c>
      <c r="D572" t="str">
        <f>IFERROR('All Plates'!K561,"Not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86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high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Plates'!A562</f>
        <v>P6_G09</v>
      </c>
      <c r="B573" s="5" t="str">
        <f>'All Plates'!J562</f>
        <v>9990531663</v>
      </c>
      <c r="C573" t="s">
        <v>4780</v>
      </c>
      <c r="D573" t="str">
        <f>IFERROR('All Plates'!K562,"Not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86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Plates'!A563</f>
        <v>P6_G10</v>
      </c>
      <c r="B574" s="5" t="str">
        <f>'All Plates'!J563</f>
        <v>9990531662</v>
      </c>
      <c r="C574" t="s">
        <v>4781</v>
      </c>
      <c r="D574" t="str">
        <f>IFERROR('All Plates'!K563,"Not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86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Plates'!A564</f>
        <v>P6_G11</v>
      </c>
      <c r="B575" s="5" t="str">
        <f>'All Plates'!J564</f>
        <v>9990531661</v>
      </c>
      <c r="C575" t="s">
        <v>4782</v>
      </c>
      <c r="D575" t="str">
        <f>IFERROR('All Plates'!K564,"Not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86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Inconsistent Expert</v>
      </c>
      <c r="O575" t="str">
        <f>VLOOKUP(A575,'All Plates'!A:K,7,0)</f>
        <v>addtional signals or too few signals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Plates'!A565</f>
        <v>P6_G12</v>
      </c>
      <c r="B576" s="5" t="str">
        <f>'All Plates'!J565</f>
        <v>9990531660</v>
      </c>
      <c r="C576" t="s">
        <v>4783</v>
      </c>
      <c r="D576" t="str">
        <f>IFERROR('All Plates'!K565,"Not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86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Inconsistent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Plates'!A566</f>
        <v>P6_H01</v>
      </c>
      <c r="B577" s="5" t="str">
        <f>'All Plates'!J566</f>
        <v>9990531648</v>
      </c>
      <c r="C577" t="s">
        <v>4784</v>
      </c>
      <c r="D577" t="str">
        <f>IFERROR('All Plates'!K566,"Not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86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Inconsistent Expert</v>
      </c>
      <c r="O577" t="str">
        <f>VLOOKUP(A577,'All Plates'!A:K,7,0)</f>
        <v>low solubility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Plates'!A567</f>
        <v>P6_H02</v>
      </c>
      <c r="B578" s="5" t="str">
        <f>'All Plates'!J567</f>
        <v>9990531649</v>
      </c>
      <c r="C578" t="s">
        <v>4785</v>
      </c>
      <c r="D578" t="str">
        <f>IFERROR('All Plates'!K567,"Not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86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addtional signals or too few signals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Plates'!A568</f>
        <v>P6_H03</v>
      </c>
      <c r="B579" s="5" t="str">
        <f>'All Plates'!J568</f>
        <v>9990531650</v>
      </c>
      <c r="C579" t="s">
        <v>4786</v>
      </c>
      <c r="D579" t="str">
        <f>IFERROR('All Plates'!K568,"Not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86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Plates'!A569</f>
        <v>P6_H04</v>
      </c>
      <c r="B580" s="5" t="str">
        <f>'All Plates'!J569</f>
        <v>9990531651</v>
      </c>
      <c r="C580" t="s">
        <v>4787</v>
      </c>
      <c r="D580" t="str">
        <f>IFERROR('All Plates'!K569,"Not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86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addtional signals or too few signals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Plates'!A570</f>
        <v>P6_H05</v>
      </c>
      <c r="B581" s="5" t="str">
        <f>'All Plates'!J570</f>
        <v>9990531652</v>
      </c>
      <c r="C581" t="s">
        <v>4788</v>
      </c>
      <c r="D581" t="str">
        <f>IFERROR('All Plates'!K570,"Not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86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Plates'!A571</f>
        <v>P6_H06</v>
      </c>
      <c r="B582" s="5" t="str">
        <f>'All Plates'!J571</f>
        <v>9990531653</v>
      </c>
      <c r="C582" t="s">
        <v>4789</v>
      </c>
      <c r="D582" t="str">
        <f>IFERROR('All Plates'!K571,"Not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86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addtional signals or too few signals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Plates'!A572</f>
        <v>P6_H07</v>
      </c>
      <c r="B583" s="5" t="str">
        <f>'All Plates'!J572</f>
        <v>9990531654</v>
      </c>
      <c r="C583" t="s">
        <v>4790</v>
      </c>
      <c r="D583" t="str">
        <f>IFERROR('All Plates'!K572,"Not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86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high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Plates'!A573</f>
        <v>P6_H08</v>
      </c>
      <c r="B584" s="5" t="str">
        <f>'All Plates'!J573</f>
        <v>9990531655</v>
      </c>
      <c r="C584" t="s">
        <v>4791</v>
      </c>
      <c r="D584" t="str">
        <f>IFERROR('All Plates'!K573,"Not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86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high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Plates'!A574</f>
        <v>P6_H09</v>
      </c>
      <c r="B585" s="5" t="str">
        <f>'All Plates'!J574</f>
        <v>9990531656</v>
      </c>
      <c r="C585" t="s">
        <v>4792</v>
      </c>
      <c r="D585" t="str">
        <f>IFERROR('All Plates'!K574,"Not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86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Plates'!A575</f>
        <v>P6_H10</v>
      </c>
      <c r="B586" s="5" t="str">
        <f>'All Plates'!J575</f>
        <v>9990531657</v>
      </c>
      <c r="C586" t="s">
        <v>4793</v>
      </c>
      <c r="D586" t="str">
        <f>IFERROR('All Plates'!K575,"Not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86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high purity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Plates'!A576</f>
        <v>P6_H11</v>
      </c>
      <c r="B587" s="5" t="str">
        <f>'All Plates'!J576</f>
        <v>9990531658</v>
      </c>
      <c r="C587" t="s">
        <v>4794</v>
      </c>
      <c r="D587" t="str">
        <f>IFERROR('All Plates'!K576,"Not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86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Plates'!A577</f>
        <v>P6_H12</v>
      </c>
      <c r="B588" s="5" t="str">
        <f>'All Plates'!J577</f>
        <v>9990531659</v>
      </c>
      <c r="C588" t="s">
        <v>4795</v>
      </c>
      <c r="D588" t="str">
        <f>IFERROR('All Plates'!K577,"Not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86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Inconsistent Expert</v>
      </c>
      <c r="O588" t="str">
        <f>VLOOKUP(A588,'All Plates'!A:K,7,0)</f>
        <v>low solubility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Plates'!A578</f>
        <v>P7_A01</v>
      </c>
      <c r="B589" s="5" t="str">
        <f>'All Plates'!J578</f>
        <v>0110706335</v>
      </c>
      <c r="C589" t="s">
        <v>4796</v>
      </c>
      <c r="D589" t="str">
        <f>IFERROR('All Plates'!K578,"Not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86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Plates'!A579</f>
        <v>P7_A02</v>
      </c>
      <c r="B590" s="5" t="str">
        <f>'All Plates'!J579</f>
        <v>0110706334</v>
      </c>
      <c r="C590" t="s">
        <v>4797</v>
      </c>
      <c r="D590" t="str">
        <f>IFERROR('All Plates'!K579,"Not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86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Plates'!A580</f>
        <v>P7_A03</v>
      </c>
      <c r="B591" s="5" t="str">
        <f>'All Plates'!J580</f>
        <v>0110706333</v>
      </c>
      <c r="C591" t="s">
        <v>4798</v>
      </c>
      <c r="D591" t="str">
        <f>IFERROR('All Plates'!K580,"Not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86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medium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Plates'!A581</f>
        <v>P7_A04</v>
      </c>
      <c r="B592" s="5" t="str">
        <f>'All Plates'!J581</f>
        <v>0110706332</v>
      </c>
      <c r="C592" t="s">
        <v>4799</v>
      </c>
      <c r="D592" t="str">
        <f>IFERROR('All Plates'!K581,"Not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86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medium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Plates'!A582</f>
        <v>P7_A05</v>
      </c>
      <c r="B593" s="5" t="str">
        <f>'All Plates'!J582</f>
        <v>0110706331</v>
      </c>
      <c r="C593" t="s">
        <v>4800</v>
      </c>
      <c r="D593" t="str">
        <f>IFERROR('All Plates'!K582,"Not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86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low solubility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Plates'!A583</f>
        <v>P7_A06</v>
      </c>
      <c r="B594" s="5" t="str">
        <f>'All Plates'!J583</f>
        <v>0110706330</v>
      </c>
      <c r="C594" t="s">
        <v>4801</v>
      </c>
      <c r="D594" t="str">
        <f>IFERROR('All Plates'!K583,"Not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86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Inconsistent Expert</v>
      </c>
      <c r="O594" t="str">
        <f>VLOOKUP(A594,'All Plates'!A:K,7,0)</f>
        <v>addtional signals or too few signals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Plates'!A585</f>
        <v>P7_A08</v>
      </c>
      <c r="B595" s="5" t="str">
        <f>'All Plates'!J585</f>
        <v>0110706328</v>
      </c>
      <c r="C595" t="s">
        <v>4803</v>
      </c>
      <c r="D595" t="str">
        <f>IFERROR('All Plates'!K585,"Not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86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high purity*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Plates'!A586</f>
        <v>P7_A09</v>
      </c>
      <c r="B596" s="5" t="str">
        <f>'All Plates'!J586</f>
        <v>0110706327</v>
      </c>
      <c r="C596" t="s">
        <v>4804</v>
      </c>
      <c r="D596" t="str">
        <f>IFERROR('All Plates'!K586,"Not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86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Inconsistent Expert</v>
      </c>
      <c r="O596" t="str">
        <f>VLOOKUP(A596,'All Plates'!A:K,7,0)</f>
        <v>addtional signals or too few signals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Plates'!A587</f>
        <v>P7_A10</v>
      </c>
      <c r="B597" s="5" t="str">
        <f>'All Plates'!J587</f>
        <v>0110706326</v>
      </c>
      <c r="C597" t="s">
        <v>4805</v>
      </c>
      <c r="D597" t="str">
        <f>IFERROR('All Plates'!K587,"Not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86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medium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Plates'!A588</f>
        <v>P7_A11</v>
      </c>
      <c r="B598" s="5" t="str">
        <f>'All Plates'!J588</f>
        <v>0110706325</v>
      </c>
      <c r="C598" t="s">
        <v>4806</v>
      </c>
      <c r="D598" t="str">
        <f>IFERROR('All Plates'!K588,"Not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86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addtional signals or too few signals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Plates'!A589</f>
        <v>P7_A12</v>
      </c>
      <c r="B599" s="5" t="str">
        <f>'All Plates'!J589</f>
        <v>0110706324</v>
      </c>
      <c r="C599" t="s">
        <v>4807</v>
      </c>
      <c r="D599" t="str">
        <f>IFERROR('All Plates'!K589,"Not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86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purity*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Plates'!A590</f>
        <v>P7_B01</v>
      </c>
      <c r="B600" s="5" t="str">
        <f>'All Plates'!J590</f>
        <v>0110706312</v>
      </c>
      <c r="C600" t="s">
        <v>4808</v>
      </c>
      <c r="D600" t="str">
        <f>IFERROR('All Plates'!K590,"Not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86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Inconsistent Expert</v>
      </c>
      <c r="O600" t="str">
        <f>VLOOKUP(A600,'All Plates'!A:K,7,0)</f>
        <v>low solubility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Plates'!A591</f>
        <v>P7_B02</v>
      </c>
      <c r="B601" s="5" t="str">
        <f>'All Plates'!J591</f>
        <v>0110706313</v>
      </c>
      <c r="C601" t="s">
        <v>4809</v>
      </c>
      <c r="D601" t="str">
        <f>IFERROR('All Plates'!K591,"Not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86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Plates'!A592</f>
        <v>P7_B03</v>
      </c>
      <c r="B602" s="5" t="str">
        <f>'All Plates'!J592</f>
        <v>0110706314</v>
      </c>
      <c r="C602" t="s">
        <v>4810</v>
      </c>
      <c r="D602" t="str">
        <f>IFERROR('All Plates'!K592,"Not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86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Plates'!A593</f>
        <v>P7_B04</v>
      </c>
      <c r="B603" s="5" t="str">
        <f>'All Plates'!J593</f>
        <v>0110706315</v>
      </c>
      <c r="C603" t="s">
        <v>4811</v>
      </c>
      <c r="D603" t="str">
        <f>IFERROR('All Plates'!K593,"Not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86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Plates'!A594</f>
        <v>P7_B05</v>
      </c>
      <c r="B604" s="5" t="str">
        <f>'All Plates'!J594</f>
        <v>0110705189</v>
      </c>
      <c r="C604" t="s">
        <v>4812</v>
      </c>
      <c r="D604" t="str">
        <f>IFERROR('All Plates'!K594,"Not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86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Plates'!A595</f>
        <v>P7_B06</v>
      </c>
      <c r="B605" s="5" t="str">
        <f>'All Plates'!J595</f>
        <v>0110706317</v>
      </c>
      <c r="C605" t="s">
        <v>4813</v>
      </c>
      <c r="D605" t="str">
        <f>IFERROR('All Plates'!K595,"Not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86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Plates'!A596</f>
        <v>P7_B07</v>
      </c>
      <c r="B606" s="5" t="str">
        <f>'All Plates'!J596</f>
        <v>0110706318</v>
      </c>
      <c r="C606" t="s">
        <v>4814</v>
      </c>
      <c r="D606" t="str">
        <f>IFERROR('All Plates'!K596,"Not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86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Plates'!A597</f>
        <v>P7_B08</v>
      </c>
      <c r="B607" s="5" t="str">
        <f>'All Plates'!J597</f>
        <v>0110706319</v>
      </c>
      <c r="C607" t="s">
        <v>4815</v>
      </c>
      <c r="D607" t="str">
        <f>IFERROR('All Plates'!K597,"Not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86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Plates'!A598</f>
        <v>P7_B09</v>
      </c>
      <c r="B608" s="5" t="str">
        <f>'All Plates'!J598</f>
        <v>0110706320</v>
      </c>
      <c r="C608" t="s">
        <v>4816</v>
      </c>
      <c r="D608" t="str">
        <f>IFERROR('All Plates'!K598,"Not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86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Inconsistent Expert</v>
      </c>
      <c r="O608" t="str">
        <f>VLOOKUP(A608,'All Plates'!A:K,7,0)</f>
        <v>low solubility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Plates'!A600</f>
        <v>P7_B11</v>
      </c>
      <c r="B609" s="5" t="str">
        <f>'All Plates'!J600</f>
        <v>0110706322</v>
      </c>
      <c r="C609" t="s">
        <v>4818</v>
      </c>
      <c r="D609" t="str">
        <f>IFERROR('All Plates'!K600,"Not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86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addtional signals or too few signals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Plates'!A601</f>
        <v>P7_B12</v>
      </c>
      <c r="B610" s="5" t="str">
        <f>'All Plates'!J601</f>
        <v>0110706323</v>
      </c>
      <c r="C610" t="s">
        <v>4819</v>
      </c>
      <c r="D610" t="str">
        <f>IFERROR('All Plates'!K601,"Not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86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purity*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Plates'!A602</f>
        <v>P7_C01</v>
      </c>
      <c r="B611" s="5" t="str">
        <f>'All Plates'!J602</f>
        <v>0110706311</v>
      </c>
      <c r="C611" t="s">
        <v>4820</v>
      </c>
      <c r="D611" t="str">
        <f>IFERROR('All Plates'!K602,"Not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86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Inconsistent Expert</v>
      </c>
      <c r="O611" t="str">
        <f>VLOOKUP(A611,'All Plates'!A:K,7,0)</f>
        <v>addtional signals or too few signals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Plates'!A603</f>
        <v>P7_C02</v>
      </c>
      <c r="B612" s="5" t="str">
        <f>'All Plates'!J603</f>
        <v>0110706310</v>
      </c>
      <c r="C612" t="s">
        <v>4821</v>
      </c>
      <c r="D612" t="str">
        <f>IFERROR('All Plates'!K603,"Not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86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medium purity*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Plates'!A604</f>
        <v>P7_C03</v>
      </c>
      <c r="B613" s="5" t="str">
        <f>'All Plates'!J604</f>
        <v>0110706309</v>
      </c>
      <c r="C613" t="s">
        <v>4822</v>
      </c>
      <c r="D613" t="str">
        <f>IFERROR('All Plates'!K604,"Not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86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high purity*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Plates'!A605</f>
        <v>P7_C04</v>
      </c>
      <c r="B614" s="5" t="str">
        <f>'All Plates'!J605</f>
        <v>0110706308</v>
      </c>
      <c r="C614" t="s">
        <v>4823</v>
      </c>
      <c r="D614" t="str">
        <f>IFERROR('All Plates'!K605,"Not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86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Plates'!A606</f>
        <v>P7_C05</v>
      </c>
      <c r="B615" s="5" t="str">
        <f>'All Plates'!J606</f>
        <v>0110706307</v>
      </c>
      <c r="C615" t="s">
        <v>4824</v>
      </c>
      <c r="D615" t="str">
        <f>IFERROR('All Plates'!K606,"Not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86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medium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Plates'!A607</f>
        <v>P7_C06</v>
      </c>
      <c r="B616" s="5" t="str">
        <f>'All Plates'!J607</f>
        <v>0110706306</v>
      </c>
      <c r="C616" t="s">
        <v>4825</v>
      </c>
      <c r="D616" t="str">
        <f>IFERROR('All Plates'!K607,"Not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86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Plates'!A608</f>
        <v>P7_C07</v>
      </c>
      <c r="B617" s="5" t="str">
        <f>'All Plates'!J608</f>
        <v>0110706305</v>
      </c>
      <c r="C617" t="s">
        <v>4826</v>
      </c>
      <c r="D617" t="str">
        <f>IFERROR('All Plates'!K608,"Not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86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high purity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Plates'!A609</f>
        <v>P7_C08</v>
      </c>
      <c r="B618" s="5" t="str">
        <f>'All Plates'!J609</f>
        <v>0110706304</v>
      </c>
      <c r="C618" t="s">
        <v>4827</v>
      </c>
      <c r="D618" t="str">
        <f>IFERROR('All Plates'!K609,"Not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86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Inconsistent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Plates'!A610</f>
        <v>P7_C09</v>
      </c>
      <c r="B619" s="5" t="str">
        <f>'All Plates'!J610</f>
        <v>0110706303</v>
      </c>
      <c r="C619" t="s">
        <v>4828</v>
      </c>
      <c r="D619" t="str">
        <f>IFERROR('All Plates'!K610,"Not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86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medium purity*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Plates'!A611</f>
        <v>P7_C10</v>
      </c>
      <c r="B620" s="5" t="str">
        <f>'All Plates'!J611</f>
        <v>0110706302</v>
      </c>
      <c r="C620" t="s">
        <v>4829</v>
      </c>
      <c r="D620" t="str">
        <f>IFERROR('All Plates'!K611,"Not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86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Plates'!A612</f>
        <v>P7_C11</v>
      </c>
      <c r="B621" s="5" t="str">
        <f>'All Plates'!J612</f>
        <v>0110706301</v>
      </c>
      <c r="C621" t="s">
        <v>4830</v>
      </c>
      <c r="D621" t="str">
        <f>IFERROR('All Plates'!K612,"Not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86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Inconsistent Expert</v>
      </c>
      <c r="O621" t="str">
        <f>VLOOKUP(A621,'All Plates'!A:K,7,0)</f>
        <v>low solubility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Plates'!A613</f>
        <v>P7_C12</v>
      </c>
      <c r="B622" s="5" t="str">
        <f>'All Plates'!J613</f>
        <v>0110706300</v>
      </c>
      <c r="C622" t="s">
        <v>4831</v>
      </c>
      <c r="D622" t="str">
        <f>IFERROR('All Plates'!K613,"Not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86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Inconsistent Expert</v>
      </c>
      <c r="O622" t="str">
        <f>VLOOKUP(A622,'All Plates'!A:K,7,0)</f>
        <v>addtional signals or too few signals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Plates'!A614</f>
        <v>P7_D01</v>
      </c>
      <c r="B623" s="5" t="str">
        <f>'All Plates'!J614</f>
        <v>0110705236</v>
      </c>
      <c r="C623" t="s">
        <v>4832</v>
      </c>
      <c r="D623" t="str">
        <f>IFERROR('All Plates'!K614,"Not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86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medium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Plates'!A615</f>
        <v>P7_D02</v>
      </c>
      <c r="B624" s="5" t="str">
        <f>'All Plates'!J615</f>
        <v>0110706289</v>
      </c>
      <c r="C624" t="s">
        <v>4833</v>
      </c>
      <c r="D624" t="str">
        <f>IFERROR('All Plates'!K615,"Not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86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very 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Plates'!A616</f>
        <v>P7_D03</v>
      </c>
      <c r="B625" s="5" t="str">
        <f>'All Plates'!J616</f>
        <v>0110705213</v>
      </c>
      <c r="C625" t="s">
        <v>4834</v>
      </c>
      <c r="D625" t="str">
        <f>IFERROR('All Plates'!K616,"Not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86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addtional signals or too few signals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Plates'!A617</f>
        <v>P7_D04</v>
      </c>
      <c r="B626" s="5" t="str">
        <f>'All Plates'!J617</f>
        <v>0110706291</v>
      </c>
      <c r="C626" t="s">
        <v>4835</v>
      </c>
      <c r="D626" t="str">
        <f>IFERROR('All Plates'!K617,"Not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86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Plates'!A618</f>
        <v>P7_D05</v>
      </c>
      <c r="B627" s="5" t="str">
        <f>'All Plates'!J618</f>
        <v>0110706292</v>
      </c>
      <c r="C627" t="s">
        <v>4836</v>
      </c>
      <c r="D627" t="str">
        <f>IFERROR('All Plates'!K618,"Not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86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Inconsistent Expert</v>
      </c>
      <c r="O627" t="str">
        <f>VLOOKUP(A627,'All Plates'!A:K,7,0)</f>
        <v>addtional signals or too few signals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Plates'!A619</f>
        <v>P7_D06</v>
      </c>
      <c r="B628" s="5" t="str">
        <f>'All Plates'!J619</f>
        <v>0110706293</v>
      </c>
      <c r="C628" t="s">
        <v>4837</v>
      </c>
      <c r="D628" t="str">
        <f>IFERROR('All Plates'!K619,"Not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86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addtional signals or too few signals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Plates'!A620</f>
        <v>P7_D07</v>
      </c>
      <c r="B629" s="5" t="str">
        <f>'All Plates'!J620</f>
        <v>0110705214</v>
      </c>
      <c r="C629" t="s">
        <v>4838</v>
      </c>
      <c r="D629" t="str">
        <f>IFERROR('All Plates'!K620,"Not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86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medium purity*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Plates'!A621</f>
        <v>P7_D08</v>
      </c>
      <c r="B630" s="5" t="str">
        <f>'All Plates'!J621</f>
        <v>0110706295</v>
      </c>
      <c r="C630" t="s">
        <v>4839</v>
      </c>
      <c r="D630" t="str">
        <f>IFERROR('All Plates'!K621,"Not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86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high purity*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Plates'!A622</f>
        <v>P7_D09</v>
      </c>
      <c r="B631" s="5" t="str">
        <f>'All Plates'!J622</f>
        <v>0110706296</v>
      </c>
      <c r="C631" t="s">
        <v>4840</v>
      </c>
      <c r="D631" t="str">
        <f>IFERROR('All Plates'!K622,"Not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86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Inconsistent Expert</v>
      </c>
      <c r="O631" t="str">
        <f>VLOOKUP(A631,'All Plates'!A:K,7,0)</f>
        <v>low solubility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Plates'!A623</f>
        <v>P7_D10</v>
      </c>
      <c r="B632" s="5" t="str">
        <f>'All Plates'!J623</f>
        <v>0110706297</v>
      </c>
      <c r="C632" t="s">
        <v>4841</v>
      </c>
      <c r="D632" t="str">
        <f>IFERROR('All Plates'!K623,"Not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86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very 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Plates'!A624</f>
        <v>P7_D11</v>
      </c>
      <c r="B633" s="5" t="str">
        <f>'All Plates'!J624</f>
        <v>0110706298</v>
      </c>
      <c r="C633" t="s">
        <v>4842</v>
      </c>
      <c r="D633" t="str">
        <f>IFERROR('All Plates'!K624,"Not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86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very high purity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Plates'!A625</f>
        <v>P7_D12</v>
      </c>
      <c r="B634" s="5" t="str">
        <f>'All Plates'!J625</f>
        <v>0110706299</v>
      </c>
      <c r="C634" t="s">
        <v>4843</v>
      </c>
      <c r="D634" t="str">
        <f>IFERROR('All Plates'!K625,"Not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86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very high purity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Plates'!A626</f>
        <v>P7_E01</v>
      </c>
      <c r="B635" s="5" t="str">
        <f>'All Plates'!J626</f>
        <v>0110706287</v>
      </c>
      <c r="C635" t="s">
        <v>4844</v>
      </c>
      <c r="D635" t="str">
        <f>IFERROR('All Plates'!K626,"Not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86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Plates'!A627</f>
        <v>P7_E02</v>
      </c>
      <c r="B636" s="5" t="str">
        <f>'All Plates'!J627</f>
        <v>0110706286</v>
      </c>
      <c r="C636" t="s">
        <v>4845</v>
      </c>
      <c r="D636" t="str">
        <f>IFERROR('All Plates'!K627,"Not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86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Plates'!A628</f>
        <v>P7_E03</v>
      </c>
      <c r="B637" s="5" t="str">
        <f>'All Plates'!J628</f>
        <v>0110706285</v>
      </c>
      <c r="C637" t="s">
        <v>4846</v>
      </c>
      <c r="D637" t="str">
        <f>IFERROR('All Plates'!K628,"Not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86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high purity*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Plates'!A630</f>
        <v>P7_E05</v>
      </c>
      <c r="B638" s="5" t="str">
        <f>'All Plates'!J630</f>
        <v>0110706283</v>
      </c>
      <c r="C638" t="s">
        <v>4848</v>
      </c>
      <c r="D638" t="str">
        <f>IFERROR('All Plates'!K630,"Not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86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Inconsistent Expert</v>
      </c>
      <c r="O638" t="str">
        <f>VLOOKUP(A638,'All Plates'!A:K,7,0)</f>
        <v>addtional signals or too few signals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Plates'!A631</f>
        <v>P7_E06</v>
      </c>
      <c r="B639" s="5" t="str">
        <f>'All Plates'!J631</f>
        <v>0110706282</v>
      </c>
      <c r="C639" t="s">
        <v>4849</v>
      </c>
      <c r="D639" t="str">
        <f>IFERROR('All Plates'!K631,"Not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86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addtional signals or too few signals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Plates'!A633</f>
        <v>P7_E08</v>
      </c>
      <c r="B640" s="5" t="str">
        <f>'All Plates'!J633</f>
        <v>0110706280</v>
      </c>
      <c r="C640" t="s">
        <v>4851</v>
      </c>
      <c r="D640" t="str">
        <f>IFERROR('All Plates'!K633,"Not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86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Plates'!A634</f>
        <v>P7_E09</v>
      </c>
      <c r="B641" s="5" t="str">
        <f>'All Plates'!J634</f>
        <v>0110706279</v>
      </c>
      <c r="C641" t="s">
        <v>4852</v>
      </c>
      <c r="D641" t="str">
        <f>IFERROR('All Plates'!K634,"Not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86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Plates'!A635</f>
        <v>P7_E10</v>
      </c>
      <c r="B642" s="5" t="str">
        <f>'All Plates'!J635</f>
        <v>0110706278</v>
      </c>
      <c r="C642" t="s">
        <v>4853</v>
      </c>
      <c r="D642" t="str">
        <f>IFERROR('All Plates'!K635,"Not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86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Plates'!A636</f>
        <v>P7_E11</v>
      </c>
      <c r="B643" s="5" t="str">
        <f>'All Plates'!J636</f>
        <v>0110706277</v>
      </c>
      <c r="C643" t="s">
        <v>4854</v>
      </c>
      <c r="D643" t="str">
        <f>IFERROR('All Plates'!K636,"Not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86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very high purity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Plates'!A637</f>
        <v>P7_E12</v>
      </c>
      <c r="B644" s="5" t="str">
        <f>'All Plates'!J637</f>
        <v>0110706276</v>
      </c>
      <c r="C644" t="s">
        <v>4855</v>
      </c>
      <c r="D644" t="str">
        <f>IFERROR('All Plates'!K637,"Not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86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very high purity*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Plates'!A638</f>
        <v>P7_F01</v>
      </c>
      <c r="B645" s="5" t="str">
        <f>'All Plates'!J638</f>
        <v>0110706264</v>
      </c>
      <c r="C645" t="s">
        <v>4856</v>
      </c>
      <c r="D645" t="str">
        <f>IFERROR('All Plates'!K638,"Not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86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very 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Plates'!A639</f>
        <v>P7_F02</v>
      </c>
      <c r="B646" s="5" t="str">
        <f>'All Plates'!J639</f>
        <v>0110706265</v>
      </c>
      <c r="C646" t="s">
        <v>4857</v>
      </c>
      <c r="D646" t="str">
        <f>IFERROR('All Plates'!K639,"Not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86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very high purity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Plates'!A640</f>
        <v>P7_F03</v>
      </c>
      <c r="B647" s="5" t="str">
        <f>'All Plates'!J640</f>
        <v>0110706266</v>
      </c>
      <c r="C647" t="s">
        <v>4858</v>
      </c>
      <c r="D647" t="str">
        <f>IFERROR('All Plates'!K640,"Not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86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Inconsistent Expert</v>
      </c>
      <c r="O647" t="str">
        <f>VLOOKUP(A647,'All Plates'!A:K,7,0)</f>
        <v>addtional signals or too few signals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Plates'!A641</f>
        <v>P7_F04</v>
      </c>
      <c r="B648" s="5" t="str">
        <f>'All Plates'!J641</f>
        <v>0110706267</v>
      </c>
      <c r="C648" t="s">
        <v>4859</v>
      </c>
      <c r="D648" t="str">
        <f>IFERROR('All Plates'!K641,"Not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86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addtional signals or too few signals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Plates'!A642</f>
        <v>P7_F05</v>
      </c>
      <c r="B649" s="5" t="str">
        <f>'All Plates'!J642</f>
        <v>0110706268</v>
      </c>
      <c r="C649" t="s">
        <v>4860</v>
      </c>
      <c r="D649" t="str">
        <f>IFERROR('All Plates'!K642,"Not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86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addtional signals or too few signals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Plates'!A643</f>
        <v>P7_F06</v>
      </c>
      <c r="B650" s="5" t="str">
        <f>'All Plates'!J643</f>
        <v>0110706269</v>
      </c>
      <c r="C650" t="s">
        <v>4861</v>
      </c>
      <c r="D650" t="str">
        <f>IFERROR('All Plates'!K643,"Not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86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addtional signals or too few signals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Plates'!A644</f>
        <v>P7_F07</v>
      </c>
      <c r="B651" s="5" t="str">
        <f>'All Plates'!J644</f>
        <v>0110706270</v>
      </c>
      <c r="C651" t="s">
        <v>4862</v>
      </c>
      <c r="D651" t="str">
        <f>IFERROR('All Plates'!K644,"Not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86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Plates'!A645</f>
        <v>P7_F08</v>
      </c>
      <c r="B652" s="5" t="str">
        <f>'All Plates'!J645</f>
        <v>0110706271</v>
      </c>
      <c r="C652" t="s">
        <v>4863</v>
      </c>
      <c r="D652" t="str">
        <f>IFERROR('All Plates'!K645,"Not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86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Plates'!A646</f>
        <v>P7_F09</v>
      </c>
      <c r="B653" s="5" t="str">
        <f>'All Plates'!J646</f>
        <v>0110706272</v>
      </c>
      <c r="C653" t="s">
        <v>4864</v>
      </c>
      <c r="D653" t="str">
        <f>IFERROR('All Plates'!K646,"Not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86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Inconsistent Expert</v>
      </c>
      <c r="O653" t="str">
        <f>VLOOKUP(A653,'All Plates'!A:K,7,0)</f>
        <v>low solubility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Plates'!A647</f>
        <v>P7_F10</v>
      </c>
      <c r="B654" s="5" t="str">
        <f>'All Plates'!J647</f>
        <v>0110706273</v>
      </c>
      <c r="C654" t="s">
        <v>4865</v>
      </c>
      <c r="D654" t="str">
        <f>IFERROR('All Plates'!K647,"Not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86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Plates'!A648</f>
        <v>P7_F11</v>
      </c>
      <c r="B655" s="5" t="str">
        <f>'All Plates'!J648</f>
        <v>0110706274</v>
      </c>
      <c r="C655" t="s">
        <v>4866</v>
      </c>
      <c r="D655" t="str">
        <f>IFERROR('All Plates'!K648,"Not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86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Inconsistent Expert</v>
      </c>
      <c r="O655" t="str">
        <f>VLOOKUP(A655,'All Plates'!A:K,7,0)</f>
        <v>low solubility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Plates'!A649</f>
        <v>P7_F12</v>
      </c>
      <c r="B656" s="5" t="str">
        <f>'All Plates'!J649</f>
        <v>0110706275</v>
      </c>
      <c r="C656" t="s">
        <v>4867</v>
      </c>
      <c r="D656" t="str">
        <f>IFERROR('All Plates'!K649,"Not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86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very high purity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Plates'!A650</f>
        <v>P7_G01</v>
      </c>
      <c r="B657" s="5" t="str">
        <f>'All Plates'!J650</f>
        <v>0110706263</v>
      </c>
      <c r="C657" t="s">
        <v>4868</v>
      </c>
      <c r="D657" t="str">
        <f>IFERROR('All Plates'!K650,"Not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86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very 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Plates'!A651</f>
        <v>P7_G02</v>
      </c>
      <c r="B658" s="5" t="str">
        <f>'All Plates'!J651</f>
        <v>0110706262</v>
      </c>
      <c r="C658" t="s">
        <v>4869</v>
      </c>
      <c r="D658" t="str">
        <f>IFERROR('All Plates'!K651,"Not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86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Plates'!A652</f>
        <v>P7_G03</v>
      </c>
      <c r="B659" s="5" t="str">
        <f>'All Plates'!J652</f>
        <v>0110706261</v>
      </c>
      <c r="C659" t="s">
        <v>4870</v>
      </c>
      <c r="D659" t="str">
        <f>IFERROR('All Plates'!K652,"Not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86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Plates'!A653</f>
        <v>P7_G04</v>
      </c>
      <c r="B660" s="5" t="str">
        <f>'All Plates'!J653</f>
        <v>0110706260</v>
      </c>
      <c r="C660" t="s">
        <v>4871</v>
      </c>
      <c r="D660" t="str">
        <f>IFERROR('All Plates'!K653,"Not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86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Plates'!A654</f>
        <v>P7_G05</v>
      </c>
      <c r="B661" s="5" t="str">
        <f>'All Plates'!J654</f>
        <v>0110706259</v>
      </c>
      <c r="C661" t="s">
        <v>4872</v>
      </c>
      <c r="D661" t="str">
        <f>IFERROR('All Plates'!K654,"Not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86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Inconsistent Expert</v>
      </c>
      <c r="O661" t="str">
        <f>VLOOKUP(A661,'All Plates'!A:K,7,0)</f>
        <v>addtional signals or too few signals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Plates'!A655</f>
        <v>P7_G06</v>
      </c>
      <c r="B662" s="5" t="str">
        <f>'All Plates'!J655</f>
        <v>0110706258</v>
      </c>
      <c r="C662" t="s">
        <v>4873</v>
      </c>
      <c r="D662" t="str">
        <f>IFERROR('All Plates'!K655,"Not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86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Plates'!A656</f>
        <v>P7_G07</v>
      </c>
      <c r="B663" s="5" t="str">
        <f>'All Plates'!J656</f>
        <v>0110706257</v>
      </c>
      <c r="C663" t="s">
        <v>4874</v>
      </c>
      <c r="D663" t="str">
        <f>IFERROR('All Plates'!K656,"Not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86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Plates'!A657</f>
        <v>P7_G08</v>
      </c>
      <c r="B664" s="5" t="str">
        <f>'All Plates'!J657</f>
        <v>0110706256</v>
      </c>
      <c r="C664" t="s">
        <v>4875</v>
      </c>
      <c r="D664" t="str">
        <f>IFERROR('All Plates'!K657,"Not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86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Inconsistent Expert</v>
      </c>
      <c r="O664" t="str">
        <f>VLOOKUP(A664,'All Plates'!A:K,7,0)</f>
        <v>low solubility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Plates'!A658</f>
        <v>P7_G09</v>
      </c>
      <c r="B665" s="5" t="str">
        <f>'All Plates'!J658</f>
        <v>0110706255</v>
      </c>
      <c r="C665" t="s">
        <v>4876</v>
      </c>
      <c r="D665" t="str">
        <f>IFERROR('All Plates'!K658,"Not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86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Plates'!A659</f>
        <v>P7_G10</v>
      </c>
      <c r="B666" s="5" t="str">
        <f>'All Plates'!J659</f>
        <v>0110706254</v>
      </c>
      <c r="C666" t="s">
        <v>4877</v>
      </c>
      <c r="D666" t="str">
        <f>IFERROR('All Plates'!K659,"Not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86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Plates'!A660</f>
        <v>P7_G11</v>
      </c>
      <c r="B667" s="5" t="str">
        <f>'All Plates'!J660</f>
        <v>0110706253</v>
      </c>
      <c r="C667" t="s">
        <v>4878</v>
      </c>
      <c r="D667" t="str">
        <f>IFERROR('All Plates'!K660,"Not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86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Plates'!A661</f>
        <v>P7_G12</v>
      </c>
      <c r="B668" s="5" t="str">
        <f>'All Plates'!J661</f>
        <v>0110706252</v>
      </c>
      <c r="C668" t="s">
        <v>4879</v>
      </c>
      <c r="D668" t="str">
        <f>IFERROR('All Plates'!K661,"Not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86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Inconsistent Expert</v>
      </c>
      <c r="O668" t="str">
        <f>VLOOKUP(A668,'All Plates'!A:K,7,0)</f>
        <v>addtional signals or too few signals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Plates'!A662</f>
        <v>P7_H01</v>
      </c>
      <c r="B669" s="5" t="str">
        <f>'All Plates'!J662</f>
        <v>0110706240</v>
      </c>
      <c r="C669" t="s">
        <v>4880</v>
      </c>
      <c r="D669" t="str">
        <f>IFERROR('All Plates'!K662,"Not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86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Inconsistent Expert</v>
      </c>
      <c r="O669" t="str">
        <f>VLOOKUP(A669,'All Plates'!A:K,7,0)</f>
        <v>low solubility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Plates'!A663</f>
        <v>P7_H02</v>
      </c>
      <c r="B670" s="5" t="str">
        <f>'All Plates'!J663</f>
        <v>0110706241</v>
      </c>
      <c r="C670" t="s">
        <v>4881</v>
      </c>
      <c r="D670" t="str">
        <f>IFERROR('All Plates'!K663,"Not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86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very high purity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Plates'!A664</f>
        <v>P7_H03</v>
      </c>
      <c r="B671" s="5" t="str">
        <f>'All Plates'!J664</f>
        <v>0110706242</v>
      </c>
      <c r="C671" t="s">
        <v>4882</v>
      </c>
      <c r="D671" t="str">
        <f>IFERROR('All Plates'!K664,"Not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86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medium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Plates'!A665</f>
        <v>P7_H04</v>
      </c>
      <c r="B672" s="5" t="str">
        <f>'All Plates'!J665</f>
        <v>0110706243</v>
      </c>
      <c r="C672" t="s">
        <v>4883</v>
      </c>
      <c r="D672" t="str">
        <f>IFERROR('All Plates'!K665,"Not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86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Plates'!A666</f>
        <v>P7_H05</v>
      </c>
      <c r="B673" s="5" t="str">
        <f>'All Plates'!J666</f>
        <v>0110706244</v>
      </c>
      <c r="C673" t="s">
        <v>4884</v>
      </c>
      <c r="D673" t="str">
        <f>IFERROR('All Plates'!K666,"Not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86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Plates'!A668</f>
        <v>P7_H07</v>
      </c>
      <c r="B674" s="5" t="str">
        <f>'All Plates'!J668</f>
        <v>0110706246</v>
      </c>
      <c r="C674" t="s">
        <v>4886</v>
      </c>
      <c r="D674" t="str">
        <f>IFERROR('All Plates'!K668,"Not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86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Plates'!A669</f>
        <v>P7_H08</v>
      </c>
      <c r="B675" s="5" t="str">
        <f>'All Plates'!J669</f>
        <v>0110706247</v>
      </c>
      <c r="C675" t="s">
        <v>4887</v>
      </c>
      <c r="D675" t="str">
        <f>IFERROR('All Plates'!K669,"Not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86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Plates'!A670</f>
        <v>P7_H09</v>
      </c>
      <c r="B676" s="5" t="str">
        <f>'All Plates'!J670</f>
        <v>0110706248</v>
      </c>
      <c r="C676" t="s">
        <v>4888</v>
      </c>
      <c r="D676" t="str">
        <f>IFERROR('All Plates'!K670,"Not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86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Plates'!A671</f>
        <v>P7_H10</v>
      </c>
      <c r="B677" s="5" t="str">
        <f>'All Plates'!J671</f>
        <v>0110706249</v>
      </c>
      <c r="C677" t="s">
        <v>4889</v>
      </c>
      <c r="D677" t="str">
        <f>IFERROR('All Plates'!K671,"Not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86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Plates'!A672</f>
        <v>P7_H11</v>
      </c>
      <c r="B678" s="5" t="str">
        <f>'All Plates'!J672</f>
        <v>0110706250</v>
      </c>
      <c r="C678" t="s">
        <v>4890</v>
      </c>
      <c r="D678" t="str">
        <f>IFERROR('All Plates'!K672,"Not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86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Plates'!A673</f>
        <v>P7_H12</v>
      </c>
      <c r="B679" s="5" t="str">
        <f>'All Plates'!J673</f>
        <v>0110705227</v>
      </c>
      <c r="C679" t="s">
        <v>4891</v>
      </c>
      <c r="D679" t="str">
        <f>IFERROR('All Plates'!K673,"Not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86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Plates'!A674</f>
        <v>P8_A01</v>
      </c>
      <c r="B680" s="5" t="str">
        <f>'All Plates'!J674</f>
        <v>0110770271</v>
      </c>
      <c r="C680" t="s">
        <v>4892</v>
      </c>
      <c r="D680" t="str">
        <f>IFERROR('All Plates'!K674,"Not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86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low solubility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Plates'!A675</f>
        <v>P8_A02</v>
      </c>
      <c r="B681" s="5" t="str">
        <f>'All Plates'!J675</f>
        <v>0110770270</v>
      </c>
      <c r="C681" t="s">
        <v>4893</v>
      </c>
      <c r="D681" t="str">
        <f>IFERROR('All Plates'!K675,"Not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86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Plates'!A676</f>
        <v>P8_A03</v>
      </c>
      <c r="B682" s="5" t="str">
        <f>'All Plates'!J676</f>
        <v>0110770269</v>
      </c>
      <c r="C682" t="s">
        <v>4894</v>
      </c>
      <c r="D682" t="str">
        <f>IFERROR('All Plates'!K676,"Not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86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medium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Plates'!A677</f>
        <v>P8_A04</v>
      </c>
      <c r="B683" s="5" t="str">
        <f>'All Plates'!J677</f>
        <v>0110770268</v>
      </c>
      <c r="C683" t="s">
        <v>4895</v>
      </c>
      <c r="D683" t="str">
        <f>IFERROR('All Plates'!K677,"Not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86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Plates'!A678</f>
        <v>P8_A05</v>
      </c>
      <c r="B684" s="5" t="str">
        <f>'All Plates'!J678</f>
        <v>0110769308</v>
      </c>
      <c r="C684" t="s">
        <v>4896</v>
      </c>
      <c r="D684" t="str">
        <f>IFERROR('All Plates'!K678,"Not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86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Plates'!A680</f>
        <v>P8_A07</v>
      </c>
      <c r="B685" s="5" t="str">
        <f>'All Plates'!J680</f>
        <v>0110770265</v>
      </c>
      <c r="C685" t="s">
        <v>4898</v>
      </c>
      <c r="D685" t="str">
        <f>IFERROR('All Plates'!K680,"Not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86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very high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Plates'!A681</f>
        <v>P8_A08</v>
      </c>
      <c r="B686" s="5" t="str">
        <f>'All Plates'!J681</f>
        <v>0110770264</v>
      </c>
      <c r="C686" t="s">
        <v>4899</v>
      </c>
      <c r="D686" t="str">
        <f>IFERROR('All Plates'!K681,"Not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86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very 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Plates'!A682</f>
        <v>P8_A09</v>
      </c>
      <c r="B687" s="5" t="str">
        <f>'All Plates'!J682</f>
        <v>0110770263</v>
      </c>
      <c r="C687" t="s">
        <v>4900</v>
      </c>
      <c r="D687" t="str">
        <f>IFERROR('All Plates'!K682,"Not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86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Inconsistent Expert</v>
      </c>
      <c r="O687" t="str">
        <f>VLOOKUP(A687,'All Plates'!A:K,7,0)</f>
        <v>low solubility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Plates'!A683</f>
        <v>P8_A10</v>
      </c>
      <c r="B688" s="5" t="str">
        <f>'All Plates'!J683</f>
        <v>0110770262</v>
      </c>
      <c r="C688" t="s">
        <v>4901</v>
      </c>
      <c r="D688" t="str">
        <f>IFERROR('All Plates'!K683,"Not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86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Plates'!A684</f>
        <v>P8_A11</v>
      </c>
      <c r="B689" s="5" t="str">
        <f>'All Plates'!J684</f>
        <v>0110770261</v>
      </c>
      <c r="C689" t="s">
        <v>4902</v>
      </c>
      <c r="D689" t="str">
        <f>IFERROR('All Plates'!K684,"Not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86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Inconsistent Expert</v>
      </c>
      <c r="O689" t="str">
        <f>VLOOKUP(A689,'All Plates'!A:K,7,0)</f>
        <v>low solubility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Plates'!A685</f>
        <v>P8_A12</v>
      </c>
      <c r="B690" s="5" t="str">
        <f>'All Plates'!J685</f>
        <v>0110770260</v>
      </c>
      <c r="C690" t="s">
        <v>4903</v>
      </c>
      <c r="D690" t="str">
        <f>IFERROR('All Plates'!K685,"Not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86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medium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Plates'!A686</f>
        <v>P8_B01</v>
      </c>
      <c r="B691" s="5" t="str">
        <f>'All Plates'!J686</f>
        <v>0110770248</v>
      </c>
      <c r="C691" t="s">
        <v>4904</v>
      </c>
      <c r="D691" t="str">
        <f>IFERROR('All Plates'!K686,"Not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86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medium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Plates'!A687</f>
        <v>P8_B02</v>
      </c>
      <c r="B692" s="5" t="str">
        <f>'All Plates'!J687</f>
        <v>0110769268</v>
      </c>
      <c r="C692" t="s">
        <v>4905</v>
      </c>
      <c r="D692" t="str">
        <f>IFERROR('All Plates'!K687,"Not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86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medium purity*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Plates'!A688</f>
        <v>P8_B03</v>
      </c>
      <c r="B693" s="5" t="str">
        <f>'All Plates'!J688</f>
        <v>0110770250</v>
      </c>
      <c r="C693" t="s">
        <v>4906</v>
      </c>
      <c r="D693" t="str">
        <f>IFERROR('All Plates'!K688,"Not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86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Plates'!A690</f>
        <v>P8_B05</v>
      </c>
      <c r="B694" s="5" t="str">
        <f>'All Plates'!J690</f>
        <v>0110769283</v>
      </c>
      <c r="C694" t="s">
        <v>4908</v>
      </c>
      <c r="D694" t="str">
        <f>IFERROR('All Plates'!K690,"Not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86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medium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Plates'!A691</f>
        <v>P8_B06</v>
      </c>
      <c r="B695" s="5" t="str">
        <f>'All Plates'!J691</f>
        <v>0110770253</v>
      </c>
      <c r="C695" t="s">
        <v>4909</v>
      </c>
      <c r="D695" t="str">
        <f>IFERROR('All Plates'!K691,"Not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86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addtional signals or too few signals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Plates'!A692</f>
        <v>P8_B07</v>
      </c>
      <c r="B696" s="5" t="str">
        <f>'All Plates'!J692</f>
        <v>0110769292</v>
      </c>
      <c r="C696" t="s">
        <v>4910</v>
      </c>
      <c r="D696" t="str">
        <f>IFERROR('All Plates'!K692,"Not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86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Inconsistent Expert</v>
      </c>
      <c r="O696" t="str">
        <f>VLOOKUP(A696,'All Plates'!A:K,7,0)</f>
        <v>low solubility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Plates'!A693</f>
        <v>P8_B08</v>
      </c>
      <c r="B697" s="5" t="str">
        <f>'All Plates'!J693</f>
        <v>0110769269</v>
      </c>
      <c r="C697" t="s">
        <v>4911</v>
      </c>
      <c r="D697" t="str">
        <f>IFERROR('All Plates'!K693,"Not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86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medium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Plates'!A694</f>
        <v>P8_B09</v>
      </c>
      <c r="B698" s="5" t="str">
        <f>'All Plates'!J694</f>
        <v>0110769258</v>
      </c>
      <c r="C698" t="s">
        <v>4912</v>
      </c>
      <c r="D698" t="str">
        <f>IFERROR('All Plates'!K694,"Not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86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Inconsistent Expert</v>
      </c>
      <c r="O698" t="str">
        <f>VLOOKUP(A698,'All Plates'!A:K,7,0)</f>
        <v>low solubility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Plates'!A695</f>
        <v>P8_B10</v>
      </c>
      <c r="B699" s="5" t="str">
        <f>'All Plates'!J695</f>
        <v>0110770257</v>
      </c>
      <c r="C699" t="s">
        <v>4913</v>
      </c>
      <c r="D699" t="str">
        <f>IFERROR('All Plates'!K695,"Not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86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Plates'!A696</f>
        <v>P8_B11</v>
      </c>
      <c r="B700" s="5" t="str">
        <f>'All Plates'!J696</f>
        <v>0110770258</v>
      </c>
      <c r="C700" t="s">
        <v>4914</v>
      </c>
      <c r="D700" t="str">
        <f>IFERROR('All Plates'!K696,"Not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86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very 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Plates'!A697</f>
        <v>P8_B12</v>
      </c>
      <c r="B701" s="5" t="str">
        <f>'All Plates'!J697</f>
        <v>0110770259</v>
      </c>
      <c r="C701" t="s">
        <v>4915</v>
      </c>
      <c r="D701" t="str">
        <f>IFERROR('All Plates'!K697,"Not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86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Inconsistent Expert</v>
      </c>
      <c r="O701" t="str">
        <f>VLOOKUP(A701,'All Plates'!A:K,7,0)</f>
        <v>low solubility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Plates'!A698</f>
        <v>P8_C01</v>
      </c>
      <c r="B702" s="5" t="str">
        <f>'All Plates'!J698</f>
        <v>0110770247</v>
      </c>
      <c r="C702" t="s">
        <v>4916</v>
      </c>
      <c r="D702" t="str">
        <f>IFERROR('All Plates'!K698,"Not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86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Plates'!A699</f>
        <v>P8_C02</v>
      </c>
      <c r="B703" s="5" t="str">
        <f>'All Plates'!J699</f>
        <v>0110769259</v>
      </c>
      <c r="C703" t="s">
        <v>4917</v>
      </c>
      <c r="D703" t="str">
        <f>IFERROR('All Plates'!K699,"Not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86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Plates'!A700</f>
        <v>P8_C03</v>
      </c>
      <c r="B704" s="5" t="str">
        <f>'All Plates'!J700</f>
        <v>0110770245</v>
      </c>
      <c r="C704" t="s">
        <v>4918</v>
      </c>
      <c r="D704" t="str">
        <f>IFERROR('All Plates'!K700,"Not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86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Plates'!A701</f>
        <v>P8_C04</v>
      </c>
      <c r="B705" s="5" t="str">
        <f>'All Plates'!J701</f>
        <v>0110770244</v>
      </c>
      <c r="C705" t="s">
        <v>4919</v>
      </c>
      <c r="D705" t="str">
        <f>IFERROR('All Plates'!K701,"Not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86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Plates'!A702</f>
        <v>P8_C05</v>
      </c>
      <c r="B706" s="5" t="str">
        <f>'All Plates'!J702</f>
        <v>0110770243</v>
      </c>
      <c r="C706" t="s">
        <v>4920</v>
      </c>
      <c r="D706" t="str">
        <f>IFERROR('All Plates'!K702,"Not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86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Plates'!A703</f>
        <v>P8_C06</v>
      </c>
      <c r="B707" s="5" t="str">
        <f>'All Plates'!J703</f>
        <v>0110770242</v>
      </c>
      <c r="C707" t="s">
        <v>4921</v>
      </c>
      <c r="D707" t="str">
        <f>IFERROR('All Plates'!K703,"Not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86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Plates'!A704</f>
        <v>P8_C07</v>
      </c>
      <c r="B708" s="5" t="str">
        <f>'All Plates'!J704</f>
        <v>0110770241</v>
      </c>
      <c r="C708" t="s">
        <v>4922</v>
      </c>
      <c r="D708" t="str">
        <f>IFERROR('All Plates'!K704,"Not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86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addtional signals or too few signals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Plates'!A705</f>
        <v>P8_C08</v>
      </c>
      <c r="B709" s="5" t="str">
        <f>'All Plates'!J705</f>
        <v>0110770240</v>
      </c>
      <c r="C709" t="s">
        <v>4923</v>
      </c>
      <c r="D709" t="str">
        <f>IFERROR('All Plates'!K705,"Not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86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Plates'!A706</f>
        <v>P8_C09</v>
      </c>
      <c r="B710" s="5" t="str">
        <f>'All Plates'!J706</f>
        <v>0110770239</v>
      </c>
      <c r="C710" t="s">
        <v>4924</v>
      </c>
      <c r="D710" t="str">
        <f>IFERROR('All Plates'!K706,"Not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86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Inconsistent Expert</v>
      </c>
      <c r="O710" t="str">
        <f>VLOOKUP(A710,'All Plates'!A:K,7,0)</f>
        <v>addtional signals or too few signals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Plates'!A707</f>
        <v>P8_C10</v>
      </c>
      <c r="B711" s="5" t="str">
        <f>'All Plates'!J707</f>
        <v>0110770238</v>
      </c>
      <c r="C711" t="s">
        <v>4925</v>
      </c>
      <c r="D711" t="str">
        <f>IFERROR('All Plates'!K707,"Not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86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Inconsistent Expert</v>
      </c>
      <c r="O711" t="str">
        <f>VLOOKUP(A711,'All Plates'!A:K,7,0)</f>
        <v>low solubility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Plates'!A708</f>
        <v>P8_C11</v>
      </c>
      <c r="B712" s="5" t="str">
        <f>'All Plates'!J708</f>
        <v>0110770237</v>
      </c>
      <c r="C712" t="s">
        <v>4926</v>
      </c>
      <c r="D712" t="str">
        <f>IFERROR('All Plates'!K708,"Not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86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Plates'!A709</f>
        <v>P8_C12</v>
      </c>
      <c r="B713" s="5" t="str">
        <f>'All Plates'!J709</f>
        <v>0110770236</v>
      </c>
      <c r="C713" t="s">
        <v>4927</v>
      </c>
      <c r="D713" t="str">
        <f>IFERROR('All Plates'!K709,"Not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86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Plates'!A710</f>
        <v>P8_D01</v>
      </c>
      <c r="B714" s="5" t="str">
        <f>'All Plates'!J710</f>
        <v>0110770224</v>
      </c>
      <c r="C714" t="s">
        <v>4928</v>
      </c>
      <c r="D714" t="str">
        <f>IFERROR('All Plates'!K710,"Not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86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Plates'!A711</f>
        <v>P8_D02</v>
      </c>
      <c r="B715" s="5" t="str">
        <f>'All Plates'!J711</f>
        <v>0110770225</v>
      </c>
      <c r="C715" t="s">
        <v>4929</v>
      </c>
      <c r="D715" t="str">
        <f>IFERROR('All Plates'!K711,"Not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86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Plates'!A712</f>
        <v>P8_D03</v>
      </c>
      <c r="B716" s="5" t="str">
        <f>'All Plates'!J712</f>
        <v>0110770226</v>
      </c>
      <c r="C716" t="s">
        <v>4930</v>
      </c>
      <c r="D716" t="str">
        <f>IFERROR('All Plates'!K712,"Not Binding")</f>
        <v>Not Binding</v>
      </c>
      <c r="E716" t="str">
        <f>IF(ISNUMBER(SEARCH("Waterlogsy",VLOOKUP(A716,'FBS input file'!A:I,9,0))),"Yes","No")</f>
        <v>Yes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86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 t="str">
        <f t="shared" si="33"/>
        <v>Good</v>
      </c>
      <c r="Q716" s="53">
        <f t="shared" si="34"/>
        <v>0</v>
      </c>
    </row>
    <row r="717" spans="1:17" x14ac:dyDescent="0.25">
      <c r="A717" t="str">
        <f>'All Plates'!A713</f>
        <v>P8_D04</v>
      </c>
      <c r="B717" s="5" t="str">
        <f>'All Plates'!J713</f>
        <v>0110770227</v>
      </c>
      <c r="C717" t="s">
        <v>4931</v>
      </c>
      <c r="D717" t="str">
        <f>IFERROR('All Plates'!K713,"Not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86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Plates'!A714</f>
        <v>P8_D05</v>
      </c>
      <c r="B718" s="5" t="str">
        <f>'All Plates'!J714</f>
        <v>0110770228</v>
      </c>
      <c r="C718" t="s">
        <v>4932</v>
      </c>
      <c r="D718" t="str">
        <f>IFERROR('All Plates'!K714,"Not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86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Plates'!A715</f>
        <v>P8_D06</v>
      </c>
      <c r="B719" s="5" t="str">
        <f>'All Plates'!J715</f>
        <v>0110770229</v>
      </c>
      <c r="C719" t="s">
        <v>4933</v>
      </c>
      <c r="D719" t="str">
        <f>IFERROR('All Plates'!K715,"Not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86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medium purity*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Plates'!A716</f>
        <v>P8_D07</v>
      </c>
      <c r="B720" s="5" t="str">
        <f>'All Plates'!J716</f>
        <v>0110770230</v>
      </c>
      <c r="C720" t="s">
        <v>4934</v>
      </c>
      <c r="D720" t="str">
        <f>IFERROR('All Plates'!K716,"Not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86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Plates'!A717</f>
        <v>P8_D08</v>
      </c>
      <c r="B721" s="5" t="str">
        <f>'All Plates'!J717</f>
        <v>0110770231</v>
      </c>
      <c r="C721" t="s">
        <v>4935</v>
      </c>
      <c r="D721" t="str">
        <f>IFERROR('All Plates'!K717,"Not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86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medium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Plates'!A718</f>
        <v>P8_D09</v>
      </c>
      <c r="B722" s="5" t="str">
        <f>'All Plates'!J718</f>
        <v>0110770232</v>
      </c>
      <c r="C722" t="s">
        <v>4936</v>
      </c>
      <c r="D722" t="str">
        <f>IFERROR('All Plates'!K718,"Not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86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addtional signals or too few signals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Plates'!A719</f>
        <v>P8_D10</v>
      </c>
      <c r="B723" s="5" t="str">
        <f>'All Plates'!J719</f>
        <v>0110770233</v>
      </c>
      <c r="C723" t="s">
        <v>4937</v>
      </c>
      <c r="D723" t="str">
        <f>IFERROR('All Plates'!K719,"Not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86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Plates'!A720</f>
        <v>P8_D11</v>
      </c>
      <c r="B724" s="5" t="str">
        <f>'All Plates'!J720</f>
        <v>0110770234</v>
      </c>
      <c r="C724" t="s">
        <v>4938</v>
      </c>
      <c r="D724" t="str">
        <f>IFERROR('All Plates'!K720,"Not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86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medium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Plates'!A721</f>
        <v>P8_D12</v>
      </c>
      <c r="B725" s="5" t="str">
        <f>'All Plates'!J721</f>
        <v>0110770235</v>
      </c>
      <c r="C725" t="s">
        <v>4939</v>
      </c>
      <c r="D725" t="str">
        <f>IFERROR('All Plates'!K721,"Not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86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Inconsistent Expert</v>
      </c>
      <c r="O725" t="str">
        <f>VLOOKUP(A725,'All Plates'!A:K,7,0)</f>
        <v>addtional signals or too few signals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Plates'!A722</f>
        <v>P8_E01</v>
      </c>
      <c r="B726" s="5" t="str">
        <f>'All Plates'!J722</f>
        <v>0110770223</v>
      </c>
      <c r="C726" t="s">
        <v>4940</v>
      </c>
      <c r="D726" t="str">
        <f>IFERROR('All Plates'!K722,"Not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86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Inconsistent Expert</v>
      </c>
      <c r="O726" t="str">
        <f>VLOOKUP(A726,'All Plates'!A:K,7,0)</f>
        <v>low solubility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Plates'!A723</f>
        <v>P8_E02</v>
      </c>
      <c r="B727" s="5" t="str">
        <f>'All Plates'!J723</f>
        <v>0110770222</v>
      </c>
      <c r="C727" t="s">
        <v>4941</v>
      </c>
      <c r="D727" t="str">
        <f>IFERROR('All Plates'!K723,"Not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86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addtional signals or too few signals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Plates'!A724</f>
        <v>P8_E03</v>
      </c>
      <c r="B728" s="5" t="str">
        <f>'All Plates'!J724</f>
        <v>0110770221</v>
      </c>
      <c r="C728" t="s">
        <v>4942</v>
      </c>
      <c r="D728" t="str">
        <f>IFERROR('All Plates'!K724,"Not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86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Plates'!A725</f>
        <v>P8_E04</v>
      </c>
      <c r="B729" s="5" t="str">
        <f>'All Plates'!J725</f>
        <v>0110770220</v>
      </c>
      <c r="C729" t="s">
        <v>4943</v>
      </c>
      <c r="D729" t="str">
        <f>IFERROR('All Plates'!K725,"Not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86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very high purity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Plates'!A726</f>
        <v>P8_E05</v>
      </c>
      <c r="B730" s="5" t="str">
        <f>'All Plates'!J726</f>
        <v>0110770219</v>
      </c>
      <c r="C730" t="s">
        <v>4944</v>
      </c>
      <c r="D730" t="str">
        <f>IFERROR('All Plates'!K726,"Not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86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addtional signals or too few signals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Plates'!A727</f>
        <v>P8_E06</v>
      </c>
      <c r="B731" s="5" t="str">
        <f>'All Plates'!J727</f>
        <v>0110770218</v>
      </c>
      <c r="C731" t="s">
        <v>4945</v>
      </c>
      <c r="D731" t="str">
        <f>IFERROR('All Plates'!K727,"Not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86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Inconsistent Expert</v>
      </c>
      <c r="O731" t="str">
        <f>VLOOKUP(A731,'All Plates'!A:K,7,0)</f>
        <v>low solubility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Plates'!A728</f>
        <v>P8_E07</v>
      </c>
      <c r="B732" s="5" t="str">
        <f>'All Plates'!J728</f>
        <v>0110770217</v>
      </c>
      <c r="C732" t="s">
        <v>4946</v>
      </c>
      <c r="D732" t="str">
        <f>IFERROR('All Plates'!K728,"Not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86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Plates'!A729</f>
        <v>P8_E08</v>
      </c>
      <c r="B733" s="5" t="str">
        <f>'All Plates'!J729</f>
        <v>0110770216</v>
      </c>
      <c r="C733" t="s">
        <v>4947</v>
      </c>
      <c r="D733" t="str">
        <f>IFERROR('All Plates'!K729,"Not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86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Plates'!A730</f>
        <v>P8_E09</v>
      </c>
      <c r="B734" s="5" t="str">
        <f>'All Plates'!J730</f>
        <v>0110770215</v>
      </c>
      <c r="C734" t="s">
        <v>4948</v>
      </c>
      <c r="D734" t="str">
        <f>IFERROR('All Plates'!K730,"Not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86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Inconsistent Expert</v>
      </c>
      <c r="O734" t="str">
        <f>VLOOKUP(A734,'All Plates'!A:K,7,0)</f>
        <v>low solubility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Plates'!A731</f>
        <v>P8_E10</v>
      </c>
      <c r="B735" s="5" t="str">
        <f>'All Plates'!J731</f>
        <v>0110770214</v>
      </c>
      <c r="C735" t="s">
        <v>4949</v>
      </c>
      <c r="D735" t="str">
        <f>IFERROR('All Plates'!K731,"Not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86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medium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Plates'!A732</f>
        <v>P8_E11</v>
      </c>
      <c r="B736" s="5" t="str">
        <f>'All Plates'!J732</f>
        <v>0110770213</v>
      </c>
      <c r="C736" t="s">
        <v>4950</v>
      </c>
      <c r="D736" t="str">
        <f>IFERROR('All Plates'!K732,"Not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86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high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Plates'!A733</f>
        <v>P8_E12</v>
      </c>
      <c r="B737" s="5" t="str">
        <f>'All Plates'!J733</f>
        <v>0110770212</v>
      </c>
      <c r="C737" t="s">
        <v>4951</v>
      </c>
      <c r="D737" t="str">
        <f>IFERROR('All Plates'!K733,"Not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86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Plates'!A734</f>
        <v>P8_F01</v>
      </c>
      <c r="B738" s="5" t="str">
        <f>'All Plates'!J734</f>
        <v>0110770200</v>
      </c>
      <c r="C738" t="s">
        <v>4952</v>
      </c>
      <c r="D738" t="str">
        <f>IFERROR('All Plates'!K734,"Not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86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medium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Plates'!A735</f>
        <v>P8_F02</v>
      </c>
      <c r="B739" s="5" t="str">
        <f>'All Plates'!J735</f>
        <v>0110770201</v>
      </c>
      <c r="C739" t="s">
        <v>4953</v>
      </c>
      <c r="D739" t="str">
        <f>IFERROR('All Plates'!K735,"Not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86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Plates'!A736</f>
        <v>P8_F03</v>
      </c>
      <c r="B740" s="5" t="str">
        <f>'All Plates'!J736</f>
        <v>0110770202</v>
      </c>
      <c r="C740" t="s">
        <v>4954</v>
      </c>
      <c r="D740" t="str">
        <f>IFERROR('All Plates'!K736,"Not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86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Plates'!A737</f>
        <v>P8_F04</v>
      </c>
      <c r="B741" s="5" t="str">
        <f>'All Plates'!J737</f>
        <v>0110770203</v>
      </c>
      <c r="C741" t="s">
        <v>4955</v>
      </c>
      <c r="D741" t="str">
        <f>IFERROR('All Plates'!K737,"Not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86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medium purity*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Plates'!A738</f>
        <v>P8_F05</v>
      </c>
      <c r="B742" s="5" t="str">
        <f>'All Plates'!J738</f>
        <v>0110770204</v>
      </c>
      <c r="C742" t="s">
        <v>4956</v>
      </c>
      <c r="D742" t="str">
        <f>IFERROR('All Plates'!K738,"Not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86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Plates'!A739</f>
        <v>P8_F06</v>
      </c>
      <c r="B743" s="5" t="str">
        <f>'All Plates'!J739</f>
        <v>0110770205</v>
      </c>
      <c r="C743" t="s">
        <v>4957</v>
      </c>
      <c r="D743" t="str">
        <f>IFERROR('All Plates'!K739,"Not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86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Inconsistent Expert</v>
      </c>
      <c r="O743" t="str">
        <f>VLOOKUP(A743,'All Plates'!A:K,7,0)</f>
        <v>low solubility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Plates'!A740</f>
        <v>P8_F07</v>
      </c>
      <c r="B744" s="5" t="str">
        <f>'All Plates'!J740</f>
        <v>0110770206</v>
      </c>
      <c r="C744" t="s">
        <v>4958</v>
      </c>
      <c r="D744" t="str">
        <f>IFERROR('All Plates'!K740,"Not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86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medium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Plates'!A741</f>
        <v>P8_F08</v>
      </c>
      <c r="B745" s="5" t="str">
        <f>'All Plates'!J741</f>
        <v>0110770207</v>
      </c>
      <c r="C745" t="s">
        <v>4959</v>
      </c>
      <c r="D745" t="str">
        <f>IFERROR('All Plates'!K741,"Not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86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medium purity*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Plates'!A742</f>
        <v>P8_F09</v>
      </c>
      <c r="B746" s="5" t="str">
        <f>'All Plates'!J742</f>
        <v>0110770208</v>
      </c>
      <c r="C746" t="s">
        <v>4960</v>
      </c>
      <c r="D746" t="str">
        <f>IFERROR('All Plates'!K742,"Not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86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Plates'!A743</f>
        <v>P8_F10</v>
      </c>
      <c r="B747" s="5" t="str">
        <f>'All Plates'!J743</f>
        <v>0110770209</v>
      </c>
      <c r="C747" t="s">
        <v>4961</v>
      </c>
      <c r="D747" t="str">
        <f>IFERROR('All Plates'!K743,"Not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86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Plates'!A744</f>
        <v>P8_F11</v>
      </c>
      <c r="B748" s="5" t="str">
        <f>'All Plates'!J744</f>
        <v>0110770210</v>
      </c>
      <c r="C748" t="s">
        <v>4962</v>
      </c>
      <c r="D748" t="str">
        <f>IFERROR('All Plates'!K744,"Not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86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purity*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Plates'!A745</f>
        <v>P8_F12</v>
      </c>
      <c r="B749" s="5" t="str">
        <f>'All Plates'!J745</f>
        <v>0110770211</v>
      </c>
      <c r="C749" t="s">
        <v>4963</v>
      </c>
      <c r="D749" t="str">
        <f>IFERROR('All Plates'!K745,"Not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86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very high purity*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Plates'!A746</f>
        <v>P8_G01</v>
      </c>
      <c r="B750" s="5" t="str">
        <f>'All Plates'!J746</f>
        <v>0110770199</v>
      </c>
      <c r="C750" t="s">
        <v>4964</v>
      </c>
      <c r="D750" t="str">
        <f>IFERROR('All Plates'!K746,"Not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86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Plates'!A747</f>
        <v>P8_G02</v>
      </c>
      <c r="B751" s="5" t="str">
        <f>'All Plates'!J747</f>
        <v>0110770198</v>
      </c>
      <c r="C751" t="s">
        <v>4965</v>
      </c>
      <c r="D751" t="str">
        <f>IFERROR('All Plates'!K747,"Not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86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Plates'!A748</f>
        <v>P8_G03</v>
      </c>
      <c r="B752" s="5" t="str">
        <f>'All Plates'!J748</f>
        <v>0110770197</v>
      </c>
      <c r="C752" t="s">
        <v>4966</v>
      </c>
      <c r="D752" t="str">
        <f>IFERROR('All Plates'!K748,"Not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86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Plates'!A749</f>
        <v>P8_G04</v>
      </c>
      <c r="B753" s="5" t="str">
        <f>'All Plates'!J749</f>
        <v>0110770196</v>
      </c>
      <c r="C753" t="s">
        <v>4967</v>
      </c>
      <c r="D753" t="str">
        <f>IFERROR('All Plates'!K749,"Not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86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addtional signals or too few signals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Plates'!A750</f>
        <v>P8_G05</v>
      </c>
      <c r="B754" s="5" t="str">
        <f>'All Plates'!J750</f>
        <v>0110770195</v>
      </c>
      <c r="C754" t="s">
        <v>4968</v>
      </c>
      <c r="D754" t="str">
        <f>IFERROR('All Plates'!K750,"Not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86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Plates'!A753</f>
        <v>P8_G08</v>
      </c>
      <c r="B755" s="5" t="str">
        <f>'All Plates'!J753</f>
        <v>0110770192</v>
      </c>
      <c r="C755" t="s">
        <v>4971</v>
      </c>
      <c r="D755" t="str">
        <f>IFERROR('All Plates'!K753,"Not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86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Inconsistent Expert</v>
      </c>
      <c r="O755" t="str">
        <f>VLOOKUP(A755,'All Plates'!A:K,7,0)</f>
        <v>low solubility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Plates'!A754</f>
        <v>P8_G09</v>
      </c>
      <c r="B756" s="5" t="str">
        <f>'All Plates'!J754</f>
        <v>0110770191</v>
      </c>
      <c r="C756" t="s">
        <v>4972</v>
      </c>
      <c r="D756" t="str">
        <f>IFERROR('All Plates'!K754,"Not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86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addtional signals or too few signals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Plates'!A755</f>
        <v>P8_G10</v>
      </c>
      <c r="B757" s="5" t="str">
        <f>'All Plates'!J755</f>
        <v>0110770190</v>
      </c>
      <c r="C757" t="s">
        <v>4973</v>
      </c>
      <c r="D757" t="str">
        <f>IFERROR('All Plates'!K755,"Not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86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high purity*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Plates'!A756</f>
        <v>P8_G11</v>
      </c>
      <c r="B758" s="5" t="str">
        <f>'All Plates'!J756</f>
        <v>0110770189</v>
      </c>
      <c r="C758" t="s">
        <v>4974</v>
      </c>
      <c r="D758" t="str">
        <f>IFERROR('All Plates'!K756,"Not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86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purity*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Plates'!A757</f>
        <v>P8_G12</v>
      </c>
      <c r="B759" s="5" t="str">
        <f>'All Plates'!J757</f>
        <v>0110770188</v>
      </c>
      <c r="C759" t="s">
        <v>4975</v>
      </c>
      <c r="D759" t="str">
        <f>IFERROR('All Plates'!K757,"Not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86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Plates'!A758</f>
        <v>P8_H01</v>
      </c>
      <c r="B760" s="5" t="str">
        <f>'All Plates'!J758</f>
        <v>0110770176</v>
      </c>
      <c r="C760" t="s">
        <v>4976</v>
      </c>
      <c r="D760" t="str">
        <f>IFERROR('All Plates'!K758,"Not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86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low solubility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Plates'!A759</f>
        <v>P8_H02</v>
      </c>
      <c r="B761" s="5" t="str">
        <f>'All Plates'!J759</f>
        <v>0110770177</v>
      </c>
      <c r="C761" t="s">
        <v>4977</v>
      </c>
      <c r="D761" t="str">
        <f>IFERROR('All Plates'!K759,"Not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86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Plates'!A760</f>
        <v>P8_H03</v>
      </c>
      <c r="B762" s="5" t="str">
        <f>'All Plates'!J760</f>
        <v>0110770178</v>
      </c>
      <c r="C762" t="s">
        <v>4978</v>
      </c>
      <c r="D762" t="str">
        <f>IFERROR('All Plates'!K760,"Not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86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purity*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Plates'!A761</f>
        <v>P8_H04</v>
      </c>
      <c r="B763" s="5" t="str">
        <f>'All Plates'!J761</f>
        <v>0110770179</v>
      </c>
      <c r="C763" t="s">
        <v>4979</v>
      </c>
      <c r="D763" t="str">
        <f>IFERROR('All Plates'!K761,"Not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86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addtional signals or too few signals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Plates'!A762</f>
        <v>P8_H05</v>
      </c>
      <c r="B764" s="5" t="str">
        <f>'All Plates'!J762</f>
        <v>0110770180</v>
      </c>
      <c r="C764" t="s">
        <v>4980</v>
      </c>
      <c r="D764" t="str">
        <f>IFERROR('All Plates'!K762,"Not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86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Plates'!A763</f>
        <v>P8_H06</v>
      </c>
      <c r="B765" s="5" t="str">
        <f>'All Plates'!J763</f>
        <v>0110770181</v>
      </c>
      <c r="C765" t="s">
        <v>4981</v>
      </c>
      <c r="D765" t="str">
        <f>IFERROR('All Plates'!K763,"Not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86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addtional signals or too few signals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Plates'!A764</f>
        <v>P8_H07</v>
      </c>
      <c r="B766" s="5" t="str">
        <f>'All Plates'!J764</f>
        <v>0110770182</v>
      </c>
      <c r="C766" t="s">
        <v>4982</v>
      </c>
      <c r="D766" t="str">
        <f>IFERROR('All Plates'!K764,"Not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86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Plates'!A765</f>
        <v>P8_H08</v>
      </c>
      <c r="B767" s="5" t="str">
        <f>'All Plates'!J765</f>
        <v>0110770183</v>
      </c>
      <c r="C767" t="s">
        <v>4983</v>
      </c>
      <c r="D767" t="str">
        <f>IFERROR('All Plates'!K765,"Not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86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very high purity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Plates'!A767</f>
        <v>P8_H10</v>
      </c>
      <c r="B768" s="5" t="str">
        <f>'All Plates'!J767</f>
        <v>0110770185</v>
      </c>
      <c r="C768" t="s">
        <v>4985</v>
      </c>
      <c r="D768" t="str">
        <f>IFERROR('All Plates'!K767,"Not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86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Plates'!A768</f>
        <v>P8_H11</v>
      </c>
      <c r="B769" s="5" t="str">
        <f>'All Plates'!J768</f>
        <v>0110770186</v>
      </c>
      <c r="C769" t="s">
        <v>4986</v>
      </c>
      <c r="D769" t="str">
        <f>IFERROR('All Plates'!K768,"Not Binding")</f>
        <v>Not Binding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86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high purity*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Plates'!A769</f>
        <v>P8_H12</v>
      </c>
      <c r="B770" s="5" t="str">
        <f>'All Plates'!J769</f>
        <v>0110770187</v>
      </c>
      <c r="C770" t="s">
        <v>4987</v>
      </c>
      <c r="D770" t="str">
        <f>IFERROR('All Plates'!K769,"Not Binding")</f>
        <v>Not Binding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86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addtional signals or too few signals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sRgJnLMQu6UkIj8VF/66nwQeOMuFkIeGcan3vVbjFpAMrlUFQ8/UW8kviIiICI9HVDbtuJINBU21OVv+Fj1fIg==" saltValue="q+aTDhHE5OqVmT+HSQ2vJw==" spinCount="100000" sheet="1" objects="1" scenarios="1"/>
  <autoFilter ref="A2:Q2" xr:uid="{64F9B068-3549-4852-8670-C76D899906CB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90" t="str">
        <f>Summary!D1</f>
        <v>5_UTR</v>
      </c>
      <c r="B1" s="90"/>
      <c r="C1" s="90"/>
      <c r="D1" s="90"/>
      <c r="E1" s="90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Binding</v>
      </c>
      <c r="S4" t="str">
        <f ca="1"/>
        <v>Not Binding</v>
      </c>
      <c r="T4" t="str">
        <f ca="1"/>
        <v>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aca="1" ref="B5:CS5" ca="1">TRANSPOSE(Tabelle14[Binding/Non-Binding])</f>
        <v>Not Binding</v>
      </c>
      <c r="C5" t="str">
        <f ca="1"/>
        <v>Not Binding</v>
      </c>
      <c r="D5" t="str">
        <f ca="1"/>
        <v>Not Binding</v>
      </c>
      <c r="E5" t="str">
        <f ca="1"/>
        <v>Not Binding</v>
      </c>
      <c r="F5" t="str">
        <f ca="1"/>
        <v>Not Binding</v>
      </c>
      <c r="G5" t="str">
        <f ca="1"/>
        <v>Not Binding</v>
      </c>
      <c r="H5" t="str">
        <f ca="1"/>
        <v>Not Binding</v>
      </c>
      <c r="I5" t="str">
        <f ca="1"/>
        <v>Not Binding</v>
      </c>
      <c r="J5" t="str">
        <f ca="1"/>
        <v>Not Binding</v>
      </c>
      <c r="K5" t="str">
        <f ca="1"/>
        <v>Not Binding</v>
      </c>
      <c r="L5" t="str">
        <f ca="1"/>
        <v>Not Binding</v>
      </c>
      <c r="M5" t="str">
        <f ca="1"/>
        <v>Not Binding</v>
      </c>
      <c r="N5" t="str">
        <f ca="1"/>
        <v>Not Binding</v>
      </c>
      <c r="O5" t="str">
        <f ca="1"/>
        <v>Not Binding</v>
      </c>
      <c r="P5" t="str">
        <f ca="1"/>
        <v>Not Binding</v>
      </c>
      <c r="Q5" t="str">
        <f ca="1"/>
        <v>Not Binding</v>
      </c>
      <c r="R5" t="str">
        <f ca="1"/>
        <v>Not Binding</v>
      </c>
      <c r="S5" t="str">
        <f ca="1"/>
        <v>Not Binding</v>
      </c>
      <c r="T5" t="str">
        <f ca="1"/>
        <v>Not Binding</v>
      </c>
      <c r="U5" t="str">
        <f ca="1"/>
        <v>Not Binding</v>
      </c>
      <c r="V5" t="str">
        <f ca="1"/>
        <v>Not Binding</v>
      </c>
      <c r="W5" t="str">
        <f ca="1"/>
        <v>Not Binding</v>
      </c>
      <c r="X5" t="str">
        <f ca="1"/>
        <v>Not Binding</v>
      </c>
      <c r="Y5" t="str">
        <f ca="1"/>
        <v>Not Binding</v>
      </c>
      <c r="Z5" t="str">
        <f ca="1"/>
        <v>Not Binding</v>
      </c>
      <c r="AA5" t="str">
        <f ca="1"/>
        <v>Not Binding</v>
      </c>
      <c r="AB5" t="str">
        <f ca="1"/>
        <v>Not Binding</v>
      </c>
      <c r="AC5" t="str">
        <f ca="1"/>
        <v>Not Binding</v>
      </c>
      <c r="AD5" t="str">
        <f ca="1"/>
        <v>Not Binding</v>
      </c>
      <c r="AE5" t="str">
        <f ca="1"/>
        <v>Not Binding</v>
      </c>
      <c r="AF5" t="str">
        <f ca="1"/>
        <v>Not Binding</v>
      </c>
      <c r="AG5" t="str">
        <f ca="1"/>
        <v>Binding</v>
      </c>
      <c r="AH5" t="str">
        <f ca="1"/>
        <v>Not Binding</v>
      </c>
      <c r="AI5" t="str">
        <f ca="1"/>
        <v>Not Binding</v>
      </c>
      <c r="AJ5" t="str">
        <f ca="1"/>
        <v>Not Binding</v>
      </c>
      <c r="AK5" t="str">
        <f ca="1"/>
        <v>Not Binding</v>
      </c>
      <c r="AL5" t="str">
        <f ca="1"/>
        <v>Not Binding</v>
      </c>
      <c r="AM5" t="str">
        <f ca="1"/>
        <v>Not Binding</v>
      </c>
      <c r="AN5" t="str">
        <f ca="1"/>
        <v>Not Binding</v>
      </c>
      <c r="AO5" t="str">
        <f ca="1"/>
        <v>Not Binding</v>
      </c>
      <c r="AP5" t="str">
        <f ca="1"/>
        <v>Not Binding</v>
      </c>
      <c r="AQ5" t="str">
        <f ca="1"/>
        <v>Not Binding</v>
      </c>
      <c r="AR5" t="str">
        <f ca="1"/>
        <v>Not Binding</v>
      </c>
      <c r="AS5" t="str">
        <f ca="1"/>
        <v>Not Binding</v>
      </c>
      <c r="AT5" t="str">
        <f ca="1"/>
        <v>Not Binding</v>
      </c>
      <c r="AU5" t="str">
        <f ca="1"/>
        <v>Not Binding</v>
      </c>
      <c r="AV5" t="str">
        <f ca="1"/>
        <v>Not Binding</v>
      </c>
      <c r="AW5" t="str">
        <f ca="1"/>
        <v>Not Binding</v>
      </c>
      <c r="AX5" t="str">
        <f ca="1"/>
        <v>Not Binding</v>
      </c>
      <c r="AY5" t="str">
        <f ca="1"/>
        <v>Not Binding</v>
      </c>
      <c r="AZ5" t="str">
        <f ca="1"/>
        <v>Not Binding</v>
      </c>
      <c r="BA5" t="str">
        <f ca="1"/>
        <v>Not Binding</v>
      </c>
      <c r="BB5" t="str">
        <f ca="1"/>
        <v>Not Binding</v>
      </c>
      <c r="BC5" t="str">
        <f ca="1"/>
        <v>Not Binding</v>
      </c>
      <c r="BD5" t="str">
        <f ca="1"/>
        <v>Not Binding</v>
      </c>
      <c r="BE5" t="str">
        <f ca="1"/>
        <v>Not Binding</v>
      </c>
      <c r="BF5" t="str">
        <f ca="1"/>
        <v>Not Binding</v>
      </c>
      <c r="BG5" t="str">
        <f ca="1"/>
        <v>Not Binding</v>
      </c>
      <c r="BH5" t="str">
        <f ca="1"/>
        <v>Not Binding</v>
      </c>
      <c r="BI5" t="str">
        <f ca="1"/>
        <v>Not Binding</v>
      </c>
      <c r="BJ5" t="str">
        <f ca="1"/>
        <v>Not Binding</v>
      </c>
      <c r="BK5" t="str">
        <f ca="1"/>
        <v>Not Binding</v>
      </c>
      <c r="BL5" t="str">
        <f ca="1"/>
        <v>Not Binding</v>
      </c>
      <c r="BM5" t="str">
        <f ca="1"/>
        <v>Not Binding</v>
      </c>
      <c r="BN5" t="str">
        <f ca="1"/>
        <v>Not Binding</v>
      </c>
      <c r="BO5" t="str">
        <f ca="1"/>
        <v>Not Binding</v>
      </c>
      <c r="BP5" t="str">
        <f ca="1"/>
        <v>Not Binding</v>
      </c>
      <c r="BQ5" t="str">
        <f ca="1"/>
        <v>Not Binding</v>
      </c>
      <c r="BR5" t="str">
        <f ca="1"/>
        <v>Not Binding</v>
      </c>
      <c r="BS5" t="str">
        <f ca="1"/>
        <v>Binding</v>
      </c>
      <c r="BT5" t="str">
        <f ca="1"/>
        <v>Not Binding</v>
      </c>
      <c r="BU5" t="str">
        <f ca="1"/>
        <v>Not Binding</v>
      </c>
      <c r="BV5" t="str">
        <f ca="1"/>
        <v>Not Binding</v>
      </c>
      <c r="BW5" t="str">
        <f ca="1"/>
        <v>Not Binding</v>
      </c>
      <c r="BX5" t="str">
        <f ca="1"/>
        <v>Binding</v>
      </c>
      <c r="BY5" t="str">
        <f ca="1"/>
        <v>Not Binding</v>
      </c>
      <c r="BZ5" t="str">
        <f ca="1"/>
        <v>Not Binding</v>
      </c>
      <c r="CA5" t="str">
        <f ca="1"/>
        <v>Not Binding</v>
      </c>
      <c r="CB5" t="str">
        <f ca="1"/>
        <v>Not Binding</v>
      </c>
      <c r="CC5" t="str">
        <f ca="1"/>
        <v>Not Binding</v>
      </c>
      <c r="CD5" t="str">
        <f ca="1"/>
        <v>Not Binding</v>
      </c>
      <c r="CE5" t="str">
        <f ca="1"/>
        <v>Not Binding</v>
      </c>
      <c r="CF5" t="str">
        <f ca="1"/>
        <v>Not Binding</v>
      </c>
      <c r="CG5" t="str">
        <f ca="1"/>
        <v>Not Binding</v>
      </c>
      <c r="CH5" t="str">
        <f ca="1"/>
        <v>Not Binding</v>
      </c>
      <c r="CI5" t="str">
        <f ca="1"/>
        <v>Not Binding</v>
      </c>
      <c r="CJ5" t="str">
        <f ca="1"/>
        <v>Not Binding</v>
      </c>
      <c r="CK5" t="str">
        <f ca="1"/>
        <v>Not Binding</v>
      </c>
      <c r="CL5" t="str">
        <f ca="1"/>
        <v>Not Binding</v>
      </c>
      <c r="CM5" t="str">
        <f ca="1"/>
        <v>Not Binding</v>
      </c>
      <c r="CN5" t="str">
        <f ca="1"/>
        <v>Not Binding</v>
      </c>
      <c r="CO5" t="str">
        <f ca="1"/>
        <v>Not Binding</v>
      </c>
      <c r="CP5" t="str">
        <f ca="1"/>
        <v>Not Binding</v>
      </c>
      <c r="CQ5" t="str">
        <f ca="1"/>
        <v>Not Binding</v>
      </c>
      <c r="CR5" t="str">
        <f ca="1"/>
        <v>Not Binding</v>
      </c>
      <c r="CS5" t="str">
        <f ca="1"/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Binding</v>
      </c>
      <c r="I6" t="str">
        <f ca="1"/>
        <v>Not Binding</v>
      </c>
      <c r="J6" t="str">
        <f ca="1"/>
        <v>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Binding</v>
      </c>
      <c r="CD7" t="str">
        <f ca="1"/>
        <v>Not Binding</v>
      </c>
      <c r="CE7" t="str">
        <f ca="1"/>
        <v>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Binding</v>
      </c>
      <c r="CB10" t="str">
        <f ca="1"/>
        <v>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I/d3zerL4lcWUCAcq2mXTULstz8Ws0IECoGyG3TYiHa1fLsaWVXf4GBL6YNka/PoYF5p1kbiaJhCdmSphYvhLg==" saltValue="Pa6QDE2BBvovIrjYtj/1Dw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1" zoomScale="60" zoomScaleNormal="60" workbookViewId="0">
      <selection activeCell="M83" sqref="M8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 ca="1">IF((VLOOKUP(I2,Summary!A:L,12,0))="-","Not Binding",VLOOKUP(I2,Summary!A:L,12,0))</f>
        <v>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 ca="1">IF((VLOOKUP(I6,Summary!A:L,12,0))="-","Not Binding",VLOOKUP(I6,Summary!A:L,12,0))</f>
        <v>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 ca="1">IF((VLOOKUP(I33,Summary!A:L,12,0))="-","Not Binding",VLOOKUP(I33,Summary!A:L,12,0))</f>
        <v>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 ca="1">IF((VLOOKUP(I61,Summary!A:L,12,0))="-","Not Binding",VLOOKUP(I61,Summary!A:L,12,0))</f>
        <v>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 ca="1">IF((VLOOKUP(I69,Summary!A:L,12,0))="-","Not Binding",VLOOKUP(I69,Summary!A:L,12,0))</f>
        <v>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 ca="1">IF((VLOOKUP(I86,Summary!A:L,12,0))="-","Not Binding",VLOOKUP(I86,Summary!A:L,12,0))</f>
        <v>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 ca="1">IF((VLOOKUP(I94,Summary!A:L,12,0))="-","Not Binding",VLOOKUP(I94,Summary!A:L,12,0))</f>
        <v>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1" zoomScale="60" zoomScaleNormal="60" workbookViewId="0">
      <selection activeCell="M19" sqref="M19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 ca="1">IF((VLOOKUP(I18,Summary!A:L,12,0))="-","Not Binding",VLOOKUP(I18,Summary!A:L,12,0))</f>
        <v>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 ca="1">IF((VLOOKUP(I20,Summary!A:L,12,0))="-","Not Binding",VLOOKUP(I20,Summary!A:L,12,0))</f>
        <v>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 ca="1">IF((VLOOKUP(I61,Summary!A:L,12,0))="-","Not Binding",VLOOKUP(I61,Summary!A:L,12,0))</f>
        <v>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 ca="1">IF((VLOOKUP(I72,Summary!A:L,12,0))="-","Not Binding",VLOOKUP(I72,Summary!A:L,12,0))</f>
        <v>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 ca="1">IF((VLOOKUP(I77,Summary!A:L,12,0))="-","Not Binding",VLOOKUP(I77,Summary!A:L,12,0))</f>
        <v>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1" zoomScale="60" zoomScaleNormal="60" workbookViewId="0">
      <selection activeCell="M94" sqref="M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 ca="1">IF((VLOOKUP(I33,Summary!A:L,12,0))="-","Not Binding",VLOOKUP(I33,Summary!A:L,12,0))</f>
        <v>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 ca="1">IF((VLOOKUP(I71,Summary!A:L,12,0))="-","Not Binding",VLOOKUP(I71,Summary!A:L,12,0))</f>
        <v>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 ca="1">IF((VLOOKUP(I76,Summary!A:L,12,0))="-","Not Binding",VLOOKUP(I76,Summary!A:L,12,0))</f>
        <v>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7" zoomScale="60" zoomScaleNormal="60" workbookViewId="0">
      <selection activeCell="M3" sqref="M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 ca="1">IF((VLOOKUP(I4,Summary!A:L,12,0))="-","Not Binding",VLOOKUP(I4,Summary!A:L,12,0))</f>
        <v>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 ca="1">IF((VLOOKUP(I8,Summary!A:L,12,0))="-","Not Binding",VLOOKUP(I8,Summary!A:L,12,0))</f>
        <v>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 ca="1">IF((VLOOKUP(I10,Summary!A:L,12,0))="-","Not Binding",VLOOKUP(I10,Summary!A:L,12,0))</f>
        <v>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zoomScale="60" zoomScaleNormal="60" workbookViewId="0">
      <selection activeCell="M84" sqref="M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 ca="1">IF((VLOOKUP(I4,Summary!A:L,12,0))="-","Not Binding",VLOOKUP(I4,Summary!A:L,12,0))</f>
        <v>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 ca="1">IF((VLOOKUP(I10,Summary!A:L,12,0))="-","Not Binding",VLOOKUP(I10,Summary!A:L,12,0))</f>
        <v>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 ca="1">IF((VLOOKUP(I19,Summary!A:L,12,0))="-","Not Binding",VLOOKUP(I19,Summary!A:L,12,0))</f>
        <v>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 ca="1">IF((VLOOKUP(I60,Summary!A:L,12,0))="-","Not Binding",VLOOKUP(I60,Summary!A:L,12,0))</f>
        <v>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 ca="1">IF((VLOOKUP(I68,Summary!A:L,12,0))="-","Not Binding",VLOOKUP(I68,Summary!A:L,12,0))</f>
        <v>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 ca="1">IF((VLOOKUP(I81,Summary!A:L,12,0))="-","Not Binding",VLOOKUP(I81,Summary!A:L,12,0))</f>
        <v>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 ca="1">IF((VLOOKUP(I83,Summary!A:L,12,0))="-","Not Binding",VLOOKUP(I83,Summary!A:L,12,0))</f>
        <v>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4" zoomScale="60" zoomScaleNormal="60" workbookViewId="0">
      <selection activeCell="O18" sqref="O1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 ca="1">IF((VLOOKUP(I19,Summary!A:L,12,0))="-","Not Binding",VLOOKUP(I19,Summary!A:L,12,0))</f>
        <v>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 ca="1">IF((VLOOKUP(I27,Summary!A:L,12,0))="-","Not Binding",VLOOKUP(I27,Summary!A:L,12,0))</f>
        <v>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 ca="1">IF((VLOOKUP(I47,Summary!A:L,12,0))="-","Not Binding",VLOOKUP(I47,Summary!A:L,12,0))</f>
        <v>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1" zoomScale="60" zoomScaleNormal="60" workbookViewId="0">
      <selection activeCell="L28" sqref="L2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 ca="1">IF((VLOOKUP(I23,Summary!A:L,12,0))="-","Not Binding",VLOOKUP(I23,Summary!A:L,12,0))</f>
        <v>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 ca="1">IF((VLOOKUP(I56,Summary!A:L,12,0))="-","Not Binding",VLOOKUP(I56,Summary!A:L,12,0))</f>
        <v>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 ca="1">IF((VLOOKUP(I91,Summary!A:L,12,0))="-","Not Binding",VLOOKUP(I91,Summary!A:L,12,0))</f>
        <v>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M78" sqref="M7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 ca="1">IF((VLOOKUP(I17,Summary!A:L,12,0))="-","Not Binding",VLOOKUP(I17,Summary!A:L,12,0))</f>
        <v>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 ca="1">IF((VLOOKUP(I79,Summary!A:L,12,0))="-","Not Binding",VLOOKUP(I79,Summary!A:L,12,0))</f>
        <v>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 ca="1">IF((VLOOKUP(I80,Summary!A:L,12,0))="-","Not Binding",VLOOKUP(I80,Summary!A:L,12,0))</f>
        <v>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6" sqref="E6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B8" t="s">
        <v>4098</v>
      </c>
      <c r="F8" t="s">
        <v>1836</v>
      </c>
      <c r="G8">
        <v>174.24267183230106</v>
      </c>
      <c r="H8" t="s">
        <v>5018</v>
      </c>
      <c r="I8" t="s">
        <v>5019</v>
      </c>
      <c r="J8" t="s">
        <v>5020</v>
      </c>
      <c r="K8" t="s">
        <v>5021</v>
      </c>
      <c r="L8" t="s">
        <v>5022</v>
      </c>
      <c r="M8" t="s">
        <v>5023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B13" t="s">
        <v>4098</v>
      </c>
      <c r="F13" t="s">
        <v>1086</v>
      </c>
      <c r="G13">
        <v>231.29407402195983</v>
      </c>
      <c r="H13" t="s">
        <v>5018</v>
      </c>
      <c r="I13" t="s">
        <v>5024</v>
      </c>
      <c r="J13" t="s">
        <v>5025</v>
      </c>
      <c r="K13" t="s">
        <v>5026</v>
      </c>
      <c r="L13" t="s">
        <v>5027</v>
      </c>
      <c r="M13" t="s">
        <v>5026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13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13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13" x14ac:dyDescent="0.25">
      <c r="A19" s="13" t="s">
        <v>3827</v>
      </c>
      <c r="B19" s="13" t="s">
        <v>4098</v>
      </c>
      <c r="C19" s="13"/>
      <c r="D19" s="14"/>
      <c r="F19" t="s">
        <v>1739</v>
      </c>
      <c r="G19">
        <v>177.24657989637484</v>
      </c>
      <c r="H19" t="s">
        <v>5018</v>
      </c>
      <c r="I19" t="s">
        <v>5028</v>
      </c>
      <c r="J19" t="s">
        <v>5029</v>
      </c>
      <c r="K19" t="s">
        <v>5030</v>
      </c>
      <c r="L19" t="s">
        <v>5031</v>
      </c>
      <c r="M19" t="s">
        <v>5032</v>
      </c>
    </row>
    <row r="20" spans="1:13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13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13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13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13" x14ac:dyDescent="0.25">
      <c r="A24" t="s">
        <v>3679</v>
      </c>
      <c r="F24" t="s">
        <v>1267</v>
      </c>
      <c r="G24">
        <v>223.57984631622233</v>
      </c>
      <c r="H24" t="s">
        <v>5018</v>
      </c>
    </row>
    <row r="25" spans="1:13" x14ac:dyDescent="0.25">
      <c r="A25" t="s">
        <v>3680</v>
      </c>
      <c r="F25" t="s">
        <v>1271</v>
      </c>
      <c r="G25">
        <v>183.21130204000065</v>
      </c>
      <c r="H25" t="s">
        <v>5018</v>
      </c>
    </row>
    <row r="26" spans="1:13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13" x14ac:dyDescent="0.25">
      <c r="A27" t="s">
        <v>3757</v>
      </c>
      <c r="F27" t="s">
        <v>1511</v>
      </c>
      <c r="G27">
        <v>243.26498152394069</v>
      </c>
      <c r="H27" t="s">
        <v>5018</v>
      </c>
    </row>
    <row r="28" spans="1:13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13" x14ac:dyDescent="0.25">
      <c r="A29" t="s">
        <v>3755</v>
      </c>
      <c r="F29" t="s">
        <v>366</v>
      </c>
      <c r="G29">
        <v>203.24083921308065</v>
      </c>
      <c r="H29" t="s">
        <v>5018</v>
      </c>
    </row>
    <row r="30" spans="1:13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13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13" x14ac:dyDescent="0.25">
      <c r="A32" t="s">
        <v>3753</v>
      </c>
      <c r="F32" t="s">
        <v>662</v>
      </c>
      <c r="G32">
        <v>142.19913317271843</v>
      </c>
      <c r="H32" t="s">
        <v>5018</v>
      </c>
    </row>
    <row r="33" spans="1:8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8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8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8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8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8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8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8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8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8" x14ac:dyDescent="0.25">
      <c r="A42" t="s">
        <v>3614</v>
      </c>
      <c r="F42" t="s">
        <v>1064</v>
      </c>
      <c r="G42">
        <v>171.19403496378345</v>
      </c>
      <c r="H42" t="s">
        <v>5018</v>
      </c>
    </row>
    <row r="43" spans="1:8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8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8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8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8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8" x14ac:dyDescent="0.25">
      <c r="A48" t="s">
        <v>3608</v>
      </c>
      <c r="F48" t="s">
        <v>992</v>
      </c>
      <c r="G48">
        <v>205.2136267362105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244.07759805291795</v>
      </c>
      <c r="H52" t="s">
        <v>5018</v>
      </c>
      <c r="I52" t="s">
        <v>5028</v>
      </c>
      <c r="J52" t="s">
        <v>5033</v>
      </c>
      <c r="K52" t="s">
        <v>5034</v>
      </c>
      <c r="L52" t="s">
        <v>5035</v>
      </c>
      <c r="M52" t="s">
        <v>5036</v>
      </c>
    </row>
    <row r="53" spans="1:13" x14ac:dyDescent="0.25">
      <c r="A53" t="s">
        <v>3879</v>
      </c>
      <c r="F53" t="s">
        <v>978</v>
      </c>
      <c r="G53">
        <v>208.30372276932778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157.21051154386566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247.33330734433642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245.23450345735588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B83" t="s">
        <v>4098</v>
      </c>
      <c r="F83" t="s">
        <v>1584</v>
      </c>
      <c r="G83">
        <v>233.29104269846709</v>
      </c>
      <c r="H83" t="s">
        <v>5018</v>
      </c>
      <c r="I83" t="s">
        <v>5028</v>
      </c>
      <c r="J83" t="s">
        <v>5037</v>
      </c>
      <c r="K83" t="s">
        <v>5038</v>
      </c>
      <c r="L83" t="s">
        <v>5039</v>
      </c>
      <c r="M83" t="s">
        <v>5040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13" x14ac:dyDescent="0.25">
      <c r="A91" t="s">
        <v>3708</v>
      </c>
      <c r="F91" t="s">
        <v>1359</v>
      </c>
      <c r="G91">
        <v>222.24578702464589</v>
      </c>
      <c r="H91" t="s">
        <v>5018</v>
      </c>
      <c r="I91" t="s">
        <v>4990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B93" t="s">
        <v>4098</v>
      </c>
      <c r="F93" t="s">
        <v>1367</v>
      </c>
      <c r="G93">
        <v>239.23321850863755</v>
      </c>
      <c r="H93" t="s">
        <v>5018</v>
      </c>
      <c r="I93" t="s">
        <v>5041</v>
      </c>
      <c r="J93" t="s">
        <v>5025</v>
      </c>
      <c r="K93" t="s">
        <v>5042</v>
      </c>
      <c r="L93" t="s">
        <v>5043</v>
      </c>
      <c r="M93" t="s">
        <v>5042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F95" t="s">
        <v>1144</v>
      </c>
      <c r="G95">
        <v>242.70236001944966</v>
      </c>
      <c r="H95" t="s">
        <v>5018</v>
      </c>
    </row>
    <row r="96" spans="1:13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13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13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13" x14ac:dyDescent="0.25">
      <c r="A99" t="s">
        <v>3363</v>
      </c>
      <c r="F99" t="s">
        <v>370</v>
      </c>
      <c r="G99">
        <v>248.27823991623683</v>
      </c>
      <c r="H99" t="s">
        <v>5018</v>
      </c>
    </row>
    <row r="100" spans="1:13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13" x14ac:dyDescent="0.25">
      <c r="A101" t="s">
        <v>3364</v>
      </c>
      <c r="F101" t="s">
        <v>366</v>
      </c>
      <c r="G101">
        <v>203.24083921308065</v>
      </c>
      <c r="H101" t="s">
        <v>5018</v>
      </c>
    </row>
    <row r="102" spans="1:13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13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13" x14ac:dyDescent="0.25">
      <c r="A104" t="s">
        <v>4014</v>
      </c>
      <c r="F104" t="s">
        <v>2317</v>
      </c>
      <c r="G104">
        <v>222.28398059953105</v>
      </c>
      <c r="H104" t="s">
        <v>5018</v>
      </c>
    </row>
    <row r="105" spans="1:13" x14ac:dyDescent="0.25">
      <c r="A105" t="s">
        <v>4017</v>
      </c>
      <c r="B105" t="s">
        <v>4098</v>
      </c>
      <c r="F105" t="s">
        <v>2328</v>
      </c>
      <c r="G105">
        <v>243.21862194970433</v>
      </c>
      <c r="H105" t="s">
        <v>5018</v>
      </c>
      <c r="I105" t="s">
        <v>5028</v>
      </c>
      <c r="J105" t="s">
        <v>5044</v>
      </c>
      <c r="K105" t="s">
        <v>5045</v>
      </c>
      <c r="L105" t="s">
        <v>5046</v>
      </c>
      <c r="M105" t="s">
        <v>5047</v>
      </c>
    </row>
    <row r="106" spans="1:13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13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13" x14ac:dyDescent="0.25">
      <c r="A108" t="s">
        <v>3435</v>
      </c>
      <c r="F108" t="s">
        <v>422</v>
      </c>
      <c r="G108">
        <v>204.62944685238728</v>
      </c>
      <c r="H108" t="s">
        <v>5018</v>
      </c>
    </row>
    <row r="109" spans="1:13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13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13" x14ac:dyDescent="0.25">
      <c r="A111" t="s">
        <v>3437</v>
      </c>
      <c r="B111" t="s">
        <v>4113</v>
      </c>
      <c r="F111" t="s">
        <v>430</v>
      </c>
      <c r="G111">
        <v>247.31766010290667</v>
      </c>
      <c r="H111" t="s">
        <v>5018</v>
      </c>
    </row>
    <row r="112" spans="1:13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13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13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13" x14ac:dyDescent="0.25">
      <c r="A131" s="13" t="s">
        <v>3359</v>
      </c>
      <c r="B131" s="13"/>
      <c r="C131" s="13"/>
      <c r="D131" s="14"/>
      <c r="F131" t="s">
        <v>220</v>
      </c>
      <c r="G131">
        <v>241.2458344265745</v>
      </c>
      <c r="H131" t="s">
        <v>5018</v>
      </c>
    </row>
    <row r="132" spans="1:13" x14ac:dyDescent="0.25">
      <c r="A132" t="s">
        <v>4047</v>
      </c>
      <c r="F132" t="s">
        <v>2167</v>
      </c>
      <c r="G132">
        <v>152.1939875618549</v>
      </c>
      <c r="H132" t="s">
        <v>5018</v>
      </c>
    </row>
    <row r="133" spans="1:13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13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13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13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13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13" x14ac:dyDescent="0.25">
      <c r="A138" t="s">
        <v>3361</v>
      </c>
      <c r="B138" t="s">
        <v>4098</v>
      </c>
      <c r="F138" t="s">
        <v>246</v>
      </c>
      <c r="G138">
        <v>241.24910001628911</v>
      </c>
      <c r="H138" t="s">
        <v>5018</v>
      </c>
      <c r="I138" t="s">
        <v>5028</v>
      </c>
      <c r="J138" t="s">
        <v>5048</v>
      </c>
      <c r="K138" t="s">
        <v>5049</v>
      </c>
      <c r="L138" t="s">
        <v>5050</v>
      </c>
      <c r="M138" t="s">
        <v>5051</v>
      </c>
    </row>
    <row r="139" spans="1:13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13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13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13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13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13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13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13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13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13" x14ac:dyDescent="0.25">
      <c r="A148" t="s">
        <v>3431</v>
      </c>
      <c r="B148" t="s">
        <v>4098</v>
      </c>
      <c r="F148" t="s">
        <v>406</v>
      </c>
      <c r="G148">
        <v>191.23010331629266</v>
      </c>
      <c r="H148" t="s">
        <v>5018</v>
      </c>
      <c r="I148" t="s">
        <v>5028</v>
      </c>
      <c r="J148" t="s">
        <v>5052</v>
      </c>
      <c r="K148" t="s">
        <v>5053</v>
      </c>
      <c r="L148" t="s">
        <v>5054</v>
      </c>
      <c r="M148" t="s">
        <v>5055</v>
      </c>
    </row>
    <row r="149" spans="1:13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13" x14ac:dyDescent="0.25">
      <c r="A150" t="s">
        <v>3432</v>
      </c>
      <c r="B150" t="s">
        <v>4102</v>
      </c>
      <c r="F150" t="s">
        <v>410</v>
      </c>
      <c r="G150">
        <v>233.30995552961141</v>
      </c>
      <c r="H150" t="s">
        <v>5018</v>
      </c>
      <c r="I150" t="s">
        <v>5056</v>
      </c>
    </row>
    <row r="151" spans="1:13" x14ac:dyDescent="0.25">
      <c r="A151" t="s">
        <v>3875</v>
      </c>
      <c r="F151" t="s">
        <v>1404</v>
      </c>
      <c r="G151">
        <v>187.24143428551127</v>
      </c>
      <c r="H151" t="s">
        <v>5018</v>
      </c>
    </row>
    <row r="152" spans="1:13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13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13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13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13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13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13" x14ac:dyDescent="0.25">
      <c r="A158" t="s">
        <v>3801</v>
      </c>
      <c r="F158" t="s">
        <v>366</v>
      </c>
      <c r="G158">
        <v>203.24083921308068</v>
      </c>
      <c r="H158" t="s">
        <v>5018</v>
      </c>
      <c r="I158" t="s">
        <v>4990</v>
      </c>
    </row>
    <row r="159" spans="1:13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13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13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13" x14ac:dyDescent="0.25">
      <c r="A162" t="s">
        <v>3805</v>
      </c>
      <c r="B162" t="s">
        <v>4098</v>
      </c>
      <c r="F162" t="s">
        <v>1669</v>
      </c>
      <c r="G162">
        <v>218.31949272212708</v>
      </c>
      <c r="H162" t="s">
        <v>5018</v>
      </c>
      <c r="I162" t="s">
        <v>5028</v>
      </c>
      <c r="J162" t="s">
        <v>5029</v>
      </c>
      <c r="K162" t="s">
        <v>5057</v>
      </c>
      <c r="L162" t="s">
        <v>5058</v>
      </c>
      <c r="M162" t="s">
        <v>5059</v>
      </c>
    </row>
    <row r="163" spans="1:13" x14ac:dyDescent="0.25">
      <c r="A163" t="s">
        <v>3806</v>
      </c>
      <c r="F163" t="s">
        <v>482</v>
      </c>
      <c r="G163">
        <v>193.19962524970788</v>
      </c>
      <c r="H163" t="s">
        <v>5018</v>
      </c>
    </row>
    <row r="164" spans="1:13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13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13" x14ac:dyDescent="0.25">
      <c r="A166" t="s">
        <v>3798</v>
      </c>
      <c r="F166" t="s">
        <v>1649</v>
      </c>
      <c r="G166">
        <v>185.24483352160047</v>
      </c>
      <c r="H166" t="s">
        <v>5018</v>
      </c>
    </row>
    <row r="167" spans="1:13" x14ac:dyDescent="0.25">
      <c r="A167" t="s">
        <v>3339</v>
      </c>
      <c r="B167" t="s">
        <v>4104</v>
      </c>
      <c r="F167" t="s">
        <v>380</v>
      </c>
      <c r="G167">
        <v>242.27042378808926</v>
      </c>
      <c r="H167" t="s">
        <v>5018</v>
      </c>
    </row>
    <row r="168" spans="1:13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13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13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13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13" x14ac:dyDescent="0.25">
      <c r="A172" t="s">
        <v>4039</v>
      </c>
      <c r="F172" t="s">
        <v>2397</v>
      </c>
      <c r="G172">
        <v>193.20289083942248</v>
      </c>
      <c r="H172" t="s">
        <v>5018</v>
      </c>
    </row>
    <row r="173" spans="1:13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13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13" x14ac:dyDescent="0.25">
      <c r="A175" t="s">
        <v>4044</v>
      </c>
      <c r="F175" t="s">
        <v>992</v>
      </c>
      <c r="G175">
        <v>205.21362673621047</v>
      </c>
      <c r="H175" t="s">
        <v>5018</v>
      </c>
    </row>
    <row r="176" spans="1:13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13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13" x14ac:dyDescent="0.25">
      <c r="A178" t="s">
        <v>4040</v>
      </c>
      <c r="F178" t="s">
        <v>2400</v>
      </c>
      <c r="G178">
        <v>208.64457467213751</v>
      </c>
      <c r="H178" t="s">
        <v>5018</v>
      </c>
      <c r="I178" t="s">
        <v>4990</v>
      </c>
    </row>
    <row r="179" spans="1:13" x14ac:dyDescent="0.25">
      <c r="A179" t="s">
        <v>4043</v>
      </c>
      <c r="F179" t="s">
        <v>2409</v>
      </c>
      <c r="G179">
        <v>237.6460076426317</v>
      </c>
      <c r="H179" t="s">
        <v>5018</v>
      </c>
    </row>
    <row r="180" spans="1:13" x14ac:dyDescent="0.25">
      <c r="A180" t="s">
        <v>4042</v>
      </c>
      <c r="F180" t="s">
        <v>41</v>
      </c>
      <c r="G180">
        <v>249.29044762603647</v>
      </c>
      <c r="H180" t="s">
        <v>5018</v>
      </c>
    </row>
    <row r="181" spans="1:13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13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13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13" x14ac:dyDescent="0.25">
      <c r="A184" t="s">
        <v>3971</v>
      </c>
      <c r="F184" t="s">
        <v>2185</v>
      </c>
      <c r="G184">
        <v>213.24906320805542</v>
      </c>
      <c r="H184" t="s">
        <v>5018</v>
      </c>
    </row>
    <row r="185" spans="1:13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13" x14ac:dyDescent="0.25">
      <c r="A186" t="s">
        <v>3332</v>
      </c>
      <c r="B186" t="s">
        <v>4104</v>
      </c>
      <c r="F186" t="s">
        <v>328</v>
      </c>
      <c r="G186">
        <v>242.2338609829967</v>
      </c>
      <c r="H186" t="s">
        <v>5018</v>
      </c>
    </row>
    <row r="187" spans="1:13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13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13" x14ac:dyDescent="0.25">
      <c r="A189" t="s">
        <v>3970</v>
      </c>
      <c r="F189" t="s">
        <v>2181</v>
      </c>
      <c r="G189">
        <v>219.27779489986585</v>
      </c>
      <c r="H189" t="s">
        <v>5018</v>
      </c>
    </row>
    <row r="190" spans="1:13" x14ac:dyDescent="0.25">
      <c r="A190" t="s">
        <v>3330</v>
      </c>
      <c r="B190" t="s">
        <v>4098</v>
      </c>
      <c r="F190" t="s">
        <v>336</v>
      </c>
      <c r="G190">
        <v>247.67742483686069</v>
      </c>
      <c r="H190" t="s">
        <v>5018</v>
      </c>
      <c r="I190" t="s">
        <v>5060</v>
      </c>
      <c r="J190" t="s">
        <v>5061</v>
      </c>
      <c r="K190" t="s">
        <v>5021</v>
      </c>
      <c r="L190" t="s">
        <v>5062</v>
      </c>
      <c r="M190" t="s">
        <v>5063</v>
      </c>
    </row>
    <row r="191" spans="1:13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13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13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13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13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13" x14ac:dyDescent="0.25">
      <c r="A196" t="s">
        <v>3334</v>
      </c>
      <c r="B196" t="s">
        <v>4098</v>
      </c>
      <c r="F196" t="s">
        <v>314</v>
      </c>
      <c r="G196">
        <v>228.27125312674173</v>
      </c>
      <c r="H196" t="s">
        <v>5018</v>
      </c>
      <c r="I196" t="s">
        <v>5028</v>
      </c>
      <c r="J196" t="s">
        <v>5048</v>
      </c>
      <c r="K196" t="s">
        <v>5064</v>
      </c>
      <c r="L196" t="s">
        <v>5065</v>
      </c>
      <c r="M196" t="s">
        <v>5066</v>
      </c>
    </row>
    <row r="197" spans="1:13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13" x14ac:dyDescent="0.25">
      <c r="A198" t="s">
        <v>3335</v>
      </c>
      <c r="F198" t="s">
        <v>302</v>
      </c>
      <c r="G198">
        <v>221.21629725349447</v>
      </c>
      <c r="H198" t="s">
        <v>5018</v>
      </c>
    </row>
    <row r="199" spans="1:13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13" x14ac:dyDescent="0.25">
      <c r="A200" t="s">
        <v>3338</v>
      </c>
      <c r="F200" t="s">
        <v>263</v>
      </c>
      <c r="G200">
        <v>199.24890459258467</v>
      </c>
      <c r="H200" t="s">
        <v>5018</v>
      </c>
      <c r="I200" t="s">
        <v>4990</v>
      </c>
    </row>
    <row r="201" spans="1:13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13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13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13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13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13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13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13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5028</v>
      </c>
      <c r="J214" t="s">
        <v>5067</v>
      </c>
      <c r="K214" t="s">
        <v>5068</v>
      </c>
      <c r="L214" t="s">
        <v>5069</v>
      </c>
      <c r="M214" t="s">
        <v>5070</v>
      </c>
    </row>
    <row r="215" spans="1:13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229.25437927352726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246.30545239310703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F220" t="s">
        <v>2463</v>
      </c>
      <c r="G220">
        <v>237.29535897067819</v>
      </c>
      <c r="H220" t="s">
        <v>5018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238.35066066499965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205.63903178814169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177.16039192733135</v>
      </c>
      <c r="H224" t="s">
        <v>5018</v>
      </c>
    </row>
    <row r="225" spans="1:13" x14ac:dyDescent="0.25">
      <c r="A225" t="s">
        <v>3484</v>
      </c>
      <c r="B225" t="s">
        <v>4102</v>
      </c>
      <c r="F225" t="s">
        <v>602</v>
      </c>
      <c r="G225">
        <v>237.25553057587103</v>
      </c>
      <c r="H225" t="s">
        <v>5018</v>
      </c>
    </row>
    <row r="226" spans="1:13" x14ac:dyDescent="0.25">
      <c r="A226" t="s">
        <v>3555</v>
      </c>
      <c r="F226" t="s">
        <v>822</v>
      </c>
      <c r="G226">
        <v>136.1945826342855</v>
      </c>
      <c r="H226" t="s">
        <v>5018</v>
      </c>
    </row>
    <row r="227" spans="1:13" x14ac:dyDescent="0.25">
      <c r="A227" t="s">
        <v>3485</v>
      </c>
      <c r="B227" t="s">
        <v>4098</v>
      </c>
      <c r="F227" t="s">
        <v>606</v>
      </c>
      <c r="G227">
        <v>244.24647690093366</v>
      </c>
      <c r="H227" t="s">
        <v>5018</v>
      </c>
      <c r="I227" t="s">
        <v>5028</v>
      </c>
      <c r="J227" t="s">
        <v>5027</v>
      </c>
      <c r="K227" t="s">
        <v>5071</v>
      </c>
      <c r="L227" t="s">
        <v>5072</v>
      </c>
      <c r="M227" t="s">
        <v>5073</v>
      </c>
    </row>
    <row r="228" spans="1:13" x14ac:dyDescent="0.25">
      <c r="A228" t="s">
        <v>3556</v>
      </c>
      <c r="F228" t="s">
        <v>258</v>
      </c>
      <c r="G228">
        <v>220.29228024525685</v>
      </c>
      <c r="H228" t="s">
        <v>5018</v>
      </c>
    </row>
    <row r="229" spans="1:13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13" x14ac:dyDescent="0.25">
      <c r="A230" t="s">
        <v>3481</v>
      </c>
      <c r="F230" t="s">
        <v>592</v>
      </c>
      <c r="G230">
        <v>184.16470785823233</v>
      </c>
      <c r="H230" t="s">
        <v>5018</v>
      </c>
    </row>
    <row r="231" spans="1:13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13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13" x14ac:dyDescent="0.25">
      <c r="A233" t="s">
        <v>3995</v>
      </c>
      <c r="B233" t="s">
        <v>4098</v>
      </c>
      <c r="F233" t="s">
        <v>692</v>
      </c>
      <c r="G233">
        <v>180.20412838621229</v>
      </c>
      <c r="H233" t="s">
        <v>5018</v>
      </c>
      <c r="I233" t="s">
        <v>5028</v>
      </c>
      <c r="J233" t="s">
        <v>5074</v>
      </c>
      <c r="K233" t="s">
        <v>5075</v>
      </c>
      <c r="L233" t="s">
        <v>5076</v>
      </c>
      <c r="M233" t="s">
        <v>5077</v>
      </c>
    </row>
    <row r="234" spans="1:13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13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13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13" x14ac:dyDescent="0.25">
      <c r="A237" t="s">
        <v>3991</v>
      </c>
      <c r="F237" t="s">
        <v>2246</v>
      </c>
      <c r="G237">
        <v>173.2530104559568</v>
      </c>
      <c r="H237" t="s">
        <v>5018</v>
      </c>
    </row>
    <row r="238" spans="1:13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13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13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13" x14ac:dyDescent="0.25">
      <c r="A241" t="s">
        <v>3406</v>
      </c>
      <c r="F241" t="s">
        <v>228</v>
      </c>
      <c r="G241">
        <v>246.32963354648444</v>
      </c>
      <c r="H241" t="s">
        <v>5018</v>
      </c>
    </row>
    <row r="242" spans="1:13" x14ac:dyDescent="0.25">
      <c r="A242" t="s">
        <v>3407</v>
      </c>
      <c r="F242" t="s">
        <v>220</v>
      </c>
      <c r="G242">
        <v>241.2458344265745</v>
      </c>
      <c r="H242" t="s">
        <v>5018</v>
      </c>
    </row>
    <row r="243" spans="1:13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13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13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13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13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13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13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13" x14ac:dyDescent="0.25">
      <c r="A250" t="s">
        <v>3553</v>
      </c>
      <c r="B250" t="s">
        <v>4098</v>
      </c>
      <c r="F250" t="s">
        <v>1033</v>
      </c>
      <c r="G250">
        <v>212.24766704579488</v>
      </c>
      <c r="H250" t="s">
        <v>5018</v>
      </c>
      <c r="I250" t="s">
        <v>5028</v>
      </c>
      <c r="J250" t="s">
        <v>5078</v>
      </c>
      <c r="K250" t="s">
        <v>5079</v>
      </c>
      <c r="L250" t="s">
        <v>5080</v>
      </c>
      <c r="M250" t="s">
        <v>5081</v>
      </c>
    </row>
    <row r="251" spans="1:13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13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13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13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13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13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13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13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13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13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13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13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13" x14ac:dyDescent="0.25">
      <c r="A263" t="s">
        <v>3475</v>
      </c>
      <c r="F263" t="s">
        <v>569</v>
      </c>
      <c r="G263">
        <v>180.16103440169053</v>
      </c>
      <c r="H263" t="s">
        <v>5018</v>
      </c>
    </row>
    <row r="264" spans="1:13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13" x14ac:dyDescent="0.25">
      <c r="A265" t="s">
        <v>3477</v>
      </c>
      <c r="F265" t="s">
        <v>576</v>
      </c>
      <c r="G265">
        <v>192.28050460097745</v>
      </c>
      <c r="H265" t="s">
        <v>5018</v>
      </c>
    </row>
    <row r="266" spans="1:13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13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13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13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13" x14ac:dyDescent="0.25">
      <c r="A270" s="13" t="s">
        <v>3624</v>
      </c>
      <c r="B270" s="13" t="s">
        <v>4098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5028</v>
      </c>
      <c r="J270" t="s">
        <v>5082</v>
      </c>
      <c r="K270" t="s">
        <v>5083</v>
      </c>
      <c r="L270" t="s">
        <v>5084</v>
      </c>
      <c r="M270" t="s">
        <v>5085</v>
      </c>
    </row>
    <row r="271" spans="1:13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13" x14ac:dyDescent="0.25">
      <c r="A272" s="13" t="s">
        <v>3626</v>
      </c>
      <c r="B272" s="13" t="s">
        <v>4098</v>
      </c>
      <c r="C272" s="13"/>
      <c r="D272" s="14"/>
      <c r="F272" t="s">
        <v>1101</v>
      </c>
      <c r="G272">
        <v>180.2283095395897</v>
      </c>
      <c r="H272" t="s">
        <v>5018</v>
      </c>
      <c r="I272" t="s">
        <v>5028</v>
      </c>
      <c r="J272" t="s">
        <v>5086</v>
      </c>
      <c r="K272" t="s">
        <v>5087</v>
      </c>
      <c r="L272" t="s">
        <v>5088</v>
      </c>
      <c r="M272" t="s">
        <v>5089</v>
      </c>
    </row>
    <row r="273" spans="1:13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13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13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13" x14ac:dyDescent="0.25">
      <c r="A276" t="s">
        <v>3620</v>
      </c>
      <c r="B276" t="s">
        <v>4098</v>
      </c>
      <c r="F276" t="s">
        <v>336</v>
      </c>
      <c r="G276">
        <v>247.67742483686069</v>
      </c>
      <c r="H276" t="s">
        <v>5018</v>
      </c>
      <c r="I276" t="s">
        <v>5090</v>
      </c>
      <c r="J276" t="s">
        <v>5091</v>
      </c>
      <c r="K276" t="s">
        <v>5092</v>
      </c>
      <c r="L276" t="s">
        <v>5093</v>
      </c>
      <c r="M276" t="s">
        <v>5094</v>
      </c>
    </row>
    <row r="277" spans="1:13" x14ac:dyDescent="0.25">
      <c r="A277" t="s">
        <v>3621</v>
      </c>
      <c r="F277" t="s">
        <v>1082</v>
      </c>
      <c r="G277">
        <v>233.3497839244186</v>
      </c>
      <c r="H277" t="s">
        <v>5018</v>
      </c>
    </row>
    <row r="278" spans="1:13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13" x14ac:dyDescent="0.25">
      <c r="A279" t="s">
        <v>3389</v>
      </c>
      <c r="B279" t="s">
        <v>4098</v>
      </c>
      <c r="F279" t="s">
        <v>350</v>
      </c>
      <c r="G279">
        <v>210.66045617978909</v>
      </c>
      <c r="H279" t="s">
        <v>5018</v>
      </c>
      <c r="I279" t="s">
        <v>5028</v>
      </c>
      <c r="J279" t="s">
        <v>5095</v>
      </c>
      <c r="K279" t="s">
        <v>5096</v>
      </c>
      <c r="L279" t="s">
        <v>5097</v>
      </c>
      <c r="M279" t="s">
        <v>5098</v>
      </c>
    </row>
    <row r="280" spans="1:13" x14ac:dyDescent="0.25">
      <c r="A280" t="s">
        <v>3618</v>
      </c>
      <c r="F280" t="s">
        <v>1072</v>
      </c>
      <c r="G280">
        <v>239.27631249315928</v>
      </c>
      <c r="H280" t="s">
        <v>5018</v>
      </c>
      <c r="J280" t="s">
        <v>5042</v>
      </c>
      <c r="K280" t="s">
        <v>5099</v>
      </c>
      <c r="L280" t="s">
        <v>5042</v>
      </c>
      <c r="M280" t="s">
        <v>5099</v>
      </c>
    </row>
    <row r="281" spans="1:13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13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13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13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13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13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13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13" x14ac:dyDescent="0.25">
      <c r="A288" t="s">
        <v>3461</v>
      </c>
      <c r="F288" t="s">
        <v>521</v>
      </c>
      <c r="G288">
        <v>237.2797117292485</v>
      </c>
      <c r="H288" t="s">
        <v>5018</v>
      </c>
    </row>
    <row r="289" spans="1:13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13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13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13" x14ac:dyDescent="0.25">
      <c r="A292" t="s">
        <v>3532</v>
      </c>
      <c r="F292" t="s">
        <v>762</v>
      </c>
      <c r="G292">
        <v>205.6439321977783</v>
      </c>
      <c r="H292" t="s">
        <v>5018</v>
      </c>
    </row>
    <row r="293" spans="1:13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13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13" x14ac:dyDescent="0.25">
      <c r="A295" t="s">
        <v>4094</v>
      </c>
      <c r="B295" t="s">
        <v>4098</v>
      </c>
      <c r="F295" t="s">
        <v>762</v>
      </c>
      <c r="G295">
        <v>205.6439321977783</v>
      </c>
      <c r="H295" t="s">
        <v>5018</v>
      </c>
      <c r="I295" t="s">
        <v>5028</v>
      </c>
      <c r="J295" t="s">
        <v>5100</v>
      </c>
      <c r="K295" t="s">
        <v>5101</v>
      </c>
      <c r="L295" t="s">
        <v>5102</v>
      </c>
      <c r="M295" t="s">
        <v>5103</v>
      </c>
    </row>
    <row r="296" spans="1:13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13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13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13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13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13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13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13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13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8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8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8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8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8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8" x14ac:dyDescent="0.25">
      <c r="A312" t="s">
        <v>3527</v>
      </c>
      <c r="F312" t="s">
        <v>736</v>
      </c>
      <c r="G312">
        <v>235.30528938619665</v>
      </c>
      <c r="H312" t="s">
        <v>5018</v>
      </c>
    </row>
    <row r="313" spans="1:8" x14ac:dyDescent="0.25">
      <c r="A313" t="s">
        <v>3524</v>
      </c>
      <c r="F313" t="s">
        <v>736</v>
      </c>
      <c r="G313">
        <v>235.30528938619662</v>
      </c>
      <c r="H313" t="s">
        <v>5018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8" x14ac:dyDescent="0.25">
      <c r="A315" t="s">
        <v>3525</v>
      </c>
      <c r="F315" t="s">
        <v>740</v>
      </c>
      <c r="G315">
        <v>206.20165329263273</v>
      </c>
      <c r="H315" t="s">
        <v>5018</v>
      </c>
    </row>
    <row r="316" spans="1:8" x14ac:dyDescent="0.25">
      <c r="A316" t="s">
        <v>3451</v>
      </c>
      <c r="F316" t="s">
        <v>482</v>
      </c>
      <c r="G316">
        <v>193.19962524970788</v>
      </c>
      <c r="H316" t="s">
        <v>5018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8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8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8" x14ac:dyDescent="0.25">
      <c r="A320" t="s">
        <v>3453</v>
      </c>
      <c r="F320" t="s">
        <v>490</v>
      </c>
      <c r="G320">
        <v>210.25759746131331</v>
      </c>
      <c r="H320" t="s">
        <v>5018</v>
      </c>
    </row>
    <row r="321" spans="1:13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13" x14ac:dyDescent="0.25">
      <c r="A322" t="s">
        <v>3455</v>
      </c>
      <c r="F322" t="s">
        <v>497</v>
      </c>
      <c r="G322">
        <v>164.16489506383573</v>
      </c>
      <c r="H322" t="s">
        <v>5018</v>
      </c>
    </row>
    <row r="323" spans="1:13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13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13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13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13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13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13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13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13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13" x14ac:dyDescent="0.25">
      <c r="A332" t="s">
        <v>3644</v>
      </c>
      <c r="F332" t="s">
        <v>1155</v>
      </c>
      <c r="G332">
        <v>217.22109704328392</v>
      </c>
      <c r="H332" t="s">
        <v>5018</v>
      </c>
    </row>
    <row r="333" spans="1:13" x14ac:dyDescent="0.25">
      <c r="A333" t="s">
        <v>3722</v>
      </c>
      <c r="B333" t="s">
        <v>4098</v>
      </c>
      <c r="F333" t="s">
        <v>1404</v>
      </c>
      <c r="G333">
        <v>187.24143428551125</v>
      </c>
      <c r="H333" t="s">
        <v>5018</v>
      </c>
      <c r="I333" t="s">
        <v>5028</v>
      </c>
      <c r="J333" t="s">
        <v>5104</v>
      </c>
      <c r="K333" t="s">
        <v>5105</v>
      </c>
      <c r="L333" t="s">
        <v>5106</v>
      </c>
      <c r="M333" t="s">
        <v>5107</v>
      </c>
    </row>
    <row r="334" spans="1:13" x14ac:dyDescent="0.25">
      <c r="A334" t="s">
        <v>3716</v>
      </c>
      <c r="B334" t="s">
        <v>4098</v>
      </c>
      <c r="F334" t="s">
        <v>1094</v>
      </c>
      <c r="G334">
        <v>188.18310126769711</v>
      </c>
      <c r="H334" t="s">
        <v>5018</v>
      </c>
      <c r="I334" t="s">
        <v>5090</v>
      </c>
      <c r="J334" t="s">
        <v>5108</v>
      </c>
      <c r="K334" t="s">
        <v>5109</v>
      </c>
      <c r="L334" t="s">
        <v>5110</v>
      </c>
      <c r="M334" t="s">
        <v>5026</v>
      </c>
    </row>
    <row r="335" spans="1:13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13" x14ac:dyDescent="0.25">
      <c r="A336" t="s">
        <v>3605</v>
      </c>
      <c r="F336" t="s">
        <v>982</v>
      </c>
      <c r="G336">
        <v>256.19706825220487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208.30372276932778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198.64972028300107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</v>
      </c>
      <c r="H347" t="s">
        <v>5018</v>
      </c>
      <c r="I347" t="s">
        <v>5028</v>
      </c>
      <c r="J347" t="s">
        <v>5111</v>
      </c>
      <c r="K347" t="s">
        <v>5112</v>
      </c>
      <c r="L347" t="s">
        <v>5113</v>
      </c>
      <c r="M347" t="s">
        <v>5114</v>
      </c>
    </row>
    <row r="348" spans="1:13" x14ac:dyDescent="0.25">
      <c r="A348" t="s">
        <v>3653</v>
      </c>
      <c r="F348" t="s">
        <v>782</v>
      </c>
      <c r="G348">
        <v>228.26961830681967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13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13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13" x14ac:dyDescent="0.25">
      <c r="A355" t="s">
        <v>3596</v>
      </c>
      <c r="B355" t="s">
        <v>4098</v>
      </c>
      <c r="F355" t="s">
        <v>950</v>
      </c>
      <c r="G355">
        <v>200.1971027541997</v>
      </c>
      <c r="H355" t="s">
        <v>5018</v>
      </c>
      <c r="I355" t="s">
        <v>5060</v>
      </c>
      <c r="J355" t="s">
        <v>5115</v>
      </c>
      <c r="K355" t="s">
        <v>5105</v>
      </c>
      <c r="L355" t="s">
        <v>5116</v>
      </c>
      <c r="M355" t="s">
        <v>5117</v>
      </c>
    </row>
    <row r="356" spans="1:13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13" x14ac:dyDescent="0.25">
      <c r="A357" t="s">
        <v>3594</v>
      </c>
      <c r="F357" t="s">
        <v>1052</v>
      </c>
      <c r="G357">
        <v>150.20228720758072</v>
      </c>
      <c r="H357" t="s">
        <v>5018</v>
      </c>
    </row>
    <row r="358" spans="1:13" x14ac:dyDescent="0.25">
      <c r="A358" t="s">
        <v>3725</v>
      </c>
      <c r="B358" t="s">
        <v>4102</v>
      </c>
      <c r="F358" t="s">
        <v>1414</v>
      </c>
      <c r="G358">
        <v>167.20536593300207</v>
      </c>
      <c r="H358" t="s">
        <v>5018</v>
      </c>
      <c r="I358" t="s">
        <v>5056</v>
      </c>
    </row>
    <row r="359" spans="1:13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13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13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13" x14ac:dyDescent="0.25">
      <c r="A362" t="s">
        <v>3810</v>
      </c>
      <c r="F362" t="s">
        <v>1687</v>
      </c>
      <c r="G362">
        <v>158.24163208480962</v>
      </c>
      <c r="H362" t="s">
        <v>5018</v>
      </c>
    </row>
    <row r="363" spans="1:13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13" x14ac:dyDescent="0.25">
      <c r="A364" t="s">
        <v>3812</v>
      </c>
      <c r="F364" t="s">
        <v>926</v>
      </c>
      <c r="G364">
        <v>226.29683078368984</v>
      </c>
      <c r="H364" t="s">
        <v>5018</v>
      </c>
    </row>
    <row r="365" spans="1:13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13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13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13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239.22505250928623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189.65789687604729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8" x14ac:dyDescent="0.25">
      <c r="A385" t="s">
        <v>3740</v>
      </c>
      <c r="F385" t="s">
        <v>1461</v>
      </c>
      <c r="G385">
        <v>243.30844342105891</v>
      </c>
      <c r="H385" t="s">
        <v>5018</v>
      </c>
    </row>
    <row r="386" spans="1:8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8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8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8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8" x14ac:dyDescent="0.25">
      <c r="A390" t="s">
        <v>3509</v>
      </c>
      <c r="F390" t="s">
        <v>684</v>
      </c>
      <c r="G390">
        <v>247.33657293405099</v>
      </c>
      <c r="H390" t="s">
        <v>5018</v>
      </c>
    </row>
    <row r="391" spans="1:8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8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8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8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8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8" x14ac:dyDescent="0.25">
      <c r="A396" t="s">
        <v>3504</v>
      </c>
      <c r="F396" t="s">
        <v>670</v>
      </c>
      <c r="G396">
        <v>147.1741979901295</v>
      </c>
      <c r="H396" t="s">
        <v>5018</v>
      </c>
    </row>
    <row r="397" spans="1:8" x14ac:dyDescent="0.25">
      <c r="A397" s="13" t="s">
        <v>3505</v>
      </c>
      <c r="B397" s="13"/>
      <c r="C397" s="13"/>
      <c r="D397" s="14"/>
      <c r="F397" t="s">
        <v>632</v>
      </c>
      <c r="G397">
        <v>150.17810605420331</v>
      </c>
      <c r="H397" t="s">
        <v>5018</v>
      </c>
    </row>
    <row r="398" spans="1:8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8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8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13" x14ac:dyDescent="0.25">
      <c r="A417" t="s">
        <v>3501</v>
      </c>
      <c r="B417" t="s">
        <v>4098</v>
      </c>
      <c r="F417" t="s">
        <v>658</v>
      </c>
      <c r="G417">
        <v>175.19086999391612</v>
      </c>
      <c r="H417" t="s">
        <v>5018</v>
      </c>
      <c r="I417" t="s">
        <v>5028</v>
      </c>
      <c r="J417" t="s">
        <v>5118</v>
      </c>
      <c r="K417" t="s">
        <v>5119</v>
      </c>
      <c r="L417" t="s">
        <v>5120</v>
      </c>
      <c r="M417" t="s">
        <v>5121</v>
      </c>
    </row>
    <row r="418" spans="1:13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13" x14ac:dyDescent="0.25">
      <c r="A419" t="s">
        <v>3820</v>
      </c>
      <c r="F419" t="s">
        <v>662</v>
      </c>
      <c r="G419">
        <v>142.19913317271843</v>
      </c>
      <c r="H419" t="s">
        <v>5018</v>
      </c>
    </row>
    <row r="420" spans="1:13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13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13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13" x14ac:dyDescent="0.25">
      <c r="A423" t="s">
        <v>3835</v>
      </c>
      <c r="B423" t="s">
        <v>4098</v>
      </c>
      <c r="F423" t="s">
        <v>1767</v>
      </c>
      <c r="G423">
        <v>207.29678338176126</v>
      </c>
      <c r="H423" t="s">
        <v>5018</v>
      </c>
      <c r="I423" t="s">
        <v>5028</v>
      </c>
      <c r="J423" t="s">
        <v>5122</v>
      </c>
      <c r="K423" t="s">
        <v>5087</v>
      </c>
      <c r="L423" t="s">
        <v>5123</v>
      </c>
      <c r="M423" t="s">
        <v>5124</v>
      </c>
    </row>
    <row r="424" spans="1:13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13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13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13" x14ac:dyDescent="0.25">
      <c r="A427" t="s">
        <v>3912</v>
      </c>
      <c r="B427" t="s">
        <v>4102</v>
      </c>
      <c r="F427" t="s">
        <v>386</v>
      </c>
      <c r="G427">
        <v>239.31287529825184</v>
      </c>
      <c r="H427" t="s">
        <v>5018</v>
      </c>
      <c r="I427" t="s">
        <v>5056</v>
      </c>
    </row>
    <row r="428" spans="1:13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13" x14ac:dyDescent="0.25">
      <c r="A429" t="s">
        <v>3913</v>
      </c>
      <c r="F429" t="s">
        <v>2012</v>
      </c>
      <c r="G429">
        <v>239.18193575062196</v>
      </c>
      <c r="H429" t="s">
        <v>5018</v>
      </c>
    </row>
    <row r="430" spans="1:13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13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13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B436" t="s">
        <v>4104</v>
      </c>
      <c r="F436" t="s">
        <v>1789</v>
      </c>
      <c r="G436">
        <v>201.65362834707489</v>
      </c>
      <c r="H436" t="s">
        <v>5018</v>
      </c>
      <c r="I436" t="s">
        <v>5042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9" x14ac:dyDescent="0.25">
      <c r="A439" t="s">
        <v>3907</v>
      </c>
      <c r="F439" t="s">
        <v>1996</v>
      </c>
      <c r="G439">
        <v>165.18948442535051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216.64018274917532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233.69226659702082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9" x14ac:dyDescent="0.25">
      <c r="A447" t="s">
        <v>3770</v>
      </c>
      <c r="F447" t="s">
        <v>1556</v>
      </c>
      <c r="G447">
        <v>178.25388719653787</v>
      </c>
      <c r="H447" t="s">
        <v>5018</v>
      </c>
    </row>
    <row r="448" spans="1:9" x14ac:dyDescent="0.25">
      <c r="A448" t="s">
        <v>3764</v>
      </c>
      <c r="F448" t="s">
        <v>1534</v>
      </c>
      <c r="G448">
        <v>224.69033917394324</v>
      </c>
      <c r="H448" t="s">
        <v>5018</v>
      </c>
    </row>
    <row r="449" spans="1:13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13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13" x14ac:dyDescent="0.25">
      <c r="A451" t="s">
        <v>3763</v>
      </c>
      <c r="F451" t="s">
        <v>1530</v>
      </c>
      <c r="G451">
        <v>209.63260122855974</v>
      </c>
      <c r="H451" t="s">
        <v>5018</v>
      </c>
    </row>
    <row r="452" spans="1:13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13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13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13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13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13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13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13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13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13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13" x14ac:dyDescent="0.25">
      <c r="A462" t="s">
        <v>3772</v>
      </c>
      <c r="B462" t="s">
        <v>4098</v>
      </c>
      <c r="F462" t="s">
        <v>810</v>
      </c>
      <c r="G462">
        <v>204.26869416431003</v>
      </c>
      <c r="H462" t="s">
        <v>5018</v>
      </c>
      <c r="I462" t="s">
        <v>5028</v>
      </c>
      <c r="J462" t="s">
        <v>5125</v>
      </c>
      <c r="K462" t="s">
        <v>5119</v>
      </c>
      <c r="L462" t="s">
        <v>5126</v>
      </c>
      <c r="M462" t="s">
        <v>5127</v>
      </c>
    </row>
    <row r="463" spans="1:13" x14ac:dyDescent="0.25">
      <c r="A463" t="s">
        <v>3773</v>
      </c>
      <c r="F463" t="s">
        <v>1564</v>
      </c>
      <c r="G463">
        <v>189.27823135682567</v>
      </c>
      <c r="H463" t="s">
        <v>5018</v>
      </c>
    </row>
    <row r="464" spans="1:13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8" x14ac:dyDescent="0.25">
      <c r="A465" s="13" t="s">
        <v>3844</v>
      </c>
      <c r="B465" s="13"/>
      <c r="C465" s="13"/>
      <c r="D465" s="14"/>
      <c r="F465" t="s">
        <v>1797</v>
      </c>
      <c r="G465">
        <v>224.32404326056005</v>
      </c>
      <c r="H465" t="s">
        <v>5018</v>
      </c>
    </row>
    <row r="466" spans="1:8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8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8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8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8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8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8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8" x14ac:dyDescent="0.25">
      <c r="A473" t="s">
        <v>3937</v>
      </c>
      <c r="F473" t="s">
        <v>2089</v>
      </c>
      <c r="G473">
        <v>187.19343989135288</v>
      </c>
      <c r="H473" t="s">
        <v>5018</v>
      </c>
    </row>
    <row r="474" spans="1:8" x14ac:dyDescent="0.25">
      <c r="A474" t="s">
        <v>3859</v>
      </c>
      <c r="F474" t="s">
        <v>1846</v>
      </c>
      <c r="G474">
        <v>245.24131910962248</v>
      </c>
      <c r="H474" t="s">
        <v>5018</v>
      </c>
    </row>
    <row r="475" spans="1:8" x14ac:dyDescent="0.25">
      <c r="A475" t="s">
        <v>3934</v>
      </c>
      <c r="F475" t="s">
        <v>2079</v>
      </c>
      <c r="G475">
        <v>198.28995554904708</v>
      </c>
      <c r="H475" t="s">
        <v>5018</v>
      </c>
    </row>
    <row r="476" spans="1:8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8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8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8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8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182.22000989386385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5028</v>
      </c>
      <c r="J485" t="s">
        <v>5128</v>
      </c>
      <c r="K485" t="s">
        <v>5129</v>
      </c>
      <c r="L485" t="s">
        <v>5130</v>
      </c>
      <c r="M485" t="s">
        <v>5131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13" x14ac:dyDescent="0.25">
      <c r="A497" t="s">
        <v>3793</v>
      </c>
      <c r="B497" t="s">
        <v>4098</v>
      </c>
      <c r="F497" t="s">
        <v>1630</v>
      </c>
      <c r="G497">
        <v>228.29016595788602</v>
      </c>
      <c r="H497" t="s">
        <v>5018</v>
      </c>
      <c r="I497" t="s">
        <v>5028</v>
      </c>
      <c r="J497" t="s">
        <v>5132</v>
      </c>
      <c r="K497" t="s">
        <v>5058</v>
      </c>
      <c r="L497" t="s">
        <v>5133</v>
      </c>
      <c r="M497" t="s">
        <v>5134</v>
      </c>
    </row>
    <row r="498" spans="1:13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13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13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13" x14ac:dyDescent="0.25">
      <c r="A501" t="s">
        <v>3795</v>
      </c>
      <c r="B501" t="s">
        <v>4098</v>
      </c>
      <c r="F501" t="s">
        <v>1638</v>
      </c>
      <c r="G501">
        <v>179.21936741950466</v>
      </c>
      <c r="H501" t="s">
        <v>5018</v>
      </c>
      <c r="I501" t="s">
        <v>5028</v>
      </c>
      <c r="J501" t="s">
        <v>5135</v>
      </c>
      <c r="K501" t="s">
        <v>5136</v>
      </c>
      <c r="L501" t="s">
        <v>5137</v>
      </c>
      <c r="M501" t="s">
        <v>5138</v>
      </c>
    </row>
    <row r="502" spans="1:13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13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13" x14ac:dyDescent="0.25">
      <c r="A504" t="s">
        <v>3868</v>
      </c>
      <c r="F504" t="s">
        <v>1874</v>
      </c>
      <c r="G504">
        <v>171.28348852254157</v>
      </c>
      <c r="H504" t="s">
        <v>5018</v>
      </c>
    </row>
    <row r="505" spans="1:13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13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13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13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13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13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5018</v>
      </c>
    </row>
    <row r="511" spans="1:13" x14ac:dyDescent="0.25">
      <c r="A511" s="13" t="s">
        <v>4007</v>
      </c>
      <c r="B511" s="13" t="s">
        <v>4098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5028</v>
      </c>
      <c r="J511" t="s">
        <v>5139</v>
      </c>
      <c r="K511" t="s">
        <v>5140</v>
      </c>
      <c r="L511" t="s">
        <v>5116</v>
      </c>
      <c r="M511" t="s">
        <v>5141</v>
      </c>
    </row>
    <row r="512" spans="1:13" x14ac:dyDescent="0.25">
      <c r="A512" t="s">
        <v>4008</v>
      </c>
      <c r="F512" t="s">
        <v>1638</v>
      </c>
      <c r="G512">
        <v>179.21936741950469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242.29623571125927</v>
      </c>
      <c r="H513" t="s">
        <v>5018</v>
      </c>
    </row>
    <row r="514" spans="1:13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249.29044762603647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B519" t="s">
        <v>4098</v>
      </c>
      <c r="F519" t="s">
        <v>2154</v>
      </c>
      <c r="G519">
        <v>237.30025938031486</v>
      </c>
      <c r="H519" t="s">
        <v>5018</v>
      </c>
      <c r="I519" t="s">
        <v>5028</v>
      </c>
      <c r="J519" t="s">
        <v>5142</v>
      </c>
      <c r="K519" t="s">
        <v>5143</v>
      </c>
      <c r="L519" t="s">
        <v>5144</v>
      </c>
      <c r="M519" t="s">
        <v>5145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5146</v>
      </c>
      <c r="J528" t="s">
        <v>5029</v>
      </c>
      <c r="K528" t="s">
        <v>5026</v>
      </c>
      <c r="L528" t="s">
        <v>5054</v>
      </c>
      <c r="M528" t="s">
        <v>5026</v>
      </c>
    </row>
    <row r="529" spans="1:8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8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8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8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8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8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8" x14ac:dyDescent="0.25">
      <c r="A535" t="s">
        <v>3349</v>
      </c>
      <c r="F535" t="s">
        <v>90</v>
      </c>
      <c r="G535">
        <v>197.19155987020386</v>
      </c>
      <c r="H535" t="s">
        <v>5018</v>
      </c>
    </row>
    <row r="536" spans="1:8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8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8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8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8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8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8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8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8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221.28030680167907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247.25365055472204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217.31418410435305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224.25676812266082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8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8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8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8" x14ac:dyDescent="0.25">
      <c r="A580" t="s">
        <v>3986</v>
      </c>
      <c r="F580" t="s">
        <v>2232</v>
      </c>
      <c r="G580">
        <v>223.33601670413782</v>
      </c>
      <c r="H580" t="s">
        <v>5018</v>
      </c>
    </row>
    <row r="581" spans="1:8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8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8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8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8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8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8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8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8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8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8" x14ac:dyDescent="0.25">
      <c r="A591" t="s">
        <v>4051</v>
      </c>
      <c r="F591" t="s">
        <v>370</v>
      </c>
      <c r="G591">
        <v>248.27823991623683</v>
      </c>
      <c r="H591" t="s">
        <v>5018</v>
      </c>
    </row>
    <row r="592" spans="1:8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13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13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13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13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13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13" x14ac:dyDescent="0.25">
      <c r="A598" t="s">
        <v>3392</v>
      </c>
      <c r="F598" t="s">
        <v>98</v>
      </c>
      <c r="G598">
        <v>177.22766706523052</v>
      </c>
      <c r="H598" t="s">
        <v>5018</v>
      </c>
    </row>
    <row r="599" spans="1:13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13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13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13" x14ac:dyDescent="0.25">
      <c r="A602" t="s">
        <v>3396</v>
      </c>
      <c r="F602" t="s">
        <v>41</v>
      </c>
      <c r="G602">
        <v>249.2904476260365</v>
      </c>
      <c r="H602" t="s">
        <v>5018</v>
      </c>
    </row>
    <row r="603" spans="1:13" x14ac:dyDescent="0.25">
      <c r="A603" t="s">
        <v>3393</v>
      </c>
      <c r="F603" t="s">
        <v>82</v>
      </c>
      <c r="G603">
        <v>210.23015071822124</v>
      </c>
      <c r="H603" t="s">
        <v>5018</v>
      </c>
    </row>
    <row r="604" spans="1:13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13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13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13" x14ac:dyDescent="0.25">
      <c r="A607" t="s">
        <v>3397</v>
      </c>
      <c r="B607" t="s">
        <v>4098</v>
      </c>
      <c r="F607" t="s">
        <v>33</v>
      </c>
      <c r="G607">
        <v>224.25840294258288</v>
      </c>
      <c r="H607" t="s">
        <v>5018</v>
      </c>
      <c r="I607" t="s">
        <v>5060</v>
      </c>
      <c r="J607" t="s">
        <v>5147</v>
      </c>
      <c r="K607" t="s">
        <v>5148</v>
      </c>
      <c r="L607" t="s">
        <v>5149</v>
      </c>
      <c r="M607" t="s">
        <v>5150</v>
      </c>
    </row>
    <row r="608" spans="1:13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168.1933924894243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187.24143428551125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191.23010331629266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13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13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13" x14ac:dyDescent="0.25">
      <c r="A627" t="s">
        <v>3425</v>
      </c>
      <c r="F627" t="s">
        <v>158</v>
      </c>
      <c r="G627">
        <v>225.26897583246051</v>
      </c>
      <c r="H627" t="s">
        <v>5018</v>
      </c>
    </row>
    <row r="628" spans="1:13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13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5018</v>
      </c>
    </row>
    <row r="630" spans="1:13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13" x14ac:dyDescent="0.25">
      <c r="A631" t="s">
        <v>4080</v>
      </c>
      <c r="B631" t="s">
        <v>4098</v>
      </c>
      <c r="F631" t="s">
        <v>49</v>
      </c>
      <c r="G631">
        <v>213.23569360221708</v>
      </c>
      <c r="H631" t="s">
        <v>5018</v>
      </c>
      <c r="I631" t="s">
        <v>5028</v>
      </c>
      <c r="J631" t="s">
        <v>5151</v>
      </c>
      <c r="K631" t="s">
        <v>5152</v>
      </c>
      <c r="L631" t="s">
        <v>5153</v>
      </c>
      <c r="M631" t="s">
        <v>5154</v>
      </c>
    </row>
    <row r="632" spans="1:13" x14ac:dyDescent="0.25">
      <c r="A632" t="s">
        <v>4079</v>
      </c>
      <c r="B632" t="s">
        <v>4098</v>
      </c>
      <c r="F632" t="s">
        <v>2507</v>
      </c>
      <c r="G632">
        <v>222.62809809205532</v>
      </c>
      <c r="H632" t="s">
        <v>5018</v>
      </c>
      <c r="I632" t="s">
        <v>5028</v>
      </c>
      <c r="J632" t="s">
        <v>5155</v>
      </c>
      <c r="K632" t="s">
        <v>5143</v>
      </c>
      <c r="L632" t="s">
        <v>5156</v>
      </c>
      <c r="M632" t="s">
        <v>5157</v>
      </c>
    </row>
    <row r="633" spans="1:13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13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13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13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13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13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13" x14ac:dyDescent="0.25">
      <c r="A639" t="s">
        <v>3496</v>
      </c>
      <c r="B639" t="s">
        <v>4098</v>
      </c>
      <c r="F639" t="s">
        <v>278</v>
      </c>
      <c r="G639">
        <v>243.26171593422606</v>
      </c>
      <c r="H639" t="s">
        <v>5018</v>
      </c>
      <c r="I639" t="s">
        <v>5028</v>
      </c>
      <c r="J639" t="s">
        <v>5158</v>
      </c>
      <c r="K639" t="s">
        <v>5159</v>
      </c>
      <c r="L639" t="s">
        <v>5160</v>
      </c>
      <c r="M639" t="s">
        <v>5161</v>
      </c>
    </row>
    <row r="640" spans="1:13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8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8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8" x14ac:dyDescent="0.25">
      <c r="A651" t="s">
        <v>3640</v>
      </c>
      <c r="F651" t="s">
        <v>1144</v>
      </c>
      <c r="G651">
        <v>242.70236001944966</v>
      </c>
      <c r="H651" t="s">
        <v>5018</v>
      </c>
    </row>
    <row r="652" spans="1:8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8" x14ac:dyDescent="0.25">
      <c r="A655" t="s">
        <v>3372</v>
      </c>
      <c r="F655" t="s">
        <v>69</v>
      </c>
      <c r="G655">
        <v>212.19967265163646</v>
      </c>
      <c r="H655" t="s">
        <v>5018</v>
      </c>
    </row>
    <row r="656" spans="1:8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B660" t="s">
        <v>4098</v>
      </c>
      <c r="F660" t="s">
        <v>448</v>
      </c>
      <c r="G660">
        <v>248.30568665932887</v>
      </c>
      <c r="H660" t="s">
        <v>5018</v>
      </c>
      <c r="I660" t="s">
        <v>5090</v>
      </c>
      <c r="J660" t="s">
        <v>5162</v>
      </c>
      <c r="K660" t="s">
        <v>5068</v>
      </c>
      <c r="L660" t="s">
        <v>5163</v>
      </c>
      <c r="M660" t="s">
        <v>5026</v>
      </c>
    </row>
    <row r="661" spans="1:13" x14ac:dyDescent="0.25">
      <c r="A661" t="s">
        <v>3443</v>
      </c>
      <c r="F661" t="s">
        <v>452</v>
      </c>
      <c r="G661">
        <v>134.13887273182672</v>
      </c>
      <c r="H661" t="s">
        <v>5018</v>
      </c>
    </row>
    <row r="662" spans="1:13" x14ac:dyDescent="0.25">
      <c r="A662" t="s">
        <v>3444</v>
      </c>
      <c r="B662" t="s">
        <v>4098</v>
      </c>
      <c r="F662" t="s">
        <v>456</v>
      </c>
      <c r="G662">
        <v>248.27987473615889</v>
      </c>
      <c r="H662" t="s">
        <v>5018</v>
      </c>
      <c r="I662" t="s">
        <v>5028</v>
      </c>
      <c r="J662" t="s">
        <v>5027</v>
      </c>
      <c r="K662" t="s">
        <v>5057</v>
      </c>
      <c r="L662" t="s">
        <v>5164</v>
      </c>
      <c r="M662" t="s">
        <v>5165</v>
      </c>
    </row>
    <row r="663" spans="1:13" x14ac:dyDescent="0.25">
      <c r="A663" t="s">
        <v>3445</v>
      </c>
      <c r="F663" t="s">
        <v>460</v>
      </c>
      <c r="G663">
        <v>134.13560714211215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168.19339248942427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236.72035581447207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13" x14ac:dyDescent="0.25">
      <c r="A669" t="s">
        <v>3472</v>
      </c>
      <c r="F669" t="s">
        <v>557</v>
      </c>
      <c r="G669">
        <v>241.28892841109624</v>
      </c>
      <c r="H669" t="s">
        <v>5018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9" x14ac:dyDescent="0.25">
      <c r="A673" t="s">
        <v>3543</v>
      </c>
      <c r="F673" t="s">
        <v>792</v>
      </c>
      <c r="G673">
        <v>206.28457567196165</v>
      </c>
      <c r="H673" t="s">
        <v>5018</v>
      </c>
    </row>
    <row r="674" spans="1:9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9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9" x14ac:dyDescent="0.25">
      <c r="A676" t="s">
        <v>3516</v>
      </c>
      <c r="F676" t="s">
        <v>708</v>
      </c>
      <c r="G676">
        <v>230.69162412266166</v>
      </c>
      <c r="H676" t="s">
        <v>5018</v>
      </c>
    </row>
    <row r="677" spans="1:9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9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9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9" x14ac:dyDescent="0.25">
      <c r="A680" t="s">
        <v>3664</v>
      </c>
      <c r="B680" t="s">
        <v>4104</v>
      </c>
      <c r="F680" t="s">
        <v>1219</v>
      </c>
      <c r="G680">
        <v>239.27304690344465</v>
      </c>
      <c r="H680" t="s">
        <v>5018</v>
      </c>
      <c r="I680" t="s">
        <v>5042</v>
      </c>
    </row>
    <row r="681" spans="1:9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9" x14ac:dyDescent="0.25">
      <c r="A682" t="s">
        <v>3589</v>
      </c>
      <c r="F682" t="s">
        <v>934</v>
      </c>
      <c r="G682">
        <v>197.23628867464768</v>
      </c>
      <c r="H682" t="s">
        <v>5018</v>
      </c>
    </row>
    <row r="683" spans="1:9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9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9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9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9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9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183.27531158818528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214.24300090238012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228.2728838965343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213.25823993567252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13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13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13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13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13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13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13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13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13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13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13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13" x14ac:dyDescent="0.25">
      <c r="A716" t="s">
        <v>3414</v>
      </c>
      <c r="B716" t="s">
        <v>4098</v>
      </c>
      <c r="F716" t="s">
        <v>94</v>
      </c>
      <c r="G716">
        <v>235.11059861501087</v>
      </c>
      <c r="H716" t="s">
        <v>5018</v>
      </c>
      <c r="I716" t="s">
        <v>5028</v>
      </c>
      <c r="J716" t="s">
        <v>5166</v>
      </c>
      <c r="K716" t="s">
        <v>5167</v>
      </c>
      <c r="L716" t="s">
        <v>5168</v>
      </c>
      <c r="M716" t="s">
        <v>5169</v>
      </c>
    </row>
    <row r="717" spans="1:13" x14ac:dyDescent="0.25">
      <c r="A717" t="s">
        <v>3417</v>
      </c>
      <c r="F717" t="s">
        <v>49</v>
      </c>
      <c r="G717">
        <v>213.23569360221708</v>
      </c>
      <c r="H717" t="s">
        <v>5018</v>
      </c>
      <c r="I717" t="s">
        <v>4990</v>
      </c>
    </row>
    <row r="718" spans="1:13" x14ac:dyDescent="0.25">
      <c r="A718" t="s">
        <v>3418</v>
      </c>
      <c r="F718" t="s">
        <v>37</v>
      </c>
      <c r="G718">
        <v>225.26571024274591</v>
      </c>
      <c r="H718" t="s">
        <v>5018</v>
      </c>
    </row>
    <row r="719" spans="1:13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13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13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13" x14ac:dyDescent="0.25">
      <c r="A722" t="s">
        <v>3566</v>
      </c>
      <c r="F722" t="s">
        <v>860</v>
      </c>
      <c r="G722">
        <v>200.25621189274767</v>
      </c>
      <c r="H722" t="s">
        <v>5018</v>
      </c>
    </row>
    <row r="723" spans="1:13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13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13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13" x14ac:dyDescent="0.25">
      <c r="A726" t="s">
        <v>3422</v>
      </c>
      <c r="B726" t="s">
        <v>4098</v>
      </c>
      <c r="F726" t="s">
        <v>10</v>
      </c>
      <c r="G726">
        <v>203.19774522855892</v>
      </c>
      <c r="H726" t="s">
        <v>5018</v>
      </c>
      <c r="I726" t="s">
        <v>5028</v>
      </c>
      <c r="J726" t="s">
        <v>5170</v>
      </c>
      <c r="K726" t="s">
        <v>5171</v>
      </c>
      <c r="L726" t="s">
        <v>5170</v>
      </c>
      <c r="M726" t="s">
        <v>5172</v>
      </c>
    </row>
    <row r="727" spans="1:13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13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13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13" x14ac:dyDescent="0.25">
      <c r="A730" t="s">
        <v>3561</v>
      </c>
      <c r="F730" t="s">
        <v>844</v>
      </c>
      <c r="G730">
        <v>334.34709023041597</v>
      </c>
      <c r="H730" t="s">
        <v>5018</v>
      </c>
    </row>
    <row r="731" spans="1:13" x14ac:dyDescent="0.25">
      <c r="A731" t="s">
        <v>3420</v>
      </c>
      <c r="F731" t="s">
        <v>20</v>
      </c>
      <c r="G731">
        <v>237.27380059134603</v>
      </c>
      <c r="H731" t="s">
        <v>5018</v>
      </c>
    </row>
    <row r="732" spans="1:13" x14ac:dyDescent="0.25">
      <c r="A732" t="s">
        <v>3562</v>
      </c>
      <c r="F732" t="s">
        <v>1037</v>
      </c>
      <c r="G732">
        <v>217.22436263299846</v>
      </c>
      <c r="H732" t="s">
        <v>5018</v>
      </c>
    </row>
    <row r="733" spans="1:13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13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13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13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201.69345674188202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226.29683078368984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13" x14ac:dyDescent="0.25">
      <c r="A753" t="s">
        <v>3734</v>
      </c>
      <c r="F753" t="s">
        <v>1440</v>
      </c>
      <c r="G753">
        <v>325.61404788882641</v>
      </c>
      <c r="H753" t="s">
        <v>5018</v>
      </c>
    </row>
    <row r="754" spans="1:13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13" x14ac:dyDescent="0.25">
      <c r="A755" s="13" t="s">
        <v>3728</v>
      </c>
      <c r="B755" s="13"/>
      <c r="C755" s="13"/>
      <c r="D755" s="14"/>
      <c r="F755" t="s">
        <v>926</v>
      </c>
      <c r="G755">
        <v>226.29683078368987</v>
      </c>
      <c r="H755" t="s">
        <v>5018</v>
      </c>
    </row>
    <row r="756" spans="1:13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13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13" x14ac:dyDescent="0.25">
      <c r="A758" t="s">
        <v>3731</v>
      </c>
      <c r="B758" t="s">
        <v>4098</v>
      </c>
      <c r="F758" t="s">
        <v>1333</v>
      </c>
      <c r="G758">
        <v>199.25217018229927</v>
      </c>
      <c r="H758" t="s">
        <v>5018</v>
      </c>
      <c r="I758" t="s">
        <v>5028</v>
      </c>
      <c r="J758" t="s">
        <v>5173</v>
      </c>
      <c r="K758" t="s">
        <v>5174</v>
      </c>
      <c r="L758" t="s">
        <v>5175</v>
      </c>
      <c r="M758" t="s">
        <v>5176</v>
      </c>
    </row>
    <row r="759" spans="1:13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13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13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13" x14ac:dyDescent="0.25">
      <c r="A762" t="s">
        <v>3591</v>
      </c>
      <c r="B762" t="s">
        <v>4098</v>
      </c>
      <c r="F762" t="s">
        <v>940</v>
      </c>
      <c r="G762">
        <v>192.26122385723664</v>
      </c>
      <c r="H762" t="s">
        <v>5018</v>
      </c>
      <c r="I762" t="s">
        <v>5028</v>
      </c>
      <c r="J762" t="s">
        <v>5177</v>
      </c>
      <c r="K762" t="s">
        <v>5178</v>
      </c>
      <c r="L762" t="s">
        <v>5179</v>
      </c>
      <c r="M762" t="s">
        <v>5180</v>
      </c>
    </row>
    <row r="763" spans="1:13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13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13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13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13" x14ac:dyDescent="0.25">
      <c r="A767" t="s">
        <v>3521</v>
      </c>
      <c r="F767" t="s">
        <v>724</v>
      </c>
      <c r="G767">
        <v>234.29471649631904</v>
      </c>
      <c r="H767" t="s">
        <v>5018</v>
      </c>
    </row>
    <row r="768" spans="1:13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225.19286910539816</v>
      </c>
      <c r="H769" t="s">
        <v>5018</v>
      </c>
    </row>
  </sheetData>
  <sheetProtection algorithmName="SHA-512" hashValue="N0e/0JpfslqtUYE+9b/au6xu0aNv5FKLGDiCnglUtN+9LxrJNv5rMHxL9GYtQRs2OrgIY90P378RLdSJ3fApeA==" saltValue="H2hM3UFgJNGkswCotrTl2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X1170"/>
  <sheetViews>
    <sheetView workbookViewId="0">
      <selection sqref="A1:XFD1048576"/>
    </sheetView>
  </sheetViews>
  <sheetFormatPr defaultRowHeight="15" x14ac:dyDescent="0.25"/>
  <cols>
    <col min="2" max="2" width="8.42578125" customWidth="1"/>
    <col min="5" max="5" width="11.7109375" bestFit="1" customWidth="1"/>
    <col min="6" max="6" width="13.28515625" bestFit="1" customWidth="1"/>
    <col min="7" max="7" width="13.85546875" bestFit="1" customWidth="1"/>
    <col min="8" max="8" width="11" bestFit="1" customWidth="1"/>
    <col min="9" max="9" width="11.28515625" bestFit="1" customWidth="1"/>
  </cols>
  <sheetData>
    <row r="1" spans="1:9" ht="15.75" thickBot="1" x14ac:dyDescent="0.3">
      <c r="A1" t="s">
        <v>4221</v>
      </c>
      <c r="B1" t="s">
        <v>5181</v>
      </c>
      <c r="C1" t="s">
        <v>5182</v>
      </c>
      <c r="E1" t="s">
        <v>4991</v>
      </c>
    </row>
    <row r="2" spans="1:9" x14ac:dyDescent="0.25">
      <c r="A2" t="s">
        <v>4222</v>
      </c>
      <c r="B2" s="68" t="s">
        <v>3330</v>
      </c>
      <c r="C2">
        <v>6.76</v>
      </c>
      <c r="E2" s="91" t="s">
        <v>5183</v>
      </c>
      <c r="F2" s="92"/>
      <c r="G2" s="92"/>
      <c r="H2" s="92"/>
      <c r="I2" s="93"/>
    </row>
    <row r="3" spans="1:9" x14ac:dyDescent="0.25">
      <c r="A3" t="s">
        <v>4226</v>
      </c>
      <c r="B3" s="68" t="s">
        <v>3334</v>
      </c>
      <c r="C3">
        <v>7.58</v>
      </c>
      <c r="E3" s="19" t="s">
        <v>5184</v>
      </c>
      <c r="F3" t="s">
        <v>5185</v>
      </c>
      <c r="G3" t="s">
        <v>5186</v>
      </c>
      <c r="H3" t="s">
        <v>5187</v>
      </c>
      <c r="I3" s="44" t="s">
        <v>5188</v>
      </c>
    </row>
    <row r="4" spans="1:9" ht="15.75" thickBot="1" x14ac:dyDescent="0.3">
      <c r="A4" t="s">
        <v>4240</v>
      </c>
      <c r="B4" s="68" t="s">
        <v>3348</v>
      </c>
      <c r="C4">
        <v>7.6</v>
      </c>
      <c r="E4" s="69" t="s">
        <v>5189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68" t="s">
        <v>3361</v>
      </c>
      <c r="C5">
        <v>6.9</v>
      </c>
      <c r="E5" s="91" t="s">
        <v>5190</v>
      </c>
      <c r="F5" s="92"/>
      <c r="G5" s="92"/>
      <c r="H5" s="92"/>
      <c r="I5" s="93"/>
    </row>
    <row r="6" spans="1:9" x14ac:dyDescent="0.25">
      <c r="A6" t="s">
        <v>4256</v>
      </c>
      <c r="B6" s="68" t="s">
        <v>3364</v>
      </c>
      <c r="C6">
        <v>2.2000000000000002</v>
      </c>
      <c r="E6" s="19" t="s">
        <v>5184</v>
      </c>
      <c r="F6" t="s">
        <v>5185</v>
      </c>
      <c r="G6" t="s">
        <v>5186</v>
      </c>
      <c r="H6" t="s">
        <v>5187</v>
      </c>
      <c r="I6" s="44" t="s">
        <v>5188</v>
      </c>
    </row>
    <row r="7" spans="1:9" ht="15.75" thickBot="1" x14ac:dyDescent="0.3">
      <c r="A7" t="s">
        <v>4258</v>
      </c>
      <c r="B7" s="68" t="s">
        <v>3366</v>
      </c>
      <c r="C7">
        <v>9.1</v>
      </c>
      <c r="E7" s="69" t="s">
        <v>5189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67" t="s">
        <v>3382</v>
      </c>
      <c r="C8" s="67">
        <v>6.93</v>
      </c>
      <c r="E8" s="91" t="s">
        <v>5191</v>
      </c>
      <c r="F8" s="92"/>
      <c r="G8" s="92"/>
      <c r="H8" s="92"/>
      <c r="I8" s="93"/>
    </row>
    <row r="9" spans="1:9" x14ac:dyDescent="0.25">
      <c r="A9" t="s">
        <v>4281</v>
      </c>
      <c r="B9" s="68" t="s">
        <v>3389</v>
      </c>
      <c r="C9">
        <v>7.68</v>
      </c>
      <c r="E9" s="19" t="s">
        <v>5184</v>
      </c>
      <c r="F9" t="s">
        <v>5185</v>
      </c>
      <c r="G9" t="s">
        <v>5186</v>
      </c>
      <c r="H9" t="s">
        <v>5187</v>
      </c>
      <c r="I9" s="44" t="s">
        <v>5188</v>
      </c>
    </row>
    <row r="10" spans="1:9" ht="15.75" thickBot="1" x14ac:dyDescent="0.3">
      <c r="A10" t="s">
        <v>4289</v>
      </c>
      <c r="B10" s="68" t="s">
        <v>3397</v>
      </c>
      <c r="C10">
        <v>8.3000000000000007</v>
      </c>
      <c r="E10" s="69" t="s">
        <v>5189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68" t="s">
        <v>3412</v>
      </c>
      <c r="C11">
        <v>6.64</v>
      </c>
      <c r="E11" s="91" t="s">
        <v>5192</v>
      </c>
      <c r="F11" s="92"/>
      <c r="G11" s="92"/>
      <c r="H11" s="92"/>
      <c r="I11" s="93"/>
    </row>
    <row r="12" spans="1:9" x14ac:dyDescent="0.25">
      <c r="A12" t="s">
        <v>4306</v>
      </c>
      <c r="B12" s="68" t="s">
        <v>3414</v>
      </c>
      <c r="C12">
        <v>2.0699999999999998</v>
      </c>
      <c r="E12" s="19" t="s">
        <v>5184</v>
      </c>
      <c r="F12" t="s">
        <v>5185</v>
      </c>
      <c r="G12" t="s">
        <v>5186</v>
      </c>
      <c r="H12" t="s">
        <v>5187</v>
      </c>
      <c r="I12" s="44" t="s">
        <v>5188</v>
      </c>
    </row>
    <row r="13" spans="1:9" ht="15.75" thickBot="1" x14ac:dyDescent="0.3">
      <c r="A13" t="s">
        <v>4308</v>
      </c>
      <c r="B13" s="68" t="s">
        <v>3417</v>
      </c>
      <c r="C13">
        <v>8.3699999999999992</v>
      </c>
      <c r="E13" s="69" t="s">
        <v>5189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68" t="s">
        <v>3422</v>
      </c>
      <c r="C14">
        <v>2.8</v>
      </c>
      <c r="H14" s="70" t="s">
        <v>5193</v>
      </c>
      <c r="I14" s="71">
        <f>1-((F10/F4)/(F13/F7))</f>
        <v>0.71574480531289586</v>
      </c>
    </row>
    <row r="15" spans="1:9" ht="15.75" thickTop="1" x14ac:dyDescent="0.25">
      <c r="A15" t="s">
        <v>4314</v>
      </c>
      <c r="B15" s="68" t="s">
        <v>3423</v>
      </c>
      <c r="C15">
        <v>0.89100000000000001</v>
      </c>
    </row>
    <row r="16" spans="1:9" ht="15.75" thickBot="1" x14ac:dyDescent="0.3">
      <c r="A16" t="s">
        <v>4322</v>
      </c>
      <c r="B16" s="68" t="s">
        <v>3431</v>
      </c>
      <c r="C16">
        <v>7.87</v>
      </c>
      <c r="E16" t="s">
        <v>5194</v>
      </c>
    </row>
    <row r="17" spans="1:24" x14ac:dyDescent="0.25">
      <c r="A17" t="s">
        <v>4327</v>
      </c>
      <c r="B17" s="68" t="s">
        <v>3436</v>
      </c>
      <c r="C17">
        <v>6.87</v>
      </c>
      <c r="E17" s="91" t="s">
        <v>5195</v>
      </c>
      <c r="F17" s="92"/>
      <c r="G17" s="92"/>
      <c r="H17" s="92"/>
      <c r="I17" s="93"/>
    </row>
    <row r="18" spans="1:24" x14ac:dyDescent="0.25">
      <c r="A18" t="s">
        <v>4328</v>
      </c>
      <c r="B18" s="68" t="s">
        <v>3437</v>
      </c>
      <c r="C18">
        <v>6.44</v>
      </c>
      <c r="E18" s="19" t="s">
        <v>5196</v>
      </c>
      <c r="F18" t="s">
        <v>5188</v>
      </c>
      <c r="G18" t="s">
        <v>5197</v>
      </c>
      <c r="H18" t="s">
        <v>5198</v>
      </c>
      <c r="I18" s="44"/>
    </row>
    <row r="19" spans="1:24" ht="15.75" thickBot="1" x14ac:dyDescent="0.3">
      <c r="A19" t="s">
        <v>4333</v>
      </c>
      <c r="B19" s="68" t="s">
        <v>3442</v>
      </c>
      <c r="C19">
        <v>8.5500000000000007</v>
      </c>
      <c r="E19" s="69">
        <v>4</v>
      </c>
      <c r="F19" s="50">
        <v>8.2981999999999996</v>
      </c>
      <c r="G19" s="50">
        <v>-7555.47</v>
      </c>
      <c r="H19" s="50"/>
      <c r="I19" s="51"/>
    </row>
    <row r="20" spans="1:24" x14ac:dyDescent="0.25">
      <c r="A20" t="s">
        <v>4335</v>
      </c>
      <c r="B20" s="68" t="s">
        <v>3444</v>
      </c>
      <c r="C20">
        <v>8.65</v>
      </c>
      <c r="E20" s="94" t="s">
        <v>5199</v>
      </c>
      <c r="F20" s="95"/>
      <c r="G20" s="95"/>
      <c r="H20" s="95"/>
      <c r="I20" s="96"/>
    </row>
    <row r="21" spans="1:24" x14ac:dyDescent="0.25">
      <c r="A21" t="s">
        <v>4345</v>
      </c>
      <c r="B21" s="68" t="s">
        <v>3454</v>
      </c>
      <c r="C21">
        <v>6.6</v>
      </c>
      <c r="E21" s="19" t="s">
        <v>5196</v>
      </c>
      <c r="F21" t="s">
        <v>5188</v>
      </c>
      <c r="G21" t="s">
        <v>5197</v>
      </c>
      <c r="H21" t="s">
        <v>5198</v>
      </c>
      <c r="I21" s="44"/>
    </row>
    <row r="22" spans="1:24" ht="15.75" thickBot="1" x14ac:dyDescent="0.3">
      <c r="A22" t="s">
        <v>4352</v>
      </c>
      <c r="B22" s="68" t="s">
        <v>3461</v>
      </c>
      <c r="C22">
        <v>3.68</v>
      </c>
      <c r="E22" s="69">
        <v>14</v>
      </c>
      <c r="F22" s="50">
        <v>8.2949999999999999</v>
      </c>
      <c r="G22" s="50">
        <v>8611.0400000000009</v>
      </c>
      <c r="H22" s="50"/>
      <c r="I22" s="51"/>
    </row>
    <row r="23" spans="1:24" ht="15.75" thickBot="1" x14ac:dyDescent="0.3">
      <c r="A23" t="s">
        <v>4356</v>
      </c>
      <c r="B23" s="68" t="s">
        <v>3465</v>
      </c>
      <c r="C23">
        <v>7.8</v>
      </c>
      <c r="H23" s="70" t="s">
        <v>5193</v>
      </c>
      <c r="I23" s="72">
        <f>ABS((G22-(G19))/G19)</f>
        <v>2.139709376120877</v>
      </c>
    </row>
    <row r="24" spans="1:24" ht="15.75" thickTop="1" x14ac:dyDescent="0.25">
      <c r="A24" t="s">
        <v>4363</v>
      </c>
      <c r="B24" s="68" t="s">
        <v>3472</v>
      </c>
      <c r="C24">
        <v>8.3000000000000007</v>
      </c>
    </row>
    <row r="25" spans="1:24" x14ac:dyDescent="0.25">
      <c r="A25" t="s">
        <v>4365</v>
      </c>
      <c r="B25" s="68" t="s">
        <v>3474</v>
      </c>
      <c r="C25">
        <v>7.78</v>
      </c>
    </row>
    <row r="26" spans="1:24" x14ac:dyDescent="0.25">
      <c r="A26" t="s">
        <v>4376</v>
      </c>
      <c r="B26" s="68" t="s">
        <v>3485</v>
      </c>
      <c r="C26">
        <v>7.59</v>
      </c>
      <c r="E26" s="73" t="s">
        <v>5200</v>
      </c>
    </row>
    <row r="27" spans="1:24" x14ac:dyDescent="0.25">
      <c r="A27" t="s">
        <v>4387</v>
      </c>
      <c r="B27" s="68" t="s">
        <v>3496</v>
      </c>
      <c r="C27">
        <v>8.5</v>
      </c>
      <c r="E27" s="15" t="s">
        <v>5201</v>
      </c>
    </row>
    <row r="28" spans="1:24" x14ac:dyDescent="0.25">
      <c r="A28" t="s">
        <v>4392</v>
      </c>
      <c r="B28" s="68" t="s">
        <v>3501</v>
      </c>
      <c r="C28">
        <v>7.96</v>
      </c>
      <c r="E28" s="74" t="s">
        <v>5202</v>
      </c>
    </row>
    <row r="29" spans="1:24" x14ac:dyDescent="0.25">
      <c r="A29" t="s">
        <v>4396</v>
      </c>
      <c r="B29" s="68" t="s">
        <v>3505</v>
      </c>
      <c r="C29">
        <v>8.18</v>
      </c>
      <c r="E29" s="73" t="s">
        <v>5203</v>
      </c>
      <c r="F29" s="74" t="s">
        <v>5204</v>
      </c>
      <c r="G29" s="74" t="s">
        <v>5205</v>
      </c>
      <c r="H29" s="15" t="s">
        <v>5206</v>
      </c>
      <c r="I29" s="74" t="s">
        <v>5207</v>
      </c>
      <c r="J29" s="15" t="s">
        <v>5208</v>
      </c>
      <c r="K29" s="15" t="s">
        <v>5209</v>
      </c>
      <c r="L29" s="74" t="s">
        <v>5210</v>
      </c>
      <c r="M29" s="15" t="s">
        <v>5211</v>
      </c>
      <c r="N29" s="74" t="s">
        <v>5212</v>
      </c>
      <c r="O29" s="74" t="s">
        <v>5213</v>
      </c>
      <c r="P29" s="74" t="s">
        <v>5214</v>
      </c>
      <c r="Q29" s="74" t="s">
        <v>5215</v>
      </c>
      <c r="R29" s="74" t="s">
        <v>5216</v>
      </c>
      <c r="S29" s="74" t="s">
        <v>5217</v>
      </c>
      <c r="T29" s="74" t="s">
        <v>5218</v>
      </c>
      <c r="U29" s="15" t="s">
        <v>5219</v>
      </c>
      <c r="V29" s="74" t="s">
        <v>5220</v>
      </c>
      <c r="W29" s="15" t="s">
        <v>5221</v>
      </c>
      <c r="X29" s="73" t="s">
        <v>5222</v>
      </c>
    </row>
    <row r="30" spans="1:24" x14ac:dyDescent="0.25">
      <c r="A30" t="s">
        <v>4444</v>
      </c>
      <c r="B30" s="68" t="s">
        <v>3553</v>
      </c>
      <c r="C30">
        <v>7.51</v>
      </c>
    </row>
    <row r="31" spans="1:24" x14ac:dyDescent="0.25">
      <c r="A31" t="s">
        <v>4482</v>
      </c>
      <c r="B31" s="68" t="s">
        <v>3591</v>
      </c>
      <c r="C31">
        <v>3.18</v>
      </c>
    </row>
    <row r="32" spans="1:24" x14ac:dyDescent="0.25">
      <c r="A32" t="s">
        <v>4487</v>
      </c>
      <c r="B32" s="68" t="s">
        <v>3596</v>
      </c>
      <c r="C32">
        <v>8.2200000000000006</v>
      </c>
      <c r="E32" s="68" t="s">
        <v>3330</v>
      </c>
      <c r="F32">
        <v>6.76</v>
      </c>
    </row>
    <row r="33" spans="1:9" x14ac:dyDescent="0.25">
      <c r="A33" t="s">
        <v>4501</v>
      </c>
      <c r="B33" s="68" t="s">
        <v>3610</v>
      </c>
      <c r="C33">
        <v>7.74</v>
      </c>
      <c r="E33" s="73" t="s">
        <v>4994</v>
      </c>
      <c r="F33" s="73">
        <v>2.8</v>
      </c>
      <c r="G33" s="73" t="s">
        <v>5048</v>
      </c>
    </row>
    <row r="34" spans="1:9" ht="15.75" thickBot="1" x14ac:dyDescent="0.3">
      <c r="A34" t="s">
        <v>4511</v>
      </c>
      <c r="B34" s="68" t="s">
        <v>3620</v>
      </c>
      <c r="C34">
        <v>8.94</v>
      </c>
      <c r="E34" t="s">
        <v>4991</v>
      </c>
    </row>
    <row r="35" spans="1:9" x14ac:dyDescent="0.25">
      <c r="A35" t="s">
        <v>4515</v>
      </c>
      <c r="B35" s="68" t="s">
        <v>3624</v>
      </c>
      <c r="C35">
        <v>7.56</v>
      </c>
      <c r="E35" s="91" t="s">
        <v>5183</v>
      </c>
      <c r="F35" s="92"/>
      <c r="G35" s="92"/>
      <c r="H35" s="92"/>
      <c r="I35" s="93"/>
    </row>
    <row r="36" spans="1:9" x14ac:dyDescent="0.25">
      <c r="A36" t="s">
        <v>4517</v>
      </c>
      <c r="B36" s="68" t="s">
        <v>3626</v>
      </c>
      <c r="C36">
        <v>6.66</v>
      </c>
      <c r="E36" s="19" t="s">
        <v>5184</v>
      </c>
      <c r="F36" t="s">
        <v>5185</v>
      </c>
      <c r="G36" t="s">
        <v>5186</v>
      </c>
      <c r="H36" t="s">
        <v>5187</v>
      </c>
      <c r="I36" s="44" t="s">
        <v>5188</v>
      </c>
    </row>
    <row r="37" spans="1:9" ht="15.75" thickBot="1" x14ac:dyDescent="0.3">
      <c r="A37" t="s">
        <v>4521</v>
      </c>
      <c r="B37" s="68" t="s">
        <v>3630</v>
      </c>
      <c r="C37">
        <v>8.07</v>
      </c>
      <c r="E37" s="69" t="s">
        <v>5189</v>
      </c>
      <c r="F37" s="50">
        <v>6535927.5300000003</v>
      </c>
      <c r="G37" s="50">
        <v>1</v>
      </c>
      <c r="H37" s="50">
        <v>0</v>
      </c>
      <c r="I37" s="51">
        <v>6.7580999999999998</v>
      </c>
    </row>
    <row r="38" spans="1:9" x14ac:dyDescent="0.25">
      <c r="A38" t="s">
        <v>4538</v>
      </c>
      <c r="B38" s="68" t="s">
        <v>3647</v>
      </c>
      <c r="C38">
        <v>7.77</v>
      </c>
      <c r="E38" s="91" t="s">
        <v>5190</v>
      </c>
      <c r="F38" s="92"/>
      <c r="G38" s="92"/>
      <c r="H38" s="92"/>
      <c r="I38" s="93"/>
    </row>
    <row r="39" spans="1:9" x14ac:dyDescent="0.25">
      <c r="A39" t="s">
        <v>4543</v>
      </c>
      <c r="B39" s="68" t="s">
        <v>3652</v>
      </c>
      <c r="C39">
        <v>7.85</v>
      </c>
      <c r="E39" s="19" t="s">
        <v>5184</v>
      </c>
      <c r="F39" t="s">
        <v>5185</v>
      </c>
      <c r="G39" t="s">
        <v>5186</v>
      </c>
      <c r="H39" t="s">
        <v>5187</v>
      </c>
      <c r="I39" s="44" t="s">
        <v>5188</v>
      </c>
    </row>
    <row r="40" spans="1:9" ht="15.75" thickBot="1" x14ac:dyDescent="0.3">
      <c r="A40" t="s">
        <v>4573</v>
      </c>
      <c r="B40" s="68" t="s">
        <v>3682</v>
      </c>
      <c r="C40">
        <v>7.39</v>
      </c>
      <c r="E40" s="69" t="s">
        <v>5189</v>
      </c>
      <c r="F40" s="50">
        <v>6779071.6100000003</v>
      </c>
      <c r="G40" s="50">
        <v>100</v>
      </c>
      <c r="H40" s="50">
        <v>0</v>
      </c>
      <c r="I40" s="51">
        <v>6.7568000000000001</v>
      </c>
    </row>
    <row r="41" spans="1:9" x14ac:dyDescent="0.25">
      <c r="A41" t="s">
        <v>4597</v>
      </c>
      <c r="B41" s="68" t="s">
        <v>3706</v>
      </c>
      <c r="C41">
        <v>6.79</v>
      </c>
      <c r="E41" s="91" t="s">
        <v>5191</v>
      </c>
      <c r="F41" s="92"/>
      <c r="G41" s="92"/>
      <c r="H41" s="92"/>
      <c r="I41" s="93"/>
    </row>
    <row r="42" spans="1:9" x14ac:dyDescent="0.25">
      <c r="A42" t="s">
        <v>4599</v>
      </c>
      <c r="B42" s="67" t="s">
        <v>3708</v>
      </c>
      <c r="C42" s="67"/>
      <c r="E42" s="19" t="s">
        <v>5184</v>
      </c>
      <c r="F42" t="s">
        <v>5185</v>
      </c>
      <c r="G42" t="s">
        <v>5186</v>
      </c>
      <c r="H42" t="s">
        <v>5187</v>
      </c>
      <c r="I42" s="44" t="s">
        <v>5188</v>
      </c>
    </row>
    <row r="43" spans="1:9" ht="15.75" thickBot="1" x14ac:dyDescent="0.3">
      <c r="A43" t="s">
        <v>4601</v>
      </c>
      <c r="B43" s="68" t="s">
        <v>3710</v>
      </c>
      <c r="C43">
        <v>8.9</v>
      </c>
      <c r="E43" s="69" t="s">
        <v>5189</v>
      </c>
      <c r="F43" s="50">
        <v>2833581.53</v>
      </c>
      <c r="G43" s="50">
        <v>1</v>
      </c>
      <c r="H43" s="50">
        <v>0</v>
      </c>
      <c r="I43" s="51">
        <v>6.7573999999999996</v>
      </c>
    </row>
    <row r="44" spans="1:9" x14ac:dyDescent="0.25">
      <c r="A44" t="s">
        <v>4607</v>
      </c>
      <c r="B44" s="68" t="s">
        <v>3716</v>
      </c>
      <c r="C44">
        <v>7.86</v>
      </c>
      <c r="E44" s="91" t="s">
        <v>5192</v>
      </c>
      <c r="F44" s="92"/>
      <c r="G44" s="92"/>
      <c r="H44" s="92"/>
      <c r="I44" s="93"/>
    </row>
    <row r="45" spans="1:9" x14ac:dyDescent="0.25">
      <c r="A45" t="s">
        <v>4613</v>
      </c>
      <c r="B45" s="68" t="s">
        <v>3722</v>
      </c>
      <c r="C45">
        <v>8.19</v>
      </c>
      <c r="E45" s="19" t="s">
        <v>5184</v>
      </c>
      <c r="F45" t="s">
        <v>5185</v>
      </c>
      <c r="G45" t="s">
        <v>5186</v>
      </c>
      <c r="H45" t="s">
        <v>5187</v>
      </c>
      <c r="I45" s="44" t="s">
        <v>5188</v>
      </c>
    </row>
    <row r="46" spans="1:9" ht="15.75" thickBot="1" x14ac:dyDescent="0.3">
      <c r="A46" t="s">
        <v>4616</v>
      </c>
      <c r="B46" s="68" t="s">
        <v>3725</v>
      </c>
      <c r="C46">
        <v>3.93</v>
      </c>
      <c r="E46" s="69" t="s">
        <v>5189</v>
      </c>
      <c r="F46" s="50">
        <v>4731082.16</v>
      </c>
      <c r="G46" s="50">
        <v>1</v>
      </c>
      <c r="H46" s="50">
        <v>0</v>
      </c>
      <c r="I46" s="51">
        <v>6.7511000000000001</v>
      </c>
    </row>
    <row r="47" spans="1:9" ht="15.75" thickBot="1" x14ac:dyDescent="0.3">
      <c r="A47" t="s">
        <v>4622</v>
      </c>
      <c r="B47" s="68" t="s">
        <v>3731</v>
      </c>
      <c r="C47">
        <v>8.91</v>
      </c>
      <c r="H47" s="70" t="s">
        <v>5193</v>
      </c>
      <c r="I47" s="71">
        <f>1-((F43/F37)/(F46/F40))</f>
        <v>0.3787903173172662</v>
      </c>
    </row>
    <row r="48" spans="1:9" ht="15.75" thickTop="1" x14ac:dyDescent="0.25">
      <c r="A48" t="s">
        <v>4628</v>
      </c>
      <c r="B48" s="67" t="s">
        <v>3737</v>
      </c>
      <c r="C48" s="67"/>
    </row>
    <row r="49" spans="1:9" ht="15.75" thickBot="1" x14ac:dyDescent="0.3">
      <c r="A49" t="s">
        <v>4663</v>
      </c>
      <c r="B49" s="68" t="s">
        <v>3772</v>
      </c>
      <c r="C49">
        <v>7.08</v>
      </c>
      <c r="E49" t="s">
        <v>5194</v>
      </c>
    </row>
    <row r="50" spans="1:9" x14ac:dyDescent="0.25">
      <c r="A50" t="s">
        <v>4667</v>
      </c>
      <c r="B50" s="68" t="s">
        <v>3776</v>
      </c>
      <c r="C50">
        <v>6.05</v>
      </c>
      <c r="E50" s="91" t="s">
        <v>5195</v>
      </c>
      <c r="F50" s="92"/>
      <c r="G50" s="92"/>
      <c r="H50" s="92"/>
      <c r="I50" s="93"/>
    </row>
    <row r="51" spans="1:9" x14ac:dyDescent="0.25">
      <c r="A51" t="s">
        <v>4671</v>
      </c>
      <c r="B51" s="67" t="s">
        <v>3780</v>
      </c>
      <c r="C51" s="67">
        <v>6.75</v>
      </c>
      <c r="E51" s="19" t="s">
        <v>5196</v>
      </c>
      <c r="F51" t="s">
        <v>5188</v>
      </c>
      <c r="G51" t="s">
        <v>5197</v>
      </c>
      <c r="H51" t="s">
        <v>5198</v>
      </c>
      <c r="I51" s="44"/>
    </row>
    <row r="52" spans="1:9" ht="15.75" thickBot="1" x14ac:dyDescent="0.3">
      <c r="A52" t="s">
        <v>4989</v>
      </c>
      <c r="B52" s="74" t="s">
        <v>3791</v>
      </c>
      <c r="C52" s="74"/>
      <c r="E52" s="69">
        <v>3</v>
      </c>
      <c r="F52" s="50">
        <v>6.7652000000000001</v>
      </c>
      <c r="G52" s="50">
        <v>-4756.38</v>
      </c>
      <c r="H52" s="50"/>
      <c r="I52" s="51"/>
    </row>
    <row r="53" spans="1:9" x14ac:dyDescent="0.25">
      <c r="A53" t="s">
        <v>4683</v>
      </c>
      <c r="B53" s="68" t="s">
        <v>3793</v>
      </c>
      <c r="C53">
        <v>8.44</v>
      </c>
      <c r="E53" s="94" t="s">
        <v>5199</v>
      </c>
      <c r="F53" s="95"/>
      <c r="G53" s="95"/>
      <c r="H53" s="95"/>
      <c r="I53" s="96"/>
    </row>
    <row r="54" spans="1:9" x14ac:dyDescent="0.25">
      <c r="A54" t="s">
        <v>4685</v>
      </c>
      <c r="B54" s="68" t="s">
        <v>3795</v>
      </c>
      <c r="C54">
        <v>7.98</v>
      </c>
      <c r="E54" s="19" t="s">
        <v>5196</v>
      </c>
      <c r="F54" t="s">
        <v>5188</v>
      </c>
      <c r="G54" t="s">
        <v>5197</v>
      </c>
      <c r="H54" t="s">
        <v>5198</v>
      </c>
      <c r="I54" s="44"/>
    </row>
    <row r="55" spans="1:9" ht="15.75" thickBot="1" x14ac:dyDescent="0.3">
      <c r="A55" t="s">
        <v>4689</v>
      </c>
      <c r="B55" s="68" t="s">
        <v>3799</v>
      </c>
      <c r="C55">
        <v>3.41</v>
      </c>
      <c r="E55" s="69">
        <v>1</v>
      </c>
      <c r="F55" s="50">
        <v>6.7595000000000001</v>
      </c>
      <c r="G55" s="50">
        <v>13976.59</v>
      </c>
      <c r="H55" s="50"/>
      <c r="I55" s="51"/>
    </row>
    <row r="56" spans="1:9" ht="15.75" thickBot="1" x14ac:dyDescent="0.3">
      <c r="A56" t="s">
        <v>4690</v>
      </c>
      <c r="B56" s="68" t="s">
        <v>3800</v>
      </c>
      <c r="C56">
        <v>3.08</v>
      </c>
      <c r="H56" s="70" t="s">
        <v>5193</v>
      </c>
      <c r="I56" s="72">
        <f>ABS((G55-(G52))/G52)</f>
        <v>3.9384931397407272</v>
      </c>
    </row>
    <row r="57" spans="1:9" ht="15.75" thickTop="1" x14ac:dyDescent="0.25">
      <c r="A57" t="s">
        <v>4691</v>
      </c>
      <c r="B57" s="68" t="s">
        <v>3801</v>
      </c>
      <c r="C57">
        <v>5.61</v>
      </c>
    </row>
    <row r="58" spans="1:9" x14ac:dyDescent="0.25">
      <c r="A58" t="s">
        <v>4695</v>
      </c>
      <c r="B58" s="68" t="s">
        <v>3805</v>
      </c>
      <c r="C58">
        <v>1.04</v>
      </c>
    </row>
    <row r="59" spans="1:9" x14ac:dyDescent="0.25">
      <c r="A59" t="s">
        <v>4697</v>
      </c>
      <c r="B59" s="68" t="s">
        <v>3807</v>
      </c>
      <c r="C59">
        <v>7.57</v>
      </c>
      <c r="E59" s="68" t="s">
        <v>3334</v>
      </c>
      <c r="F59">
        <v>7.58</v>
      </c>
    </row>
    <row r="60" spans="1:9" x14ac:dyDescent="0.25">
      <c r="A60" t="s">
        <v>4717</v>
      </c>
      <c r="B60" s="67" t="s">
        <v>3827</v>
      </c>
      <c r="C60" s="67">
        <v>6.63</v>
      </c>
    </row>
    <row r="61" spans="1:9" ht="15.75" thickBot="1" x14ac:dyDescent="0.3">
      <c r="A61" t="s">
        <v>4725</v>
      </c>
      <c r="B61" s="68" t="s">
        <v>3835</v>
      </c>
      <c r="C61">
        <v>8.07</v>
      </c>
      <c r="E61" t="s">
        <v>4991</v>
      </c>
    </row>
    <row r="62" spans="1:9" x14ac:dyDescent="0.25">
      <c r="A62" t="s">
        <v>4745</v>
      </c>
      <c r="B62" s="68" t="s">
        <v>3855</v>
      </c>
      <c r="C62">
        <v>6.52</v>
      </c>
      <c r="E62" s="91" t="s">
        <v>5183</v>
      </c>
      <c r="F62" s="92"/>
      <c r="G62" s="92"/>
      <c r="H62" s="92"/>
      <c r="I62" s="93"/>
    </row>
    <row r="63" spans="1:9" x14ac:dyDescent="0.25">
      <c r="A63" t="s">
        <v>4753</v>
      </c>
      <c r="B63" s="68" t="s">
        <v>3863</v>
      </c>
      <c r="C63">
        <v>7.83</v>
      </c>
      <c r="E63" s="19" t="s">
        <v>5184</v>
      </c>
      <c r="F63" t="s">
        <v>5185</v>
      </c>
      <c r="G63" t="s">
        <v>5186</v>
      </c>
      <c r="H63" t="s">
        <v>5187</v>
      </c>
      <c r="I63" s="44" t="s">
        <v>5188</v>
      </c>
    </row>
    <row r="64" spans="1:9" ht="15.75" thickBot="1" x14ac:dyDescent="0.3">
      <c r="A64" t="s">
        <v>4780</v>
      </c>
      <c r="B64" s="68" t="s">
        <v>3890</v>
      </c>
      <c r="C64">
        <v>7.33</v>
      </c>
      <c r="E64" s="69" t="s">
        <v>5189</v>
      </c>
      <c r="F64" s="50">
        <v>6034444.25</v>
      </c>
      <c r="G64" s="50">
        <v>1</v>
      </c>
      <c r="H64" s="50">
        <v>0</v>
      </c>
      <c r="I64" s="51">
        <v>7.5887000000000002</v>
      </c>
    </row>
    <row r="65" spans="1:9" x14ac:dyDescent="0.25">
      <c r="A65" t="s">
        <v>4809</v>
      </c>
      <c r="B65" s="68" t="s">
        <v>3919</v>
      </c>
      <c r="C65">
        <v>8.36</v>
      </c>
      <c r="E65" s="91" t="s">
        <v>5190</v>
      </c>
      <c r="F65" s="92"/>
      <c r="G65" s="92"/>
      <c r="H65" s="92"/>
      <c r="I65" s="93"/>
    </row>
    <row r="66" spans="1:9" x14ac:dyDescent="0.25">
      <c r="A66" t="s">
        <v>4817</v>
      </c>
      <c r="B66" s="67" t="s">
        <v>3927</v>
      </c>
      <c r="C66" s="67">
        <v>7.25</v>
      </c>
      <c r="E66" s="19" t="s">
        <v>5184</v>
      </c>
      <c r="F66" t="s">
        <v>5185</v>
      </c>
      <c r="G66" t="s">
        <v>5186</v>
      </c>
      <c r="H66" t="s">
        <v>5187</v>
      </c>
      <c r="I66" s="44" t="s">
        <v>5188</v>
      </c>
    </row>
    <row r="67" spans="1:9" ht="15.75" thickBot="1" x14ac:dyDescent="0.3">
      <c r="A67" t="s">
        <v>4847</v>
      </c>
      <c r="B67" s="68" t="s">
        <v>3957</v>
      </c>
      <c r="C67">
        <v>7.87</v>
      </c>
      <c r="E67" s="69" t="s">
        <v>5189</v>
      </c>
      <c r="F67" s="50">
        <v>5595002.8300000001</v>
      </c>
      <c r="G67" s="50">
        <v>1</v>
      </c>
      <c r="H67" s="50">
        <v>0</v>
      </c>
      <c r="I67" s="51">
        <v>7.5890000000000004</v>
      </c>
    </row>
    <row r="68" spans="1:9" x14ac:dyDescent="0.25">
      <c r="A68" t="s">
        <v>4850</v>
      </c>
      <c r="B68" s="68" t="s">
        <v>3960</v>
      </c>
      <c r="C68">
        <v>2.81</v>
      </c>
      <c r="E68" s="91" t="s">
        <v>5191</v>
      </c>
      <c r="F68" s="92"/>
      <c r="G68" s="92"/>
      <c r="H68" s="92"/>
      <c r="I68" s="93"/>
    </row>
    <row r="69" spans="1:9" x14ac:dyDescent="0.25">
      <c r="A69" t="s">
        <v>4885</v>
      </c>
      <c r="B69" s="67" t="s">
        <v>3995</v>
      </c>
      <c r="C69" s="67"/>
      <c r="E69" s="19" t="s">
        <v>5184</v>
      </c>
      <c r="F69" t="s">
        <v>5185</v>
      </c>
      <c r="G69" t="s">
        <v>5186</v>
      </c>
      <c r="H69" t="s">
        <v>5187</v>
      </c>
      <c r="I69" s="44" t="s">
        <v>5188</v>
      </c>
    </row>
    <row r="70" spans="1:9" ht="15.75" thickBot="1" x14ac:dyDescent="0.3">
      <c r="A70" t="s">
        <v>4897</v>
      </c>
      <c r="B70" s="68" t="s">
        <v>4007</v>
      </c>
      <c r="C70">
        <v>8.2200000000000006</v>
      </c>
      <c r="E70" s="69" t="s">
        <v>5189</v>
      </c>
      <c r="F70" s="50">
        <v>1326214.69</v>
      </c>
      <c r="G70" s="50">
        <v>1</v>
      </c>
      <c r="H70" s="50">
        <v>0</v>
      </c>
      <c r="I70" s="51">
        <v>7.5808999999999997</v>
      </c>
    </row>
    <row r="71" spans="1:9" x14ac:dyDescent="0.25">
      <c r="A71" t="s">
        <v>4907</v>
      </c>
      <c r="B71" s="68" t="s">
        <v>4017</v>
      </c>
      <c r="C71">
        <v>6.5</v>
      </c>
      <c r="E71" s="91" t="s">
        <v>5192</v>
      </c>
      <c r="F71" s="92"/>
      <c r="G71" s="92"/>
      <c r="H71" s="92"/>
      <c r="I71" s="93"/>
    </row>
    <row r="72" spans="1:9" x14ac:dyDescent="0.25">
      <c r="A72" t="s">
        <v>4930</v>
      </c>
      <c r="B72" s="68" t="s">
        <v>4040</v>
      </c>
      <c r="C72">
        <v>7.78</v>
      </c>
      <c r="E72" s="19" t="s">
        <v>5184</v>
      </c>
      <c r="F72" t="s">
        <v>5185</v>
      </c>
      <c r="G72" t="s">
        <v>5186</v>
      </c>
      <c r="H72" t="s">
        <v>5187</v>
      </c>
      <c r="I72" s="44" t="s">
        <v>5188</v>
      </c>
    </row>
    <row r="73" spans="1:9" ht="15.75" thickBot="1" x14ac:dyDescent="0.3">
      <c r="A73" t="s">
        <v>4946</v>
      </c>
      <c r="B73" s="68" t="s">
        <v>4056</v>
      </c>
      <c r="C73">
        <v>6.42</v>
      </c>
      <c r="E73" s="69" t="s">
        <v>5189</v>
      </c>
      <c r="F73" s="50">
        <v>6994383.1600000001</v>
      </c>
      <c r="G73" s="50">
        <v>1</v>
      </c>
      <c r="H73" s="50">
        <v>0</v>
      </c>
      <c r="I73" s="51">
        <v>7.5804999999999998</v>
      </c>
    </row>
    <row r="74" spans="1:9" ht="15.75" thickBot="1" x14ac:dyDescent="0.3">
      <c r="A74" t="s">
        <v>4964</v>
      </c>
      <c r="B74" s="68" t="s">
        <v>4074</v>
      </c>
      <c r="C74">
        <v>2.38</v>
      </c>
      <c r="H74" s="70" t="s">
        <v>5193</v>
      </c>
      <c r="I74" s="71">
        <f>1-((F70/F64)/(F73/F67))</f>
        <v>0.82419652893077144</v>
      </c>
    </row>
    <row r="75" spans="1:9" ht="15.75" thickTop="1" x14ac:dyDescent="0.25">
      <c r="A75" t="s">
        <v>4968</v>
      </c>
      <c r="B75" s="68" t="s">
        <v>4078</v>
      </c>
      <c r="C75">
        <v>7.89</v>
      </c>
    </row>
    <row r="76" spans="1:9" ht="15.75" thickBot="1" x14ac:dyDescent="0.3">
      <c r="A76" t="s">
        <v>4969</v>
      </c>
      <c r="B76" s="68" t="s">
        <v>4079</v>
      </c>
      <c r="C76">
        <v>7.64</v>
      </c>
      <c r="E76" t="s">
        <v>5194</v>
      </c>
    </row>
    <row r="77" spans="1:9" x14ac:dyDescent="0.25">
      <c r="A77" t="s">
        <v>4970</v>
      </c>
      <c r="B77" s="68" t="s">
        <v>4080</v>
      </c>
      <c r="C77">
        <v>6.26</v>
      </c>
      <c r="E77" s="91" t="s">
        <v>5195</v>
      </c>
      <c r="F77" s="92"/>
      <c r="G77" s="92"/>
      <c r="H77" s="92"/>
      <c r="I77" s="93"/>
    </row>
    <row r="78" spans="1:9" x14ac:dyDescent="0.25">
      <c r="A78" t="s">
        <v>4984</v>
      </c>
      <c r="B78" s="68" t="s">
        <v>4094</v>
      </c>
      <c r="C78">
        <v>8.17</v>
      </c>
      <c r="E78" s="19" t="s">
        <v>5196</v>
      </c>
      <c r="F78" t="s">
        <v>5188</v>
      </c>
      <c r="G78" t="s">
        <v>5197</v>
      </c>
      <c r="H78" t="s">
        <v>5198</v>
      </c>
      <c r="I78" s="44"/>
    </row>
    <row r="79" spans="1:9" ht="15.75" thickBot="1" x14ac:dyDescent="0.3">
      <c r="E79" s="69">
        <v>5</v>
      </c>
      <c r="F79" s="50">
        <v>7.5852000000000004</v>
      </c>
      <c r="G79" s="50">
        <v>-4995.8500000000004</v>
      </c>
      <c r="H79" s="50"/>
      <c r="I79" s="51"/>
    </row>
    <row r="80" spans="1:9" x14ac:dyDescent="0.25">
      <c r="E80" s="94" t="s">
        <v>5199</v>
      </c>
      <c r="F80" s="95"/>
      <c r="G80" s="95"/>
      <c r="H80" s="95"/>
      <c r="I80" s="96"/>
    </row>
    <row r="81" spans="5:9" x14ac:dyDescent="0.25">
      <c r="E81" s="19" t="s">
        <v>5196</v>
      </c>
      <c r="F81" t="s">
        <v>5188</v>
      </c>
      <c r="G81" t="s">
        <v>5197</v>
      </c>
      <c r="H81" t="s">
        <v>5198</v>
      </c>
      <c r="I81" s="44"/>
    </row>
    <row r="82" spans="5:9" ht="15.75" thickBot="1" x14ac:dyDescent="0.3">
      <c r="E82" s="69">
        <v>15</v>
      </c>
      <c r="F82" s="50">
        <v>7.5757000000000003</v>
      </c>
      <c r="G82" s="50">
        <v>38831.17</v>
      </c>
      <c r="H82" s="50"/>
      <c r="I82" s="51"/>
    </row>
    <row r="83" spans="5:9" ht="15.75" thickBot="1" x14ac:dyDescent="0.3">
      <c r="H83" s="70" t="s">
        <v>5193</v>
      </c>
      <c r="I83" s="72">
        <f>ABS((G82-(G79))/G79)</f>
        <v>8.7726853288229218</v>
      </c>
    </row>
    <row r="84" spans="5:9" ht="15.75" thickTop="1" x14ac:dyDescent="0.25"/>
    <row r="86" spans="5:9" x14ac:dyDescent="0.25">
      <c r="E86" s="68" t="s">
        <v>3361</v>
      </c>
      <c r="F86">
        <v>6.9</v>
      </c>
    </row>
    <row r="88" spans="5:9" ht="15.75" thickBot="1" x14ac:dyDescent="0.3">
      <c r="E88" t="s">
        <v>4991</v>
      </c>
    </row>
    <row r="89" spans="5:9" x14ac:dyDescent="0.25">
      <c r="E89" s="91" t="s">
        <v>5183</v>
      </c>
      <c r="F89" s="92"/>
      <c r="G89" s="92"/>
      <c r="H89" s="92"/>
      <c r="I89" s="93"/>
    </row>
    <row r="90" spans="5:9" x14ac:dyDescent="0.25">
      <c r="E90" s="19" t="s">
        <v>5184</v>
      </c>
      <c r="F90" t="s">
        <v>5185</v>
      </c>
      <c r="G90" t="s">
        <v>5186</v>
      </c>
      <c r="H90" t="s">
        <v>5187</v>
      </c>
      <c r="I90" s="44" t="s">
        <v>5188</v>
      </c>
    </row>
    <row r="91" spans="5:9" ht="15.75" thickBot="1" x14ac:dyDescent="0.3">
      <c r="E91" s="69" t="s">
        <v>5189</v>
      </c>
      <c r="F91" s="50">
        <v>11891892.619999999</v>
      </c>
      <c r="G91" s="50">
        <v>1</v>
      </c>
      <c r="H91" s="50">
        <v>0</v>
      </c>
      <c r="I91" s="51">
        <v>6.8788999999999998</v>
      </c>
    </row>
    <row r="92" spans="5:9" x14ac:dyDescent="0.25">
      <c r="E92" s="91" t="s">
        <v>5190</v>
      </c>
      <c r="F92" s="92"/>
      <c r="G92" s="92"/>
      <c r="H92" s="92"/>
      <c r="I92" s="93"/>
    </row>
    <row r="93" spans="5:9" x14ac:dyDescent="0.25">
      <c r="E93" s="19" t="s">
        <v>5184</v>
      </c>
      <c r="F93" t="s">
        <v>5185</v>
      </c>
      <c r="G93" t="s">
        <v>5186</v>
      </c>
      <c r="H93" t="s">
        <v>5187</v>
      </c>
      <c r="I93" s="44" t="s">
        <v>5188</v>
      </c>
    </row>
    <row r="94" spans="5:9" ht="15.75" thickBot="1" x14ac:dyDescent="0.3">
      <c r="E94" s="69" t="s">
        <v>5189</v>
      </c>
      <c r="F94" s="50">
        <v>11462023.359999999</v>
      </c>
      <c r="G94" s="50">
        <v>1</v>
      </c>
      <c r="H94" s="50">
        <v>0</v>
      </c>
      <c r="I94" s="51">
        <v>6.8798000000000004</v>
      </c>
    </row>
    <row r="95" spans="5:9" x14ac:dyDescent="0.25">
      <c r="E95" s="91" t="s">
        <v>5191</v>
      </c>
      <c r="F95" s="92"/>
      <c r="G95" s="92"/>
      <c r="H95" s="92"/>
      <c r="I95" s="93"/>
    </row>
    <row r="96" spans="5:9" x14ac:dyDescent="0.25">
      <c r="E96" s="19" t="s">
        <v>5184</v>
      </c>
      <c r="F96" t="s">
        <v>5185</v>
      </c>
      <c r="G96" t="s">
        <v>5186</v>
      </c>
      <c r="H96" t="s">
        <v>5187</v>
      </c>
      <c r="I96" s="44" t="s">
        <v>5188</v>
      </c>
    </row>
    <row r="97" spans="5:9" ht="15.75" thickBot="1" x14ac:dyDescent="0.3">
      <c r="E97" s="69" t="s">
        <v>5189</v>
      </c>
      <c r="F97" s="50">
        <v>5503072.6900000004</v>
      </c>
      <c r="G97" s="50">
        <v>1</v>
      </c>
      <c r="H97" s="50">
        <v>0</v>
      </c>
      <c r="I97" s="51">
        <v>6.8747999999999996</v>
      </c>
    </row>
    <row r="98" spans="5:9" x14ac:dyDescent="0.25">
      <c r="E98" s="91" t="s">
        <v>5192</v>
      </c>
      <c r="F98" s="92"/>
      <c r="G98" s="92"/>
      <c r="H98" s="92"/>
      <c r="I98" s="93"/>
    </row>
    <row r="99" spans="5:9" x14ac:dyDescent="0.25">
      <c r="E99" s="19" t="s">
        <v>5184</v>
      </c>
      <c r="F99" t="s">
        <v>5185</v>
      </c>
      <c r="G99" t="s">
        <v>5186</v>
      </c>
      <c r="H99" t="s">
        <v>5187</v>
      </c>
      <c r="I99" s="44" t="s">
        <v>5188</v>
      </c>
    </row>
    <row r="100" spans="5:9" ht="15.75" thickBot="1" x14ac:dyDescent="0.3">
      <c r="E100" s="69" t="s">
        <v>5189</v>
      </c>
      <c r="F100" s="50">
        <v>10622646.48</v>
      </c>
      <c r="G100" s="50">
        <v>1</v>
      </c>
      <c r="H100" s="50">
        <v>0</v>
      </c>
      <c r="I100" s="51">
        <v>6.8747999999999996</v>
      </c>
    </row>
    <row r="101" spans="5:9" ht="15.75" thickBot="1" x14ac:dyDescent="0.3">
      <c r="H101" s="70" t="s">
        <v>5193</v>
      </c>
      <c r="I101" s="71">
        <f>1-((F97/F91)/(F100/F94))</f>
        <v>0.5006755512837211</v>
      </c>
    </row>
    <row r="102" spans="5:9" ht="15.75" thickTop="1" x14ac:dyDescent="0.25"/>
    <row r="103" spans="5:9" ht="15.75" thickBot="1" x14ac:dyDescent="0.3">
      <c r="E103" t="s">
        <v>5194</v>
      </c>
    </row>
    <row r="104" spans="5:9" x14ac:dyDescent="0.25">
      <c r="E104" s="91" t="s">
        <v>5195</v>
      </c>
      <c r="F104" s="92"/>
      <c r="G104" s="92"/>
      <c r="H104" s="92"/>
      <c r="I104" s="93"/>
    </row>
    <row r="105" spans="5:9" x14ac:dyDescent="0.25">
      <c r="E105" s="19" t="s">
        <v>5196</v>
      </c>
      <c r="F105" t="s">
        <v>5188</v>
      </c>
      <c r="G105" t="s">
        <v>5197</v>
      </c>
      <c r="H105" t="s">
        <v>5198</v>
      </c>
      <c r="I105" s="44"/>
    </row>
    <row r="106" spans="5:9" ht="15.75" thickBot="1" x14ac:dyDescent="0.3">
      <c r="E106" s="69">
        <v>1</v>
      </c>
      <c r="F106" s="50">
        <v>6.8924000000000003</v>
      </c>
      <c r="G106" s="50">
        <v>-8886.42</v>
      </c>
      <c r="H106" s="50"/>
      <c r="I106" s="51"/>
    </row>
    <row r="107" spans="5:9" x14ac:dyDescent="0.25">
      <c r="E107" s="94" t="s">
        <v>5199</v>
      </c>
      <c r="F107" s="95"/>
      <c r="G107" s="95"/>
      <c r="H107" s="95"/>
      <c r="I107" s="96"/>
    </row>
    <row r="108" spans="5:9" x14ac:dyDescent="0.25">
      <c r="E108" s="19" t="s">
        <v>5196</v>
      </c>
      <c r="F108" t="s">
        <v>5188</v>
      </c>
      <c r="G108" t="s">
        <v>5197</v>
      </c>
      <c r="H108" t="s">
        <v>5198</v>
      </c>
      <c r="I108" s="44"/>
    </row>
    <row r="109" spans="5:9" ht="15.75" thickBot="1" x14ac:dyDescent="0.3">
      <c r="E109" s="69">
        <v>1</v>
      </c>
      <c r="F109" s="50">
        <v>6.8837999999999999</v>
      </c>
      <c r="G109" s="50">
        <v>6914.53</v>
      </c>
      <c r="H109" s="50"/>
      <c r="I109" s="51"/>
    </row>
    <row r="110" spans="5:9" ht="15.75" thickBot="1" x14ac:dyDescent="0.3">
      <c r="H110" s="70" t="s">
        <v>5193</v>
      </c>
      <c r="I110" s="72">
        <f>ABS((G109-(G106))/G106)</f>
        <v>1.7781007424812243</v>
      </c>
    </row>
    <row r="111" spans="5:9" ht="15.75" thickTop="1" x14ac:dyDescent="0.25"/>
    <row r="113" spans="5:9" x14ac:dyDescent="0.25">
      <c r="E113" s="68" t="s">
        <v>3389</v>
      </c>
      <c r="F113">
        <v>7.68</v>
      </c>
    </row>
    <row r="115" spans="5:9" ht="15.75" thickBot="1" x14ac:dyDescent="0.3">
      <c r="E115" t="s">
        <v>4991</v>
      </c>
    </row>
    <row r="116" spans="5:9" x14ac:dyDescent="0.25">
      <c r="E116" s="91" t="s">
        <v>5183</v>
      </c>
      <c r="F116" s="92"/>
      <c r="G116" s="92"/>
      <c r="H116" s="92"/>
      <c r="I116" s="93"/>
    </row>
    <row r="117" spans="5:9" x14ac:dyDescent="0.25">
      <c r="E117" s="19" t="s">
        <v>5184</v>
      </c>
      <c r="F117" t="s">
        <v>5185</v>
      </c>
      <c r="G117" t="s">
        <v>5186</v>
      </c>
      <c r="H117" t="s">
        <v>5187</v>
      </c>
      <c r="I117" s="44" t="s">
        <v>5188</v>
      </c>
    </row>
    <row r="118" spans="5:9" ht="15.75" thickBot="1" x14ac:dyDescent="0.3">
      <c r="E118" s="69" t="s">
        <v>5189</v>
      </c>
      <c r="F118" s="50">
        <v>9141304.4700000007</v>
      </c>
      <c r="G118" s="50">
        <v>585043486</v>
      </c>
      <c r="H118" s="50">
        <v>0</v>
      </c>
      <c r="I118" s="51">
        <v>7.68</v>
      </c>
    </row>
    <row r="119" spans="5:9" x14ac:dyDescent="0.25">
      <c r="E119" s="91" t="s">
        <v>5190</v>
      </c>
      <c r="F119" s="92"/>
      <c r="G119" s="92"/>
      <c r="H119" s="92"/>
      <c r="I119" s="93"/>
    </row>
    <row r="120" spans="5:9" x14ac:dyDescent="0.25">
      <c r="E120" s="19" t="s">
        <v>5184</v>
      </c>
      <c r="F120" t="s">
        <v>5185</v>
      </c>
      <c r="G120" t="s">
        <v>5186</v>
      </c>
      <c r="H120" t="s">
        <v>5187</v>
      </c>
      <c r="I120" s="44" t="s">
        <v>5188</v>
      </c>
    </row>
    <row r="121" spans="5:9" ht="15.75" thickBot="1" x14ac:dyDescent="0.3">
      <c r="E121" s="69" t="s">
        <v>5189</v>
      </c>
      <c r="F121" s="50">
        <v>8418333.1699999999</v>
      </c>
      <c r="G121" s="50">
        <v>538773323</v>
      </c>
      <c r="H121" s="50">
        <v>0</v>
      </c>
      <c r="I121" s="51">
        <v>7.68</v>
      </c>
    </row>
    <row r="122" spans="5:9" x14ac:dyDescent="0.25">
      <c r="E122" s="91" t="s">
        <v>5191</v>
      </c>
      <c r="F122" s="92"/>
      <c r="G122" s="92"/>
      <c r="H122" s="92"/>
      <c r="I122" s="93"/>
    </row>
    <row r="123" spans="5:9" x14ac:dyDescent="0.25">
      <c r="E123" s="19" t="s">
        <v>5184</v>
      </c>
      <c r="F123" t="s">
        <v>5185</v>
      </c>
      <c r="G123" t="s">
        <v>5186</v>
      </c>
      <c r="H123" t="s">
        <v>5187</v>
      </c>
      <c r="I123" s="44" t="s">
        <v>5188</v>
      </c>
    </row>
    <row r="124" spans="5:9" ht="15.75" thickBot="1" x14ac:dyDescent="0.3">
      <c r="E124" s="69" t="s">
        <v>5189</v>
      </c>
      <c r="F124" s="50">
        <v>1896381.41</v>
      </c>
      <c r="G124" s="50">
        <v>60684205</v>
      </c>
      <c r="H124" s="50">
        <v>0</v>
      </c>
      <c r="I124" s="51">
        <v>7.62</v>
      </c>
    </row>
    <row r="125" spans="5:9" x14ac:dyDescent="0.25">
      <c r="E125" s="91" t="s">
        <v>5192</v>
      </c>
      <c r="F125" s="92"/>
      <c r="G125" s="92"/>
      <c r="H125" s="92"/>
      <c r="I125" s="93"/>
    </row>
    <row r="126" spans="5:9" x14ac:dyDescent="0.25">
      <c r="E126" s="19" t="s">
        <v>5184</v>
      </c>
      <c r="F126" t="s">
        <v>5185</v>
      </c>
      <c r="G126" t="s">
        <v>5186</v>
      </c>
      <c r="H126" t="s">
        <v>5187</v>
      </c>
      <c r="I126" s="44" t="s">
        <v>5188</v>
      </c>
    </row>
    <row r="127" spans="5:9" ht="15.75" thickBot="1" x14ac:dyDescent="0.3">
      <c r="E127" s="69" t="s">
        <v>5189</v>
      </c>
      <c r="F127" s="50">
        <v>11227723.189999999</v>
      </c>
      <c r="G127" s="50">
        <v>359287142</v>
      </c>
      <c r="H127" s="50">
        <v>0</v>
      </c>
      <c r="I127" s="51">
        <v>7.62</v>
      </c>
    </row>
    <row r="128" spans="5:9" ht="15.75" thickBot="1" x14ac:dyDescent="0.3">
      <c r="H128" s="70" t="s">
        <v>5193</v>
      </c>
      <c r="I128" s="71">
        <f>1-((F124/F118)/(F127/F121))</f>
        <v>0.84445647824853443</v>
      </c>
    </row>
    <row r="129" spans="5:9" ht="15.75" thickTop="1" x14ac:dyDescent="0.25"/>
    <row r="130" spans="5:9" ht="15.75" thickBot="1" x14ac:dyDescent="0.3">
      <c r="E130" t="s">
        <v>5194</v>
      </c>
    </row>
    <row r="131" spans="5:9" x14ac:dyDescent="0.25">
      <c r="E131" s="91" t="s">
        <v>5195</v>
      </c>
      <c r="F131" s="92"/>
      <c r="G131" s="92"/>
      <c r="H131" s="92"/>
      <c r="I131" s="93"/>
    </row>
    <row r="132" spans="5:9" x14ac:dyDescent="0.25">
      <c r="E132" s="19" t="s">
        <v>5196</v>
      </c>
      <c r="F132" t="s">
        <v>5188</v>
      </c>
      <c r="G132" t="s">
        <v>5197</v>
      </c>
      <c r="H132" t="s">
        <v>5198</v>
      </c>
      <c r="I132" s="44"/>
    </row>
    <row r="133" spans="5:9" ht="15.75" thickBot="1" x14ac:dyDescent="0.3">
      <c r="E133" s="69">
        <v>1</v>
      </c>
      <c r="F133" s="50">
        <v>7.6749999999999998</v>
      </c>
      <c r="G133" s="50">
        <v>-5110.6099999999997</v>
      </c>
      <c r="H133" s="50"/>
      <c r="I133" s="51"/>
    </row>
    <row r="134" spans="5:9" x14ac:dyDescent="0.25">
      <c r="E134" s="94" t="s">
        <v>5199</v>
      </c>
      <c r="F134" s="95"/>
      <c r="G134" s="95"/>
      <c r="H134" s="95"/>
      <c r="I134" s="96"/>
    </row>
    <row r="135" spans="5:9" x14ac:dyDescent="0.25">
      <c r="E135" s="19" t="s">
        <v>5196</v>
      </c>
      <c r="F135" t="s">
        <v>5188</v>
      </c>
      <c r="G135" t="s">
        <v>5197</v>
      </c>
      <c r="H135" t="s">
        <v>5198</v>
      </c>
      <c r="I135" s="44"/>
    </row>
    <row r="136" spans="5:9" ht="15.75" thickBot="1" x14ac:dyDescent="0.3">
      <c r="E136" s="69">
        <v>1</v>
      </c>
      <c r="F136" s="50">
        <v>7.6292999999999997</v>
      </c>
      <c r="G136" s="50">
        <v>20924.439999999999</v>
      </c>
      <c r="H136" s="50"/>
      <c r="I136" s="51"/>
    </row>
    <row r="137" spans="5:9" ht="15.75" thickBot="1" x14ac:dyDescent="0.3">
      <c r="H137" s="70" t="s">
        <v>5193</v>
      </c>
      <c r="I137" s="72">
        <f>ABS((G136-(G133))/G133)</f>
        <v>5.0943135946589546</v>
      </c>
    </row>
    <row r="138" spans="5:9" ht="15.75" thickTop="1" x14ac:dyDescent="0.25"/>
    <row r="140" spans="5:9" x14ac:dyDescent="0.25">
      <c r="E140" s="68" t="s">
        <v>3397</v>
      </c>
      <c r="F140">
        <v>8.3000000000000007</v>
      </c>
    </row>
    <row r="141" spans="5:9" x14ac:dyDescent="0.25">
      <c r="E141" t="s">
        <v>4994</v>
      </c>
      <c r="F141">
        <v>1.92</v>
      </c>
    </row>
    <row r="142" spans="5:9" ht="15.75" thickBot="1" x14ac:dyDescent="0.3">
      <c r="E142" t="s">
        <v>4991</v>
      </c>
    </row>
    <row r="143" spans="5:9" x14ac:dyDescent="0.25">
      <c r="E143" s="91" t="s">
        <v>5183</v>
      </c>
      <c r="F143" s="92"/>
      <c r="G143" s="92"/>
      <c r="H143" s="92"/>
      <c r="I143" s="93"/>
    </row>
    <row r="144" spans="5:9" x14ac:dyDescent="0.25">
      <c r="E144" s="19" t="s">
        <v>5184</v>
      </c>
      <c r="F144" t="s">
        <v>5185</v>
      </c>
      <c r="G144" t="s">
        <v>5186</v>
      </c>
      <c r="H144" t="s">
        <v>5187</v>
      </c>
      <c r="I144" s="44" t="s">
        <v>5188</v>
      </c>
    </row>
    <row r="145" spans="5:9" ht="15.75" thickBot="1" x14ac:dyDescent="0.3">
      <c r="E145" s="69" t="s">
        <v>5189</v>
      </c>
      <c r="F145" s="50">
        <v>3974752.97</v>
      </c>
      <c r="G145" s="50">
        <v>1</v>
      </c>
      <c r="H145" s="50">
        <v>0</v>
      </c>
      <c r="I145" s="51">
        <v>8.2896000000000001</v>
      </c>
    </row>
    <row r="146" spans="5:9" x14ac:dyDescent="0.25">
      <c r="E146" s="91" t="s">
        <v>5190</v>
      </c>
      <c r="F146" s="92"/>
      <c r="G146" s="92"/>
      <c r="H146" s="92"/>
      <c r="I146" s="93"/>
    </row>
    <row r="147" spans="5:9" x14ac:dyDescent="0.25">
      <c r="E147" s="19" t="s">
        <v>5184</v>
      </c>
      <c r="F147" t="s">
        <v>5185</v>
      </c>
      <c r="G147" t="s">
        <v>5186</v>
      </c>
      <c r="H147" t="s">
        <v>5187</v>
      </c>
      <c r="I147" s="44" t="s">
        <v>5188</v>
      </c>
    </row>
    <row r="148" spans="5:9" ht="15.75" thickBot="1" x14ac:dyDescent="0.3">
      <c r="E148" s="69" t="s">
        <v>5189</v>
      </c>
      <c r="F148" s="50">
        <v>3883103.17</v>
      </c>
      <c r="G148" s="50">
        <v>1</v>
      </c>
      <c r="H148" s="50">
        <v>0</v>
      </c>
      <c r="I148" s="51">
        <v>8.2899999999999991</v>
      </c>
    </row>
    <row r="149" spans="5:9" x14ac:dyDescent="0.25">
      <c r="E149" s="91" t="s">
        <v>5191</v>
      </c>
      <c r="F149" s="92"/>
      <c r="G149" s="92"/>
      <c r="H149" s="92"/>
      <c r="I149" s="93"/>
    </row>
    <row r="150" spans="5:9" x14ac:dyDescent="0.25">
      <c r="E150" s="19" t="s">
        <v>5184</v>
      </c>
      <c r="F150" t="s">
        <v>5185</v>
      </c>
      <c r="G150" t="s">
        <v>5186</v>
      </c>
      <c r="H150" t="s">
        <v>5187</v>
      </c>
      <c r="I150" s="44" t="s">
        <v>5188</v>
      </c>
    </row>
    <row r="151" spans="5:9" ht="15.75" thickBot="1" x14ac:dyDescent="0.3">
      <c r="E151" s="69" t="s">
        <v>5189</v>
      </c>
      <c r="F151" s="50">
        <v>3222857.94</v>
      </c>
      <c r="G151" s="50">
        <v>1</v>
      </c>
      <c r="H151" s="50">
        <v>0</v>
      </c>
      <c r="I151" s="51">
        <v>8.2879000000000005</v>
      </c>
    </row>
    <row r="152" spans="5:9" x14ac:dyDescent="0.25">
      <c r="E152" s="91" t="s">
        <v>5192</v>
      </c>
      <c r="F152" s="92"/>
      <c r="G152" s="92"/>
      <c r="H152" s="92"/>
      <c r="I152" s="93"/>
    </row>
    <row r="153" spans="5:9" x14ac:dyDescent="0.25">
      <c r="E153" s="19" t="s">
        <v>5184</v>
      </c>
      <c r="F153" t="s">
        <v>5185</v>
      </c>
      <c r="G153" t="s">
        <v>5186</v>
      </c>
      <c r="H153" t="s">
        <v>5187</v>
      </c>
      <c r="I153" s="44" t="s">
        <v>5188</v>
      </c>
    </row>
    <row r="154" spans="5:9" ht="15.75" thickBot="1" x14ac:dyDescent="0.3">
      <c r="E154" s="69" t="s">
        <v>5189</v>
      </c>
      <c r="F154" s="50">
        <v>4095095.81</v>
      </c>
      <c r="G154" s="50">
        <v>1</v>
      </c>
      <c r="H154" s="50">
        <v>0</v>
      </c>
      <c r="I154" s="51">
        <v>8.2868999999999993</v>
      </c>
    </row>
    <row r="155" spans="5:9" ht="15.75" thickBot="1" x14ac:dyDescent="0.3">
      <c r="H155" s="70" t="s">
        <v>5193</v>
      </c>
      <c r="I155" s="71">
        <f>1-((F151/F145)/(F154/F148))</f>
        <v>0.23114245149003299</v>
      </c>
    </row>
    <row r="156" spans="5:9" ht="15.75" thickTop="1" x14ac:dyDescent="0.25"/>
    <row r="157" spans="5:9" ht="15.75" thickBot="1" x14ac:dyDescent="0.3">
      <c r="E157" t="s">
        <v>5194</v>
      </c>
    </row>
    <row r="158" spans="5:9" x14ac:dyDescent="0.25">
      <c r="E158" s="91" t="s">
        <v>5195</v>
      </c>
      <c r="F158" s="92"/>
      <c r="G158" s="92"/>
      <c r="H158" s="92"/>
      <c r="I158" s="93"/>
    </row>
    <row r="159" spans="5:9" x14ac:dyDescent="0.25">
      <c r="E159" s="19" t="s">
        <v>5196</v>
      </c>
      <c r="F159" t="s">
        <v>5188</v>
      </c>
      <c r="G159" t="s">
        <v>5197</v>
      </c>
      <c r="H159" t="s">
        <v>5198</v>
      </c>
      <c r="I159" s="44"/>
    </row>
    <row r="160" spans="5:9" ht="15.75" thickBot="1" x14ac:dyDescent="0.3">
      <c r="E160" s="69">
        <v>2</v>
      </c>
      <c r="F160" s="50">
        <v>8.2903000000000002</v>
      </c>
      <c r="G160" s="50">
        <v>-10898.08</v>
      </c>
      <c r="H160" s="50"/>
      <c r="I160" s="51"/>
    </row>
    <row r="161" spans="5:9" x14ac:dyDescent="0.25">
      <c r="E161" s="94" t="s">
        <v>5199</v>
      </c>
      <c r="F161" s="95"/>
      <c r="G161" s="95"/>
      <c r="H161" s="95"/>
      <c r="I161" s="96"/>
    </row>
    <row r="162" spans="5:9" x14ac:dyDescent="0.25">
      <c r="E162" s="19" t="s">
        <v>5196</v>
      </c>
      <c r="F162" t="s">
        <v>5188</v>
      </c>
      <c r="G162" t="s">
        <v>5197</v>
      </c>
      <c r="H162" t="s">
        <v>5198</v>
      </c>
      <c r="I162" s="44"/>
    </row>
    <row r="163" spans="5:9" ht="15.75" thickBot="1" x14ac:dyDescent="0.3">
      <c r="E163" s="69">
        <v>1</v>
      </c>
      <c r="F163" s="50">
        <v>8.2873999999999999</v>
      </c>
      <c r="G163" s="50">
        <v>5633.14</v>
      </c>
      <c r="H163" s="50"/>
      <c r="I163" s="51"/>
    </row>
    <row r="164" spans="5:9" ht="15.75" thickBot="1" x14ac:dyDescent="0.3">
      <c r="H164" s="70" t="s">
        <v>5193</v>
      </c>
      <c r="I164" s="72">
        <f>ABS((G163-(G160))/G160)</f>
        <v>1.5168928838841338</v>
      </c>
    </row>
    <row r="165" spans="5:9" ht="15.75" thickTop="1" x14ac:dyDescent="0.25"/>
    <row r="166" spans="5:9" x14ac:dyDescent="0.25">
      <c r="E166" s="68" t="s">
        <v>3412</v>
      </c>
      <c r="F166">
        <v>6.64</v>
      </c>
    </row>
    <row r="167" spans="5:9" x14ac:dyDescent="0.25">
      <c r="E167" t="s">
        <v>4994</v>
      </c>
      <c r="F167">
        <v>8.8000000000000007</v>
      </c>
    </row>
    <row r="168" spans="5:9" ht="15.75" thickBot="1" x14ac:dyDescent="0.3">
      <c r="E168" t="s">
        <v>4991</v>
      </c>
    </row>
    <row r="169" spans="5:9" x14ac:dyDescent="0.25">
      <c r="E169" s="91" t="s">
        <v>5183</v>
      </c>
      <c r="F169" s="92"/>
      <c r="G169" s="92"/>
      <c r="H169" s="92"/>
      <c r="I169" s="93"/>
    </row>
    <row r="170" spans="5:9" x14ac:dyDescent="0.25">
      <c r="E170" s="19" t="s">
        <v>5184</v>
      </c>
      <c r="F170" t="s">
        <v>5185</v>
      </c>
      <c r="G170" t="s">
        <v>5186</v>
      </c>
      <c r="H170" t="s">
        <v>5187</v>
      </c>
      <c r="I170" s="44" t="s">
        <v>5188</v>
      </c>
    </row>
    <row r="171" spans="5:9" ht="15.75" thickBot="1" x14ac:dyDescent="0.3">
      <c r="E171" s="69" t="s">
        <v>5189</v>
      </c>
      <c r="F171" s="50">
        <v>5409643.2199999997</v>
      </c>
      <c r="G171" s="50">
        <v>1</v>
      </c>
      <c r="H171" s="50">
        <v>0</v>
      </c>
      <c r="I171" s="51">
        <v>6.6452999999999998</v>
      </c>
    </row>
    <row r="172" spans="5:9" x14ac:dyDescent="0.25">
      <c r="E172" s="91" t="s">
        <v>5190</v>
      </c>
      <c r="F172" s="92"/>
      <c r="G172" s="92"/>
      <c r="H172" s="92"/>
      <c r="I172" s="93"/>
    </row>
    <row r="173" spans="5:9" x14ac:dyDescent="0.25">
      <c r="E173" s="19" t="s">
        <v>5184</v>
      </c>
      <c r="F173" t="s">
        <v>5185</v>
      </c>
      <c r="G173" t="s">
        <v>5186</v>
      </c>
      <c r="H173" t="s">
        <v>5187</v>
      </c>
      <c r="I173" s="44" t="s">
        <v>5188</v>
      </c>
    </row>
    <row r="174" spans="5:9" ht="15.75" thickBot="1" x14ac:dyDescent="0.3">
      <c r="E174" s="69" t="s">
        <v>5189</v>
      </c>
      <c r="F174" s="50">
        <v>4852307.5599999996</v>
      </c>
      <c r="G174" s="50">
        <v>1</v>
      </c>
      <c r="H174" s="50">
        <v>0</v>
      </c>
      <c r="I174" s="51">
        <v>6.6449999999999996</v>
      </c>
    </row>
    <row r="175" spans="5:9" x14ac:dyDescent="0.25">
      <c r="E175" s="91" t="s">
        <v>5191</v>
      </c>
      <c r="F175" s="92"/>
      <c r="G175" s="92"/>
      <c r="H175" s="92"/>
      <c r="I175" s="93"/>
    </row>
    <row r="176" spans="5:9" x14ac:dyDescent="0.25">
      <c r="E176" s="19" t="s">
        <v>5184</v>
      </c>
      <c r="F176" t="s">
        <v>5185</v>
      </c>
      <c r="G176" t="s">
        <v>5186</v>
      </c>
      <c r="H176" t="s">
        <v>5187</v>
      </c>
      <c r="I176" s="44" t="s">
        <v>5188</v>
      </c>
    </row>
    <row r="177" spans="5:9" ht="15.75" thickBot="1" x14ac:dyDescent="0.3">
      <c r="E177" s="69" t="s">
        <v>5189</v>
      </c>
      <c r="F177" s="50">
        <v>931314.22</v>
      </c>
      <c r="G177" s="50">
        <v>1</v>
      </c>
      <c r="H177" s="50">
        <v>0</v>
      </c>
      <c r="I177" s="51">
        <v>6.6300999999999997</v>
      </c>
    </row>
    <row r="178" spans="5:9" x14ac:dyDescent="0.25">
      <c r="E178" s="91" t="s">
        <v>5192</v>
      </c>
      <c r="F178" s="92"/>
      <c r="G178" s="92"/>
      <c r="H178" s="92"/>
      <c r="I178" s="93"/>
    </row>
    <row r="179" spans="5:9" x14ac:dyDescent="0.25">
      <c r="E179" s="19" t="s">
        <v>5184</v>
      </c>
      <c r="F179" t="s">
        <v>5185</v>
      </c>
      <c r="G179" t="s">
        <v>5186</v>
      </c>
      <c r="H179" t="s">
        <v>5187</v>
      </c>
      <c r="I179" s="44" t="s">
        <v>5188</v>
      </c>
    </row>
    <row r="180" spans="5:9" ht="15.75" thickBot="1" x14ac:dyDescent="0.3">
      <c r="E180" s="69" t="s">
        <v>5189</v>
      </c>
      <c r="F180" s="50">
        <v>5792146.7300000004</v>
      </c>
      <c r="G180" s="50">
        <v>1</v>
      </c>
      <c r="H180" s="50">
        <v>0</v>
      </c>
      <c r="I180" s="51">
        <v>6.6304999999999996</v>
      </c>
    </row>
    <row r="181" spans="5:9" ht="15.75" thickBot="1" x14ac:dyDescent="0.3">
      <c r="H181" s="70" t="s">
        <v>5193</v>
      </c>
      <c r="I181" s="71">
        <f>1-((F177/F171)/(F180/F174))</f>
        <v>0.85577638524666721</v>
      </c>
    </row>
    <row r="182" spans="5:9" ht="15.75" thickTop="1" x14ac:dyDescent="0.25"/>
    <row r="183" spans="5:9" ht="15.75" thickBot="1" x14ac:dyDescent="0.3">
      <c r="E183" t="s">
        <v>5194</v>
      </c>
    </row>
    <row r="184" spans="5:9" x14ac:dyDescent="0.25">
      <c r="E184" s="91" t="s">
        <v>5195</v>
      </c>
      <c r="F184" s="92"/>
      <c r="G184" s="92"/>
      <c r="H184" s="92"/>
      <c r="I184" s="93"/>
    </row>
    <row r="185" spans="5:9" x14ac:dyDescent="0.25">
      <c r="E185" s="19" t="s">
        <v>5196</v>
      </c>
      <c r="F185" t="s">
        <v>5188</v>
      </c>
      <c r="G185" t="s">
        <v>5197</v>
      </c>
      <c r="H185" t="s">
        <v>5198</v>
      </c>
      <c r="I185" s="44"/>
    </row>
    <row r="186" spans="5:9" ht="15.75" thickBot="1" x14ac:dyDescent="0.3">
      <c r="E186" s="69">
        <v>1</v>
      </c>
      <c r="F186" s="50">
        <v>6.6440999999999999</v>
      </c>
      <c r="G186" s="50">
        <v>-14355.96</v>
      </c>
      <c r="H186" s="50"/>
      <c r="I186" s="51"/>
    </row>
    <row r="187" spans="5:9" x14ac:dyDescent="0.25">
      <c r="E187" s="94" t="s">
        <v>5199</v>
      </c>
      <c r="F187" s="95"/>
      <c r="G187" s="95"/>
      <c r="H187" s="95"/>
      <c r="I187" s="96"/>
    </row>
    <row r="188" spans="5:9" x14ac:dyDescent="0.25">
      <c r="E188" s="19" t="s">
        <v>5196</v>
      </c>
      <c r="F188" t="s">
        <v>5188</v>
      </c>
      <c r="G188" t="s">
        <v>5197</v>
      </c>
      <c r="H188" t="s">
        <v>5198</v>
      </c>
      <c r="I188" s="44"/>
    </row>
    <row r="189" spans="5:9" ht="15.75" thickBot="1" x14ac:dyDescent="0.3">
      <c r="E189" s="69">
        <v>1</v>
      </c>
      <c r="F189" s="50">
        <v>6.6295000000000002</v>
      </c>
      <c r="G189" s="50">
        <v>36330.61</v>
      </c>
      <c r="H189" s="50"/>
      <c r="I189" s="51"/>
    </row>
    <row r="190" spans="5:9" ht="15.75" thickBot="1" x14ac:dyDescent="0.3">
      <c r="H190" s="70" t="s">
        <v>5193</v>
      </c>
      <c r="I190" s="72">
        <f>ABS((G189-(G186))/G186)</f>
        <v>3.5306987481157655</v>
      </c>
    </row>
    <row r="191" spans="5:9" ht="15.75" thickTop="1" x14ac:dyDescent="0.25"/>
    <row r="192" spans="5:9" x14ac:dyDescent="0.25">
      <c r="E192" s="68" t="s">
        <v>3414</v>
      </c>
      <c r="F192">
        <v>2.0699999999999998</v>
      </c>
    </row>
    <row r="193" spans="5:9" x14ac:dyDescent="0.25">
      <c r="E193" t="s">
        <v>4994</v>
      </c>
      <c r="F193">
        <v>9.8699999999999992</v>
      </c>
    </row>
    <row r="194" spans="5:9" ht="15.75" thickBot="1" x14ac:dyDescent="0.3">
      <c r="E194" t="s">
        <v>4991</v>
      </c>
    </row>
    <row r="195" spans="5:9" x14ac:dyDescent="0.25">
      <c r="E195" s="91" t="s">
        <v>5183</v>
      </c>
      <c r="F195" s="92"/>
      <c r="G195" s="92"/>
      <c r="H195" s="92"/>
      <c r="I195" s="93"/>
    </row>
    <row r="196" spans="5:9" x14ac:dyDescent="0.25">
      <c r="E196" s="19" t="s">
        <v>5184</v>
      </c>
      <c r="F196" t="s">
        <v>5185</v>
      </c>
      <c r="G196" t="s">
        <v>5186</v>
      </c>
      <c r="H196" t="s">
        <v>5187</v>
      </c>
      <c r="I196" s="44" t="s">
        <v>5188</v>
      </c>
    </row>
    <row r="197" spans="5:9" ht="15.75" thickBot="1" x14ac:dyDescent="0.3">
      <c r="E197" s="69" t="s">
        <v>5189</v>
      </c>
      <c r="F197" s="50">
        <v>12427483.41</v>
      </c>
      <c r="G197" s="50">
        <v>1</v>
      </c>
      <c r="H197" s="50">
        <v>0</v>
      </c>
      <c r="I197" s="51">
        <v>2.0781999999999998</v>
      </c>
    </row>
    <row r="198" spans="5:9" x14ac:dyDescent="0.25">
      <c r="E198" s="91" t="s">
        <v>5190</v>
      </c>
      <c r="F198" s="92"/>
      <c r="G198" s="92"/>
      <c r="H198" s="92"/>
      <c r="I198" s="93"/>
    </row>
    <row r="199" spans="5:9" x14ac:dyDescent="0.25">
      <c r="E199" s="19" t="s">
        <v>5184</v>
      </c>
      <c r="F199" t="s">
        <v>5185</v>
      </c>
      <c r="G199" t="s">
        <v>5186</v>
      </c>
      <c r="H199" t="s">
        <v>5187</v>
      </c>
      <c r="I199" s="44" t="s">
        <v>5188</v>
      </c>
    </row>
    <row r="200" spans="5:9" ht="15.75" thickBot="1" x14ac:dyDescent="0.3">
      <c r="E200" s="69" t="s">
        <v>5189</v>
      </c>
      <c r="F200" s="50">
        <v>12040215</v>
      </c>
      <c r="G200" s="50">
        <v>1</v>
      </c>
      <c r="H200" s="50">
        <v>0</v>
      </c>
      <c r="I200" s="51">
        <v>2.0777000000000001</v>
      </c>
    </row>
    <row r="201" spans="5:9" x14ac:dyDescent="0.25">
      <c r="E201" s="91" t="s">
        <v>5191</v>
      </c>
      <c r="F201" s="92"/>
      <c r="G201" s="92"/>
      <c r="H201" s="92"/>
      <c r="I201" s="93"/>
    </row>
    <row r="202" spans="5:9" x14ac:dyDescent="0.25">
      <c r="E202" s="19" t="s">
        <v>5184</v>
      </c>
      <c r="F202" t="s">
        <v>5185</v>
      </c>
      <c r="G202" t="s">
        <v>5186</v>
      </c>
      <c r="H202" t="s">
        <v>5187</v>
      </c>
      <c r="I202" s="44" t="s">
        <v>5188</v>
      </c>
    </row>
    <row r="203" spans="5:9" ht="15.75" thickBot="1" x14ac:dyDescent="0.3">
      <c r="E203" s="69" t="s">
        <v>5189</v>
      </c>
      <c r="F203" s="50">
        <v>7172154.6200000001</v>
      </c>
      <c r="G203" s="50">
        <v>1</v>
      </c>
      <c r="H203" s="50">
        <v>0</v>
      </c>
      <c r="I203" s="51">
        <v>2.0632999999999999</v>
      </c>
    </row>
    <row r="204" spans="5:9" x14ac:dyDescent="0.25">
      <c r="E204" s="91" t="s">
        <v>5192</v>
      </c>
      <c r="F204" s="92"/>
      <c r="G204" s="92"/>
      <c r="H204" s="92"/>
      <c r="I204" s="93"/>
    </row>
    <row r="205" spans="5:9" x14ac:dyDescent="0.25">
      <c r="E205" s="19" t="s">
        <v>5184</v>
      </c>
      <c r="F205" t="s">
        <v>5185</v>
      </c>
      <c r="G205" t="s">
        <v>5186</v>
      </c>
      <c r="H205" t="s">
        <v>5187</v>
      </c>
      <c r="I205" s="44" t="s">
        <v>5188</v>
      </c>
    </row>
    <row r="206" spans="5:9" ht="15.75" thickBot="1" x14ac:dyDescent="0.3">
      <c r="E206" s="69" t="s">
        <v>5189</v>
      </c>
      <c r="F206" s="50">
        <v>11332120.02</v>
      </c>
      <c r="G206" s="50">
        <v>1</v>
      </c>
      <c r="H206" s="50">
        <v>0</v>
      </c>
      <c r="I206" s="51">
        <v>2.0636999999999999</v>
      </c>
    </row>
    <row r="207" spans="5:9" ht="15.75" thickBot="1" x14ac:dyDescent="0.3">
      <c r="H207" s="70" t="s">
        <v>5193</v>
      </c>
      <c r="I207" s="71">
        <f>1-((F203/F197)/(F206/F200))</f>
        <v>0.38681781565542561</v>
      </c>
    </row>
    <row r="208" spans="5:9" ht="15.75" thickTop="1" x14ac:dyDescent="0.25"/>
    <row r="209" spans="5:9" ht="15.75" thickBot="1" x14ac:dyDescent="0.3">
      <c r="E209" t="s">
        <v>5194</v>
      </c>
    </row>
    <row r="210" spans="5:9" x14ac:dyDescent="0.25">
      <c r="E210" s="91" t="s">
        <v>5195</v>
      </c>
      <c r="F210" s="92"/>
      <c r="G210" s="92"/>
      <c r="H210" s="92"/>
      <c r="I210" s="93"/>
    </row>
    <row r="211" spans="5:9" x14ac:dyDescent="0.25">
      <c r="E211" s="19" t="s">
        <v>5196</v>
      </c>
      <c r="F211" t="s">
        <v>5188</v>
      </c>
      <c r="G211" t="s">
        <v>5197</v>
      </c>
      <c r="H211" t="s">
        <v>5198</v>
      </c>
      <c r="I211" s="44"/>
    </row>
    <row r="212" spans="5:9" ht="15.75" thickBot="1" x14ac:dyDescent="0.3">
      <c r="E212" s="69">
        <v>1</v>
      </c>
      <c r="F212" s="50">
        <v>2.0760999999999998</v>
      </c>
      <c r="G212" s="50">
        <v>-19199.12</v>
      </c>
      <c r="H212" s="50"/>
      <c r="I212" s="51"/>
    </row>
    <row r="213" spans="5:9" x14ac:dyDescent="0.25">
      <c r="E213" s="94" t="s">
        <v>5199</v>
      </c>
      <c r="F213" s="95"/>
      <c r="G213" s="95"/>
      <c r="H213" s="95"/>
      <c r="I213" s="96"/>
    </row>
    <row r="214" spans="5:9" x14ac:dyDescent="0.25">
      <c r="E214" s="19" t="s">
        <v>5196</v>
      </c>
      <c r="F214" t="s">
        <v>5188</v>
      </c>
      <c r="G214" t="s">
        <v>5197</v>
      </c>
      <c r="H214" t="s">
        <v>5198</v>
      </c>
      <c r="I214" s="44"/>
    </row>
    <row r="215" spans="5:9" ht="15.75" thickBot="1" x14ac:dyDescent="0.3">
      <c r="E215" s="69">
        <v>1</v>
      </c>
      <c r="F215" s="50">
        <v>2.0613000000000001</v>
      </c>
      <c r="G215" s="50">
        <v>25129.23</v>
      </c>
      <c r="H215" s="50"/>
      <c r="I215" s="51"/>
    </row>
    <row r="216" spans="5:9" ht="15.75" thickBot="1" x14ac:dyDescent="0.3">
      <c r="H216" s="70" t="s">
        <v>5193</v>
      </c>
      <c r="I216" s="72">
        <f>ABS((G215-(G212))/G212)</f>
        <v>2.3088740525607423</v>
      </c>
    </row>
    <row r="217" spans="5:9" ht="15.75" thickTop="1" x14ac:dyDescent="0.25"/>
    <row r="218" spans="5:9" x14ac:dyDescent="0.25">
      <c r="E218" s="68" t="s">
        <v>3422</v>
      </c>
      <c r="F218">
        <v>2.8</v>
      </c>
    </row>
    <row r="219" spans="5:9" x14ac:dyDescent="0.25">
      <c r="E219" t="s">
        <v>4994</v>
      </c>
      <c r="F219">
        <v>4.5999999999999996</v>
      </c>
    </row>
    <row r="220" spans="5:9" ht="15.75" thickBot="1" x14ac:dyDescent="0.3">
      <c r="E220" t="s">
        <v>4991</v>
      </c>
    </row>
    <row r="221" spans="5:9" x14ac:dyDescent="0.25">
      <c r="E221" s="91" t="s">
        <v>5183</v>
      </c>
      <c r="F221" s="92"/>
      <c r="G221" s="92"/>
      <c r="H221" s="92"/>
      <c r="I221" s="93"/>
    </row>
    <row r="222" spans="5:9" x14ac:dyDescent="0.25">
      <c r="E222" s="19" t="s">
        <v>5184</v>
      </c>
      <c r="F222" t="s">
        <v>5185</v>
      </c>
      <c r="G222" t="s">
        <v>5186</v>
      </c>
      <c r="H222" t="s">
        <v>5187</v>
      </c>
      <c r="I222" s="44" t="s">
        <v>5188</v>
      </c>
    </row>
    <row r="223" spans="5:9" ht="15.75" thickBot="1" x14ac:dyDescent="0.3">
      <c r="E223" s="69" t="s">
        <v>5189</v>
      </c>
      <c r="F223" s="50">
        <v>15966406.449999999</v>
      </c>
      <c r="G223" s="50">
        <v>1</v>
      </c>
      <c r="H223" s="50">
        <v>0</v>
      </c>
      <c r="I223" s="51">
        <v>2.7938999999999998</v>
      </c>
    </row>
    <row r="224" spans="5:9" x14ac:dyDescent="0.25">
      <c r="E224" s="91" t="s">
        <v>5190</v>
      </c>
      <c r="F224" s="92"/>
      <c r="G224" s="92"/>
      <c r="H224" s="92"/>
      <c r="I224" s="93"/>
    </row>
    <row r="225" spans="5:9" x14ac:dyDescent="0.25">
      <c r="E225" s="19" t="s">
        <v>5184</v>
      </c>
      <c r="F225" t="s">
        <v>5185</v>
      </c>
      <c r="G225" t="s">
        <v>5186</v>
      </c>
      <c r="H225" t="s">
        <v>5187</v>
      </c>
      <c r="I225" s="44" t="s">
        <v>5188</v>
      </c>
    </row>
    <row r="226" spans="5:9" ht="15.75" thickBot="1" x14ac:dyDescent="0.3">
      <c r="E226" s="69" t="s">
        <v>5189</v>
      </c>
      <c r="F226" s="50">
        <v>18564904.940000001</v>
      </c>
      <c r="G226" s="50">
        <v>1</v>
      </c>
      <c r="H226" s="50">
        <v>0</v>
      </c>
      <c r="I226" s="51">
        <v>2.7951000000000001</v>
      </c>
    </row>
    <row r="227" spans="5:9" x14ac:dyDescent="0.25">
      <c r="E227" s="91" t="s">
        <v>5191</v>
      </c>
      <c r="F227" s="92"/>
      <c r="G227" s="92"/>
      <c r="H227" s="92"/>
      <c r="I227" s="93"/>
    </row>
    <row r="228" spans="5:9" x14ac:dyDescent="0.25">
      <c r="E228" s="19" t="s">
        <v>5184</v>
      </c>
      <c r="F228" t="s">
        <v>5185</v>
      </c>
      <c r="G228" t="s">
        <v>5186</v>
      </c>
      <c r="H228" t="s">
        <v>5187</v>
      </c>
      <c r="I228" s="44" t="s">
        <v>5188</v>
      </c>
    </row>
    <row r="229" spans="5:9" ht="15.75" thickBot="1" x14ac:dyDescent="0.3">
      <c r="E229" s="69" t="s">
        <v>5189</v>
      </c>
      <c r="F229" s="50">
        <v>7928739.1900000004</v>
      </c>
      <c r="G229" s="50">
        <v>1.1054999999999999</v>
      </c>
      <c r="H229" s="50">
        <v>0</v>
      </c>
      <c r="I229" s="51">
        <v>2.7881999999999998</v>
      </c>
    </row>
    <row r="230" spans="5:9" x14ac:dyDescent="0.25">
      <c r="E230" s="91" t="s">
        <v>5192</v>
      </c>
      <c r="F230" s="92"/>
      <c r="G230" s="92"/>
      <c r="H230" s="92"/>
      <c r="I230" s="93"/>
    </row>
    <row r="231" spans="5:9" x14ac:dyDescent="0.25">
      <c r="E231" s="19" t="s">
        <v>5184</v>
      </c>
      <c r="F231" t="s">
        <v>5185</v>
      </c>
      <c r="G231" t="s">
        <v>5186</v>
      </c>
      <c r="H231" t="s">
        <v>5187</v>
      </c>
      <c r="I231" s="44" t="s">
        <v>5188</v>
      </c>
    </row>
    <row r="232" spans="5:9" ht="15.75" thickBot="1" x14ac:dyDescent="0.3">
      <c r="E232" s="69" t="s">
        <v>5189</v>
      </c>
      <c r="F232" s="50">
        <v>17700251.73</v>
      </c>
      <c r="G232" s="50">
        <v>1.5620000000000001</v>
      </c>
      <c r="H232" s="50">
        <v>0</v>
      </c>
      <c r="I232" s="51">
        <v>2.7883</v>
      </c>
    </row>
    <row r="233" spans="5:9" ht="15.75" thickBot="1" x14ac:dyDescent="0.3">
      <c r="H233" s="70" t="s">
        <v>5193</v>
      </c>
      <c r="I233" s="71">
        <f>1-((F229/F223)/(F232/F226))</f>
        <v>0.47915291429427442</v>
      </c>
    </row>
    <row r="234" spans="5:9" ht="15.75" thickTop="1" x14ac:dyDescent="0.25"/>
    <row r="235" spans="5:9" ht="15.75" thickBot="1" x14ac:dyDescent="0.3">
      <c r="E235" t="s">
        <v>5194</v>
      </c>
    </row>
    <row r="236" spans="5:9" x14ac:dyDescent="0.25">
      <c r="E236" s="91" t="s">
        <v>5195</v>
      </c>
      <c r="F236" s="92"/>
      <c r="G236" s="92"/>
      <c r="H236" s="92"/>
      <c r="I236" s="93"/>
    </row>
    <row r="237" spans="5:9" x14ac:dyDescent="0.25">
      <c r="E237" s="19" t="s">
        <v>5196</v>
      </c>
      <c r="F237" t="s">
        <v>5188</v>
      </c>
      <c r="G237" t="s">
        <v>5197</v>
      </c>
      <c r="H237" t="s">
        <v>5198</v>
      </c>
      <c r="I237" s="44"/>
    </row>
    <row r="238" spans="5:9" ht="15.75" thickBot="1" x14ac:dyDescent="0.3">
      <c r="E238" s="69">
        <v>1</v>
      </c>
      <c r="F238" s="50">
        <v>2.7970999999999999</v>
      </c>
      <c r="G238" s="50">
        <v>-18636.12</v>
      </c>
      <c r="H238" s="50"/>
      <c r="I238" s="51"/>
    </row>
    <row r="239" spans="5:9" x14ac:dyDescent="0.25">
      <c r="E239" s="94" t="s">
        <v>5199</v>
      </c>
      <c r="F239" s="95"/>
      <c r="G239" s="95"/>
      <c r="H239" s="95"/>
      <c r="I239" s="96"/>
    </row>
    <row r="240" spans="5:9" x14ac:dyDescent="0.25">
      <c r="E240" s="19" t="s">
        <v>5196</v>
      </c>
      <c r="F240" t="s">
        <v>5188</v>
      </c>
      <c r="G240" t="s">
        <v>5197</v>
      </c>
      <c r="H240" t="s">
        <v>5198</v>
      </c>
      <c r="I240" s="44"/>
    </row>
    <row r="241" spans="5:9" ht="15.75" thickBot="1" x14ac:dyDescent="0.3">
      <c r="E241" s="69">
        <v>1</v>
      </c>
      <c r="F241" s="50">
        <v>2.7911000000000001</v>
      </c>
      <c r="G241" s="50">
        <v>12213.03</v>
      </c>
      <c r="H241" s="50"/>
      <c r="I241" s="51"/>
    </row>
    <row r="242" spans="5:9" ht="15.75" thickBot="1" x14ac:dyDescent="0.3">
      <c r="H242" s="70" t="s">
        <v>5193</v>
      </c>
      <c r="I242" s="72">
        <f>ABS((G241-(G238))/G238)</f>
        <v>1.6553418844695142</v>
      </c>
    </row>
    <row r="243" spans="5:9" ht="15.75" thickTop="1" x14ac:dyDescent="0.25"/>
    <row r="244" spans="5:9" x14ac:dyDescent="0.25">
      <c r="E244" s="68" t="s">
        <v>3431</v>
      </c>
      <c r="F244">
        <v>7.87</v>
      </c>
    </row>
    <row r="245" spans="5:9" x14ac:dyDescent="0.25">
      <c r="E245" t="s">
        <v>4994</v>
      </c>
      <c r="F245">
        <v>23</v>
      </c>
    </row>
    <row r="246" spans="5:9" ht="15.75" thickBot="1" x14ac:dyDescent="0.3">
      <c r="E246" t="s">
        <v>4991</v>
      </c>
    </row>
    <row r="247" spans="5:9" x14ac:dyDescent="0.25">
      <c r="E247" s="91" t="s">
        <v>5183</v>
      </c>
      <c r="F247" s="92"/>
      <c r="G247" s="92"/>
      <c r="H247" s="92"/>
      <c r="I247" s="93"/>
    </row>
    <row r="248" spans="5:9" x14ac:dyDescent="0.25">
      <c r="E248" s="19" t="s">
        <v>5184</v>
      </c>
      <c r="F248" t="s">
        <v>5185</v>
      </c>
      <c r="G248" t="s">
        <v>5186</v>
      </c>
      <c r="H248" t="s">
        <v>5187</v>
      </c>
      <c r="I248" s="44" t="s">
        <v>5188</v>
      </c>
    </row>
    <row r="249" spans="5:9" ht="15.75" thickBot="1" x14ac:dyDescent="0.3">
      <c r="E249" s="69" t="s">
        <v>5189</v>
      </c>
      <c r="F249" s="50">
        <v>4926650.75</v>
      </c>
      <c r="G249" s="50">
        <v>1</v>
      </c>
      <c r="H249" s="50">
        <v>0</v>
      </c>
      <c r="I249" s="51">
        <v>7.8674999999999997</v>
      </c>
    </row>
    <row r="250" spans="5:9" x14ac:dyDescent="0.25">
      <c r="E250" s="91" t="s">
        <v>5190</v>
      </c>
      <c r="F250" s="92"/>
      <c r="G250" s="92"/>
      <c r="H250" s="92"/>
      <c r="I250" s="93"/>
    </row>
    <row r="251" spans="5:9" x14ac:dyDescent="0.25">
      <c r="E251" s="19" t="s">
        <v>5184</v>
      </c>
      <c r="F251" t="s">
        <v>5185</v>
      </c>
      <c r="G251" t="s">
        <v>5186</v>
      </c>
      <c r="H251" t="s">
        <v>5187</v>
      </c>
      <c r="I251" s="44" t="s">
        <v>5188</v>
      </c>
    </row>
    <row r="252" spans="5:9" ht="15.75" thickBot="1" x14ac:dyDescent="0.3">
      <c r="E252" s="69" t="s">
        <v>5189</v>
      </c>
      <c r="F252" s="50">
        <v>4617460.4800000004</v>
      </c>
      <c r="G252" s="50">
        <v>1</v>
      </c>
      <c r="H252" s="50">
        <v>0</v>
      </c>
      <c r="I252" s="51">
        <v>7.8676000000000004</v>
      </c>
    </row>
    <row r="253" spans="5:9" x14ac:dyDescent="0.25">
      <c r="E253" s="91" t="s">
        <v>5191</v>
      </c>
      <c r="F253" s="92"/>
      <c r="G253" s="92"/>
      <c r="H253" s="92"/>
      <c r="I253" s="93"/>
    </row>
    <row r="254" spans="5:9" x14ac:dyDescent="0.25">
      <c r="E254" s="19" t="s">
        <v>5184</v>
      </c>
      <c r="F254" t="s">
        <v>5185</v>
      </c>
      <c r="G254" t="s">
        <v>5186</v>
      </c>
      <c r="H254" t="s">
        <v>5187</v>
      </c>
      <c r="I254" s="44" t="s">
        <v>5188</v>
      </c>
    </row>
    <row r="255" spans="5:9" ht="15.75" thickBot="1" x14ac:dyDescent="0.3">
      <c r="E255" s="69" t="s">
        <v>5189</v>
      </c>
      <c r="F255" s="50">
        <v>1487795.28</v>
      </c>
      <c r="G255" s="50">
        <v>1</v>
      </c>
      <c r="H255" s="50">
        <v>0</v>
      </c>
      <c r="I255" s="51">
        <v>7.8438999999999997</v>
      </c>
    </row>
    <row r="256" spans="5:9" x14ac:dyDescent="0.25">
      <c r="E256" s="91" t="s">
        <v>5192</v>
      </c>
      <c r="F256" s="92"/>
      <c r="G256" s="92"/>
      <c r="H256" s="92"/>
      <c r="I256" s="93"/>
    </row>
    <row r="257" spans="5:9" x14ac:dyDescent="0.25">
      <c r="E257" s="19" t="s">
        <v>5184</v>
      </c>
      <c r="F257" t="s">
        <v>5185</v>
      </c>
      <c r="G257" t="s">
        <v>5186</v>
      </c>
      <c r="H257" t="s">
        <v>5187</v>
      </c>
      <c r="I257" s="44" t="s">
        <v>5188</v>
      </c>
    </row>
    <row r="258" spans="5:9" ht="15.75" thickBot="1" x14ac:dyDescent="0.3">
      <c r="E258" s="69" t="s">
        <v>5189</v>
      </c>
      <c r="F258" s="50">
        <v>20399729.48</v>
      </c>
      <c r="G258" s="50">
        <v>1</v>
      </c>
      <c r="H258" s="50">
        <v>0</v>
      </c>
      <c r="I258" s="51">
        <v>7.8048000000000002</v>
      </c>
    </row>
    <row r="259" spans="5:9" ht="15.75" thickBot="1" x14ac:dyDescent="0.3">
      <c r="H259" s="70" t="s">
        <v>5193</v>
      </c>
      <c r="I259" s="71">
        <f>1-((F255/F249)/(F258/F252))</f>
        <v>0.93164501708176994</v>
      </c>
    </row>
    <row r="260" spans="5:9" ht="15.75" thickTop="1" x14ac:dyDescent="0.25"/>
    <row r="261" spans="5:9" ht="15.75" thickBot="1" x14ac:dyDescent="0.3">
      <c r="E261" t="s">
        <v>5194</v>
      </c>
    </row>
    <row r="262" spans="5:9" x14ac:dyDescent="0.25">
      <c r="E262" s="91" t="s">
        <v>5195</v>
      </c>
      <c r="F262" s="92"/>
      <c r="G262" s="92"/>
      <c r="H262" s="92"/>
      <c r="I262" s="93"/>
    </row>
    <row r="263" spans="5:9" x14ac:dyDescent="0.25">
      <c r="E263" s="19" t="s">
        <v>5196</v>
      </c>
      <c r="F263" t="s">
        <v>5188</v>
      </c>
      <c r="G263" t="s">
        <v>5197</v>
      </c>
      <c r="H263" t="s">
        <v>5198</v>
      </c>
      <c r="I263" s="44"/>
    </row>
    <row r="264" spans="5:9" ht="15.75" thickBot="1" x14ac:dyDescent="0.3">
      <c r="E264" s="69">
        <v>1</v>
      </c>
      <c r="F264" s="50">
        <v>7.8708</v>
      </c>
      <c r="G264" s="50">
        <v>-8604.57</v>
      </c>
      <c r="H264" s="50"/>
      <c r="I264" s="51"/>
    </row>
    <row r="265" spans="5:9" x14ac:dyDescent="0.25">
      <c r="E265" s="94" t="s">
        <v>5199</v>
      </c>
      <c r="F265" s="95"/>
      <c r="G265" s="95"/>
      <c r="H265" s="95"/>
      <c r="I265" s="96"/>
    </row>
    <row r="266" spans="5:9" x14ac:dyDescent="0.25">
      <c r="E266" s="19" t="s">
        <v>5196</v>
      </c>
      <c r="F266" t="s">
        <v>5188</v>
      </c>
      <c r="G266" t="s">
        <v>5197</v>
      </c>
      <c r="H266" t="s">
        <v>5198</v>
      </c>
      <c r="I266" s="44"/>
    </row>
    <row r="267" spans="5:9" ht="15.75" thickBot="1" x14ac:dyDescent="0.3">
      <c r="E267" s="69">
        <v>1</v>
      </c>
      <c r="F267" s="50">
        <v>7.8330000000000002</v>
      </c>
      <c r="G267" s="50">
        <v>21242.98</v>
      </c>
      <c r="H267" s="50"/>
      <c r="I267" s="51"/>
    </row>
    <row r="268" spans="5:9" ht="15.75" thickBot="1" x14ac:dyDescent="0.3">
      <c r="H268" s="70" t="s">
        <v>5193</v>
      </c>
      <c r="I268" s="72">
        <f>ABS((G267-(G264))/G264)</f>
        <v>3.4688020435652218</v>
      </c>
    </row>
    <row r="269" spans="5:9" ht="15.75" thickTop="1" x14ac:dyDescent="0.25"/>
    <row r="270" spans="5:9" x14ac:dyDescent="0.25">
      <c r="E270" s="68" t="s">
        <v>3442</v>
      </c>
      <c r="F270">
        <v>8.5500000000000007</v>
      </c>
    </row>
    <row r="271" spans="5:9" x14ac:dyDescent="0.25">
      <c r="E271" t="s">
        <v>4994</v>
      </c>
      <c r="F271">
        <v>6.1</v>
      </c>
    </row>
    <row r="272" spans="5:9" ht="15.75" thickBot="1" x14ac:dyDescent="0.3">
      <c r="E272" t="s">
        <v>4991</v>
      </c>
    </row>
    <row r="273" spans="5:9" x14ac:dyDescent="0.25">
      <c r="E273" s="91" t="s">
        <v>5183</v>
      </c>
      <c r="F273" s="92"/>
      <c r="G273" s="92"/>
      <c r="H273" s="92"/>
      <c r="I273" s="93"/>
    </row>
    <row r="274" spans="5:9" x14ac:dyDescent="0.25">
      <c r="E274" s="19" t="s">
        <v>5184</v>
      </c>
      <c r="F274" t="s">
        <v>5185</v>
      </c>
      <c r="G274" t="s">
        <v>5186</v>
      </c>
      <c r="H274" t="s">
        <v>5187</v>
      </c>
      <c r="I274" s="44" t="s">
        <v>5188</v>
      </c>
    </row>
    <row r="275" spans="5:9" ht="15.75" thickBot="1" x14ac:dyDescent="0.3">
      <c r="E275" s="69" t="s">
        <v>5189</v>
      </c>
      <c r="F275" s="50">
        <v>1647794.47</v>
      </c>
      <c r="G275" s="50">
        <v>1</v>
      </c>
      <c r="H275" s="50">
        <v>0</v>
      </c>
      <c r="I275" s="51">
        <v>8.5488</v>
      </c>
    </row>
    <row r="276" spans="5:9" x14ac:dyDescent="0.25">
      <c r="E276" s="91" t="s">
        <v>5190</v>
      </c>
      <c r="F276" s="92"/>
      <c r="G276" s="92"/>
      <c r="H276" s="92"/>
      <c r="I276" s="93"/>
    </row>
    <row r="277" spans="5:9" x14ac:dyDescent="0.25">
      <c r="E277" s="19" t="s">
        <v>5184</v>
      </c>
      <c r="F277" t="s">
        <v>5185</v>
      </c>
      <c r="G277" t="s">
        <v>5186</v>
      </c>
      <c r="H277" t="s">
        <v>5187</v>
      </c>
      <c r="I277" s="44" t="s">
        <v>5188</v>
      </c>
    </row>
    <row r="278" spans="5:9" ht="15.75" thickBot="1" x14ac:dyDescent="0.3">
      <c r="E278" s="69" t="s">
        <v>5189</v>
      </c>
      <c r="F278" s="50">
        <v>3686734.61</v>
      </c>
      <c r="G278" s="50">
        <v>1</v>
      </c>
      <c r="H278" s="50">
        <v>0</v>
      </c>
      <c r="I278" s="51">
        <v>8.5531000000000006</v>
      </c>
    </row>
    <row r="279" spans="5:9" x14ac:dyDescent="0.25">
      <c r="E279" s="91" t="s">
        <v>5191</v>
      </c>
      <c r="F279" s="92"/>
      <c r="G279" s="92"/>
      <c r="H279" s="92"/>
      <c r="I279" s="93"/>
    </row>
    <row r="280" spans="5:9" x14ac:dyDescent="0.25">
      <c r="E280" s="19" t="s">
        <v>5184</v>
      </c>
      <c r="F280" t="s">
        <v>5185</v>
      </c>
      <c r="G280" t="s">
        <v>5186</v>
      </c>
      <c r="H280" t="s">
        <v>5187</v>
      </c>
      <c r="I280" s="44" t="s">
        <v>5188</v>
      </c>
    </row>
    <row r="281" spans="5:9" ht="15.75" thickBot="1" x14ac:dyDescent="0.3">
      <c r="E281" s="69" t="s">
        <v>5189</v>
      </c>
      <c r="F281" s="50">
        <v>165022.78</v>
      </c>
      <c r="G281" s="50">
        <v>1</v>
      </c>
      <c r="H281" s="50">
        <v>0</v>
      </c>
      <c r="I281" s="51">
        <v>8.5435999999999996</v>
      </c>
    </row>
    <row r="282" spans="5:9" x14ac:dyDescent="0.25">
      <c r="E282" s="91" t="s">
        <v>5192</v>
      </c>
      <c r="F282" s="92"/>
      <c r="G282" s="92"/>
      <c r="H282" s="92"/>
      <c r="I282" s="93"/>
    </row>
    <row r="283" spans="5:9" x14ac:dyDescent="0.25">
      <c r="E283" s="19" t="s">
        <v>5184</v>
      </c>
      <c r="F283" t="s">
        <v>5185</v>
      </c>
      <c r="G283" t="s">
        <v>5186</v>
      </c>
      <c r="H283" t="s">
        <v>5187</v>
      </c>
      <c r="I283" s="44" t="s">
        <v>5188</v>
      </c>
    </row>
    <row r="284" spans="5:9" ht="15.75" thickBot="1" x14ac:dyDescent="0.3">
      <c r="E284" s="69" t="s">
        <v>5189</v>
      </c>
      <c r="F284" s="50">
        <v>2547905.2799999998</v>
      </c>
      <c r="G284" s="50">
        <v>1</v>
      </c>
      <c r="H284" s="50">
        <v>0</v>
      </c>
      <c r="I284" s="51">
        <v>8.5465</v>
      </c>
    </row>
    <row r="285" spans="5:9" ht="15.75" thickBot="1" x14ac:dyDescent="0.3">
      <c r="H285" s="70" t="s">
        <v>5193</v>
      </c>
      <c r="I285" s="71">
        <f>1-((F281/F275)/(F284/F278))</f>
        <v>0.85508963337975341</v>
      </c>
    </row>
    <row r="286" spans="5:9" ht="15.75" thickTop="1" x14ac:dyDescent="0.25"/>
    <row r="287" spans="5:9" x14ac:dyDescent="0.25">
      <c r="E287" s="68" t="s">
        <v>3444</v>
      </c>
      <c r="F287">
        <v>8.65</v>
      </c>
    </row>
    <row r="288" spans="5:9" x14ac:dyDescent="0.25">
      <c r="E288" t="s">
        <v>4994</v>
      </c>
      <c r="F288">
        <v>7.25</v>
      </c>
    </row>
    <row r="289" spans="5:9" ht="15.75" thickBot="1" x14ac:dyDescent="0.3">
      <c r="E289" t="s">
        <v>4991</v>
      </c>
    </row>
    <row r="290" spans="5:9" x14ac:dyDescent="0.25">
      <c r="E290" s="91" t="s">
        <v>5183</v>
      </c>
      <c r="F290" s="92"/>
      <c r="G290" s="92"/>
      <c r="H290" s="92"/>
      <c r="I290" s="93"/>
    </row>
    <row r="291" spans="5:9" x14ac:dyDescent="0.25">
      <c r="E291" s="19" t="s">
        <v>5184</v>
      </c>
      <c r="F291" t="s">
        <v>5185</v>
      </c>
      <c r="G291" t="s">
        <v>5186</v>
      </c>
      <c r="H291" t="s">
        <v>5187</v>
      </c>
      <c r="I291" s="44" t="s">
        <v>5188</v>
      </c>
    </row>
    <row r="292" spans="5:9" ht="15.75" thickBot="1" x14ac:dyDescent="0.3">
      <c r="E292" s="69" t="s">
        <v>5189</v>
      </c>
      <c r="F292" s="50">
        <v>2122778.88</v>
      </c>
      <c r="G292" s="50">
        <v>1.2883</v>
      </c>
      <c r="H292" s="50">
        <v>0</v>
      </c>
      <c r="I292" s="51">
        <v>8.6457999999999995</v>
      </c>
    </row>
    <row r="293" spans="5:9" x14ac:dyDescent="0.25">
      <c r="E293" s="91" t="s">
        <v>5190</v>
      </c>
      <c r="F293" s="92"/>
      <c r="G293" s="92"/>
      <c r="H293" s="92"/>
      <c r="I293" s="93"/>
    </row>
    <row r="294" spans="5:9" x14ac:dyDescent="0.25">
      <c r="E294" s="19" t="s">
        <v>5184</v>
      </c>
      <c r="F294" t="s">
        <v>5185</v>
      </c>
      <c r="G294" t="s">
        <v>5186</v>
      </c>
      <c r="H294" t="s">
        <v>5187</v>
      </c>
      <c r="I294" s="44" t="s">
        <v>5188</v>
      </c>
    </row>
    <row r="295" spans="5:9" ht="15.75" thickBot="1" x14ac:dyDescent="0.3">
      <c r="E295" s="69" t="s">
        <v>5189</v>
      </c>
      <c r="F295" s="50">
        <v>2762868.92</v>
      </c>
      <c r="G295" s="50">
        <v>0.74939999999999996</v>
      </c>
      <c r="H295" s="50">
        <v>0</v>
      </c>
      <c r="I295" s="51">
        <v>8.6471999999999998</v>
      </c>
    </row>
    <row r="296" spans="5:9" x14ac:dyDescent="0.25">
      <c r="E296" s="91" t="s">
        <v>5191</v>
      </c>
      <c r="F296" s="92"/>
      <c r="G296" s="92"/>
      <c r="H296" s="92"/>
      <c r="I296" s="93"/>
    </row>
    <row r="297" spans="5:9" x14ac:dyDescent="0.25">
      <c r="E297" s="19" t="s">
        <v>5184</v>
      </c>
      <c r="F297" t="s">
        <v>5185</v>
      </c>
      <c r="G297" t="s">
        <v>5186</v>
      </c>
      <c r="H297" t="s">
        <v>5187</v>
      </c>
      <c r="I297" s="44" t="s">
        <v>5188</v>
      </c>
    </row>
    <row r="298" spans="5:9" ht="15.75" thickBot="1" x14ac:dyDescent="0.3">
      <c r="E298" s="69" t="s">
        <v>5189</v>
      </c>
      <c r="F298" s="50">
        <v>929157.06</v>
      </c>
      <c r="G298" s="50">
        <v>5.6304999999999996</v>
      </c>
      <c r="H298" s="50">
        <v>0</v>
      </c>
      <c r="I298" s="51">
        <v>8.6448999999999998</v>
      </c>
    </row>
    <row r="299" spans="5:9" x14ac:dyDescent="0.25">
      <c r="E299" s="91" t="s">
        <v>5192</v>
      </c>
      <c r="F299" s="92"/>
      <c r="G299" s="92"/>
      <c r="H299" s="92"/>
      <c r="I299" s="93"/>
    </row>
    <row r="300" spans="5:9" x14ac:dyDescent="0.25">
      <c r="E300" s="19" t="s">
        <v>5184</v>
      </c>
      <c r="F300" t="s">
        <v>5185</v>
      </c>
      <c r="G300" t="s">
        <v>5186</v>
      </c>
      <c r="H300" t="s">
        <v>5187</v>
      </c>
      <c r="I300" s="44" t="s">
        <v>5188</v>
      </c>
    </row>
    <row r="301" spans="5:9" ht="15.75" thickBot="1" x14ac:dyDescent="0.3">
      <c r="E301" s="69" t="s">
        <v>5189</v>
      </c>
      <c r="F301" s="50">
        <v>2956286.16</v>
      </c>
      <c r="G301" s="50">
        <v>1.1603000000000001</v>
      </c>
      <c r="H301" s="50">
        <v>0</v>
      </c>
      <c r="I301" s="51">
        <v>8.6349999999999998</v>
      </c>
    </row>
    <row r="302" spans="5:9" ht="15.75" thickBot="1" x14ac:dyDescent="0.3">
      <c r="H302" s="70" t="s">
        <v>5193</v>
      </c>
      <c r="I302" s="71">
        <f>1-((F298/F292)/(F301/F295))</f>
        <v>0.59092947907955518</v>
      </c>
    </row>
    <row r="303" spans="5:9" ht="15.75" thickTop="1" x14ac:dyDescent="0.25"/>
    <row r="304" spans="5:9" ht="15.75" thickBot="1" x14ac:dyDescent="0.3">
      <c r="E304" t="s">
        <v>5194</v>
      </c>
    </row>
    <row r="305" spans="5:9" x14ac:dyDescent="0.25">
      <c r="E305" s="91" t="s">
        <v>5195</v>
      </c>
      <c r="F305" s="92"/>
      <c r="G305" s="92"/>
      <c r="H305" s="92"/>
      <c r="I305" s="93"/>
    </row>
    <row r="306" spans="5:9" x14ac:dyDescent="0.25">
      <c r="E306" s="19" t="s">
        <v>5196</v>
      </c>
      <c r="F306" t="s">
        <v>5188</v>
      </c>
      <c r="G306" t="s">
        <v>5197</v>
      </c>
      <c r="H306" t="s">
        <v>5198</v>
      </c>
      <c r="I306" s="44"/>
    </row>
    <row r="307" spans="5:9" ht="15.75" thickBot="1" x14ac:dyDescent="0.3">
      <c r="E307" s="69">
        <v>1</v>
      </c>
      <c r="F307" s="50">
        <v>8.6404999999999994</v>
      </c>
      <c r="G307" s="50">
        <v>-4909.8</v>
      </c>
      <c r="H307" s="50"/>
      <c r="I307" s="51"/>
    </row>
    <row r="308" spans="5:9" x14ac:dyDescent="0.25">
      <c r="E308" s="94" t="s">
        <v>5199</v>
      </c>
      <c r="F308" s="95"/>
      <c r="G308" s="95"/>
      <c r="H308" s="95"/>
      <c r="I308" s="96"/>
    </row>
    <row r="309" spans="5:9" x14ac:dyDescent="0.25">
      <c r="E309" s="19" t="s">
        <v>5196</v>
      </c>
      <c r="F309" t="s">
        <v>5188</v>
      </c>
      <c r="G309" t="s">
        <v>5197</v>
      </c>
      <c r="H309" t="s">
        <v>5198</v>
      </c>
      <c r="I309" s="44"/>
    </row>
    <row r="310" spans="5:9" ht="15.75" thickBot="1" x14ac:dyDescent="0.3">
      <c r="E310" s="69">
        <v>1</v>
      </c>
      <c r="F310" s="50">
        <v>8.6376000000000008</v>
      </c>
      <c r="G310" s="50">
        <v>4858.12</v>
      </c>
      <c r="H310" s="50"/>
      <c r="I310" s="51"/>
    </row>
    <row r="311" spans="5:9" ht="15.75" thickBot="1" x14ac:dyDescent="0.3">
      <c r="H311" s="70" t="s">
        <v>5193</v>
      </c>
      <c r="I311" s="72">
        <f>ABS((G310-(G307))/G307)</f>
        <v>1.9894741129984927</v>
      </c>
    </row>
    <row r="312" spans="5:9" ht="15.75" thickTop="1" x14ac:dyDescent="0.25"/>
    <row r="313" spans="5:9" x14ac:dyDescent="0.25">
      <c r="E313" s="68" t="s">
        <v>3485</v>
      </c>
      <c r="F313">
        <v>7.59</v>
      </c>
    </row>
    <row r="314" spans="5:9" x14ac:dyDescent="0.25">
      <c r="E314" s="73" t="s">
        <v>4994</v>
      </c>
      <c r="F314" s="73">
        <v>7.25</v>
      </c>
      <c r="G314" s="73"/>
    </row>
    <row r="315" spans="5:9" ht="15.75" thickBot="1" x14ac:dyDescent="0.3">
      <c r="E315" t="s">
        <v>4991</v>
      </c>
    </row>
    <row r="316" spans="5:9" x14ac:dyDescent="0.25">
      <c r="E316" s="91" t="s">
        <v>5183</v>
      </c>
      <c r="F316" s="92"/>
      <c r="G316" s="92"/>
      <c r="H316" s="92"/>
      <c r="I316" s="93"/>
    </row>
    <row r="317" spans="5:9" x14ac:dyDescent="0.25">
      <c r="E317" s="19" t="s">
        <v>5184</v>
      </c>
      <c r="F317" t="s">
        <v>5185</v>
      </c>
      <c r="G317" t="s">
        <v>5186</v>
      </c>
      <c r="H317" t="s">
        <v>5187</v>
      </c>
      <c r="I317" s="44" t="s">
        <v>5188</v>
      </c>
    </row>
    <row r="318" spans="5:9" ht="15.75" thickBot="1" x14ac:dyDescent="0.3">
      <c r="E318" s="69" t="s">
        <v>5189</v>
      </c>
      <c r="F318" s="50">
        <v>5668419.7199999997</v>
      </c>
      <c r="G318" s="50">
        <v>1</v>
      </c>
      <c r="H318" s="50">
        <v>0</v>
      </c>
      <c r="I318" s="51">
        <v>7.5922999999999998</v>
      </c>
    </row>
    <row r="319" spans="5:9" x14ac:dyDescent="0.25">
      <c r="E319" s="91" t="s">
        <v>5190</v>
      </c>
      <c r="F319" s="92"/>
      <c r="G319" s="92"/>
      <c r="H319" s="92"/>
      <c r="I319" s="93"/>
    </row>
    <row r="320" spans="5:9" x14ac:dyDescent="0.25">
      <c r="E320" s="19" t="s">
        <v>5184</v>
      </c>
      <c r="F320" t="s">
        <v>5185</v>
      </c>
      <c r="G320" t="s">
        <v>5186</v>
      </c>
      <c r="H320" t="s">
        <v>5187</v>
      </c>
      <c r="I320" s="44" t="s">
        <v>5188</v>
      </c>
    </row>
    <row r="321" spans="5:9" ht="15.75" thickBot="1" x14ac:dyDescent="0.3">
      <c r="E321" s="69" t="s">
        <v>5189</v>
      </c>
      <c r="F321" s="50">
        <v>5022136.84</v>
      </c>
      <c r="G321" s="50">
        <v>1</v>
      </c>
      <c r="H321" s="50">
        <v>0</v>
      </c>
      <c r="I321" s="51">
        <v>7.5915999999999997</v>
      </c>
    </row>
    <row r="322" spans="5:9" x14ac:dyDescent="0.25">
      <c r="E322" s="91" t="s">
        <v>5191</v>
      </c>
      <c r="F322" s="92"/>
      <c r="G322" s="92"/>
      <c r="H322" s="92"/>
      <c r="I322" s="93"/>
    </row>
    <row r="323" spans="5:9" x14ac:dyDescent="0.25">
      <c r="E323" s="19" t="s">
        <v>5184</v>
      </c>
      <c r="F323" t="s">
        <v>5185</v>
      </c>
      <c r="G323" t="s">
        <v>5186</v>
      </c>
      <c r="H323" t="s">
        <v>5187</v>
      </c>
      <c r="I323" s="44" t="s">
        <v>5188</v>
      </c>
    </row>
    <row r="324" spans="5:9" ht="15.75" thickBot="1" x14ac:dyDescent="0.3">
      <c r="E324" s="69" t="s">
        <v>5189</v>
      </c>
      <c r="F324" s="50">
        <v>1998356.72</v>
      </c>
      <c r="G324" s="50">
        <v>1</v>
      </c>
      <c r="H324" s="50">
        <v>0</v>
      </c>
      <c r="I324" s="51">
        <v>7.5865</v>
      </c>
    </row>
    <row r="325" spans="5:9" x14ac:dyDescent="0.25">
      <c r="E325" s="91" t="s">
        <v>5192</v>
      </c>
      <c r="F325" s="92"/>
      <c r="G325" s="92"/>
      <c r="H325" s="92"/>
      <c r="I325" s="93"/>
    </row>
    <row r="326" spans="5:9" x14ac:dyDescent="0.25">
      <c r="E326" s="19" t="s">
        <v>5184</v>
      </c>
      <c r="F326" t="s">
        <v>5185</v>
      </c>
      <c r="G326" t="s">
        <v>5186</v>
      </c>
      <c r="H326" t="s">
        <v>5187</v>
      </c>
      <c r="I326" s="44" t="s">
        <v>5188</v>
      </c>
    </row>
    <row r="327" spans="5:9" ht="15.75" thickBot="1" x14ac:dyDescent="0.3">
      <c r="E327" s="69" t="s">
        <v>5189</v>
      </c>
      <c r="F327" s="50">
        <v>7054771.4400000004</v>
      </c>
      <c r="G327" s="50">
        <v>1</v>
      </c>
      <c r="H327" s="50">
        <v>0</v>
      </c>
      <c r="I327" s="51">
        <v>7.5853000000000002</v>
      </c>
    </row>
    <row r="328" spans="5:9" ht="15.75" thickBot="1" x14ac:dyDescent="0.3">
      <c r="H328" s="70" t="s">
        <v>5193</v>
      </c>
      <c r="I328" s="71">
        <f>1-((F324/F318)/(F327/F321))</f>
        <v>0.74903300599761491</v>
      </c>
    </row>
    <row r="329" spans="5:9" ht="15.75" thickTop="1" x14ac:dyDescent="0.25"/>
    <row r="330" spans="5:9" ht="15.75" thickBot="1" x14ac:dyDescent="0.3">
      <c r="E330" t="s">
        <v>5194</v>
      </c>
    </row>
    <row r="331" spans="5:9" x14ac:dyDescent="0.25">
      <c r="E331" s="91" t="s">
        <v>5195</v>
      </c>
      <c r="F331" s="92"/>
      <c r="G331" s="92"/>
      <c r="H331" s="92"/>
      <c r="I331" s="93"/>
    </row>
    <row r="332" spans="5:9" x14ac:dyDescent="0.25">
      <c r="E332" s="19" t="s">
        <v>5196</v>
      </c>
      <c r="F332" t="s">
        <v>5188</v>
      </c>
      <c r="G332" t="s">
        <v>5197</v>
      </c>
      <c r="H332" t="s">
        <v>5198</v>
      </c>
      <c r="I332" s="44"/>
    </row>
    <row r="333" spans="5:9" ht="15.75" thickBot="1" x14ac:dyDescent="0.3">
      <c r="E333" s="69">
        <v>1</v>
      </c>
      <c r="F333" s="50">
        <v>7.5900999999999996</v>
      </c>
      <c r="G333" s="50">
        <v>-7109.45</v>
      </c>
      <c r="H333" s="50"/>
      <c r="I333" s="51"/>
    </row>
    <row r="334" spans="5:9" x14ac:dyDescent="0.25">
      <c r="E334" s="94" t="s">
        <v>5199</v>
      </c>
      <c r="F334" s="95"/>
      <c r="G334" s="95"/>
      <c r="H334" s="95"/>
      <c r="I334" s="96"/>
    </row>
    <row r="335" spans="5:9" x14ac:dyDescent="0.25">
      <c r="E335" s="19" t="s">
        <v>5196</v>
      </c>
      <c r="F335" t="s">
        <v>5188</v>
      </c>
      <c r="G335" t="s">
        <v>5197</v>
      </c>
      <c r="H335" t="s">
        <v>5198</v>
      </c>
      <c r="I335" s="44"/>
    </row>
    <row r="336" spans="5:9" ht="15.75" thickBot="1" x14ac:dyDescent="0.3">
      <c r="E336" s="69">
        <v>1</v>
      </c>
      <c r="F336" s="50">
        <v>7.5862999999999996</v>
      </c>
      <c r="G336" s="50">
        <v>32620.49</v>
      </c>
      <c r="H336" s="50"/>
      <c r="I336" s="51"/>
    </row>
    <row r="337" spans="5:9" ht="15.75" thickBot="1" x14ac:dyDescent="0.3">
      <c r="H337" s="70" t="s">
        <v>5193</v>
      </c>
      <c r="I337" s="72">
        <f>ABS((G336-(G333))/G333)</f>
        <v>5.5883282110430486</v>
      </c>
    </row>
    <row r="338" spans="5:9" ht="15.75" thickTop="1" x14ac:dyDescent="0.25"/>
    <row r="339" spans="5:9" x14ac:dyDescent="0.25">
      <c r="E339" s="68" t="s">
        <v>3496</v>
      </c>
      <c r="F339">
        <v>8.5</v>
      </c>
    </row>
    <row r="340" spans="5:9" x14ac:dyDescent="0.25">
      <c r="E340" s="73" t="s">
        <v>4994</v>
      </c>
      <c r="F340" s="73">
        <v>1.29</v>
      </c>
      <c r="G340" s="73" t="s">
        <v>5048</v>
      </c>
    </row>
    <row r="341" spans="5:9" ht="15.75" thickBot="1" x14ac:dyDescent="0.3">
      <c r="E341" t="s">
        <v>4991</v>
      </c>
    </row>
    <row r="342" spans="5:9" x14ac:dyDescent="0.25">
      <c r="E342" s="91" t="s">
        <v>5183</v>
      </c>
      <c r="F342" s="92"/>
      <c r="G342" s="92"/>
      <c r="H342" s="92"/>
      <c r="I342" s="93"/>
    </row>
    <row r="343" spans="5:9" x14ac:dyDescent="0.25">
      <c r="E343" s="19" t="s">
        <v>5184</v>
      </c>
      <c r="F343" t="s">
        <v>5185</v>
      </c>
      <c r="G343" t="s">
        <v>5186</v>
      </c>
      <c r="H343" t="s">
        <v>5187</v>
      </c>
      <c r="I343" s="44" t="s">
        <v>5188</v>
      </c>
    </row>
    <row r="344" spans="5:9" ht="15.75" thickBot="1" x14ac:dyDescent="0.3">
      <c r="E344" s="69" t="s">
        <v>5189</v>
      </c>
      <c r="F344" s="50">
        <v>5040477.03</v>
      </c>
      <c r="G344" s="50">
        <v>1</v>
      </c>
      <c r="H344" s="50">
        <v>0</v>
      </c>
      <c r="I344" s="51">
        <v>8.5076000000000001</v>
      </c>
    </row>
    <row r="345" spans="5:9" x14ac:dyDescent="0.25">
      <c r="E345" s="91" t="s">
        <v>5190</v>
      </c>
      <c r="F345" s="92"/>
      <c r="G345" s="92"/>
      <c r="H345" s="92"/>
      <c r="I345" s="93"/>
    </row>
    <row r="346" spans="5:9" x14ac:dyDescent="0.25">
      <c r="E346" s="19" t="s">
        <v>5184</v>
      </c>
      <c r="F346" t="s">
        <v>5185</v>
      </c>
      <c r="G346" t="s">
        <v>5186</v>
      </c>
      <c r="H346" t="s">
        <v>5187</v>
      </c>
      <c r="I346" s="44" t="s">
        <v>5188</v>
      </c>
    </row>
    <row r="347" spans="5:9" ht="15.75" thickBot="1" x14ac:dyDescent="0.3">
      <c r="E347" s="69" t="s">
        <v>5189</v>
      </c>
      <c r="F347" s="50">
        <v>6786355.8300000001</v>
      </c>
      <c r="G347" s="50">
        <v>1</v>
      </c>
      <c r="H347" s="50">
        <v>0</v>
      </c>
      <c r="I347" s="51">
        <v>8.5076999999999998</v>
      </c>
    </row>
    <row r="348" spans="5:9" x14ac:dyDescent="0.25">
      <c r="E348" s="91" t="s">
        <v>5191</v>
      </c>
      <c r="F348" s="92"/>
      <c r="G348" s="92"/>
      <c r="H348" s="92"/>
      <c r="I348" s="93"/>
    </row>
    <row r="349" spans="5:9" x14ac:dyDescent="0.25">
      <c r="E349" s="19" t="s">
        <v>5184</v>
      </c>
      <c r="F349" t="s">
        <v>5185</v>
      </c>
      <c r="G349" t="s">
        <v>5186</v>
      </c>
      <c r="H349" t="s">
        <v>5187</v>
      </c>
      <c r="I349" s="44" t="s">
        <v>5188</v>
      </c>
    </row>
    <row r="350" spans="5:9" ht="15.75" thickBot="1" x14ac:dyDescent="0.3">
      <c r="E350" s="69" t="s">
        <v>5189</v>
      </c>
      <c r="F350" s="50">
        <v>3369538.81</v>
      </c>
      <c r="G350" s="50">
        <v>1</v>
      </c>
      <c r="H350" s="50">
        <v>0</v>
      </c>
      <c r="I350" s="51">
        <v>8.5030999999999999</v>
      </c>
    </row>
    <row r="351" spans="5:9" x14ac:dyDescent="0.25">
      <c r="E351" s="91" t="s">
        <v>5192</v>
      </c>
      <c r="F351" s="92"/>
      <c r="G351" s="92"/>
      <c r="H351" s="92"/>
      <c r="I351" s="93"/>
    </row>
    <row r="352" spans="5:9" x14ac:dyDescent="0.25">
      <c r="E352" s="19" t="s">
        <v>5184</v>
      </c>
      <c r="F352" t="s">
        <v>5185</v>
      </c>
      <c r="G352" t="s">
        <v>5186</v>
      </c>
      <c r="H352" t="s">
        <v>5187</v>
      </c>
      <c r="I352" s="44" t="s">
        <v>5188</v>
      </c>
    </row>
    <row r="353" spans="5:9" ht="15.75" thickBot="1" x14ac:dyDescent="0.3">
      <c r="E353" s="69" t="s">
        <v>5189</v>
      </c>
      <c r="F353" s="50">
        <v>5698602.5599999996</v>
      </c>
      <c r="G353" s="50">
        <v>1</v>
      </c>
      <c r="H353" s="50">
        <v>0</v>
      </c>
      <c r="I353" s="51">
        <v>8.5043000000000006</v>
      </c>
    </row>
    <row r="354" spans="5:9" ht="15.75" thickBot="1" x14ac:dyDescent="0.3">
      <c r="H354" s="70" t="s">
        <v>5193</v>
      </c>
      <c r="I354" s="71">
        <f>1-((F350/F344)/(F353/F347))</f>
        <v>0.2039009944434983</v>
      </c>
    </row>
    <row r="355" spans="5:9" ht="15.75" thickTop="1" x14ac:dyDescent="0.25"/>
    <row r="356" spans="5:9" ht="15.75" thickBot="1" x14ac:dyDescent="0.3">
      <c r="E356" t="s">
        <v>5194</v>
      </c>
    </row>
    <row r="357" spans="5:9" x14ac:dyDescent="0.25">
      <c r="E357" s="91" t="s">
        <v>5195</v>
      </c>
      <c r="F357" s="92"/>
      <c r="G357" s="92"/>
      <c r="H357" s="92"/>
      <c r="I357" s="93"/>
    </row>
    <row r="358" spans="5:9" x14ac:dyDescent="0.25">
      <c r="E358" s="19" t="s">
        <v>5196</v>
      </c>
      <c r="F358" t="s">
        <v>5188</v>
      </c>
      <c r="G358" t="s">
        <v>5197</v>
      </c>
      <c r="H358" t="s">
        <v>5198</v>
      </c>
      <c r="I358" s="44"/>
    </row>
    <row r="359" spans="5:9" ht="15.75" thickBot="1" x14ac:dyDescent="0.3">
      <c r="E359" s="69">
        <v>1</v>
      </c>
      <c r="F359" s="50">
        <v>8.5101999999999993</v>
      </c>
      <c r="G359" s="50">
        <v>-16302.36</v>
      </c>
      <c r="H359" s="50"/>
      <c r="I359" s="51"/>
    </row>
    <row r="360" spans="5:9" x14ac:dyDescent="0.25">
      <c r="E360" s="94" t="s">
        <v>5199</v>
      </c>
      <c r="F360" s="95"/>
      <c r="G360" s="95"/>
      <c r="H360" s="95"/>
      <c r="I360" s="96"/>
    </row>
    <row r="361" spans="5:9" x14ac:dyDescent="0.25">
      <c r="E361" s="19" t="s">
        <v>5196</v>
      </c>
      <c r="F361" t="s">
        <v>5188</v>
      </c>
      <c r="G361" t="s">
        <v>5197</v>
      </c>
      <c r="H361" t="s">
        <v>5198</v>
      </c>
      <c r="I361" s="44"/>
    </row>
    <row r="362" spans="5:9" ht="15.75" thickBot="1" x14ac:dyDescent="0.3">
      <c r="E362" s="69">
        <v>1</v>
      </c>
      <c r="F362" s="50">
        <v>8.5082000000000004</v>
      </c>
      <c r="G362" s="50">
        <v>9664.51</v>
      </c>
      <c r="H362" s="50"/>
      <c r="I362" s="51"/>
    </row>
    <row r="363" spans="5:9" ht="15.75" thickBot="1" x14ac:dyDescent="0.3">
      <c r="H363" s="70" t="s">
        <v>5193</v>
      </c>
      <c r="I363" s="72">
        <f>ABS((G362-(G359))/G359)</f>
        <v>1.5928288910317281</v>
      </c>
    </row>
    <row r="364" spans="5:9" ht="15.75" thickTop="1" x14ac:dyDescent="0.25"/>
    <row r="365" spans="5:9" x14ac:dyDescent="0.25">
      <c r="E365" s="68" t="s">
        <v>3501</v>
      </c>
      <c r="F365">
        <v>7.96</v>
      </c>
    </row>
    <row r="366" spans="5:9" x14ac:dyDescent="0.25">
      <c r="E366" s="73" t="s">
        <v>4994</v>
      </c>
      <c r="F366" s="73">
        <v>5.31</v>
      </c>
      <c r="G366" s="73" t="s">
        <v>5048</v>
      </c>
    </row>
    <row r="367" spans="5:9" ht="15.75" thickBot="1" x14ac:dyDescent="0.3">
      <c r="E367" t="s">
        <v>4991</v>
      </c>
    </row>
    <row r="368" spans="5:9" x14ac:dyDescent="0.25">
      <c r="E368" s="91" t="s">
        <v>5183</v>
      </c>
      <c r="F368" s="92"/>
      <c r="G368" s="92"/>
      <c r="H368" s="92"/>
      <c r="I368" s="93"/>
    </row>
    <row r="369" spans="5:9" x14ac:dyDescent="0.25">
      <c r="E369" s="19" t="s">
        <v>5184</v>
      </c>
      <c r="F369" t="s">
        <v>5185</v>
      </c>
      <c r="G369" t="s">
        <v>5186</v>
      </c>
      <c r="H369" t="s">
        <v>5187</v>
      </c>
      <c r="I369" s="44" t="s">
        <v>5188</v>
      </c>
    </row>
    <row r="370" spans="5:9" ht="15.75" thickBot="1" x14ac:dyDescent="0.3">
      <c r="E370" s="69" t="s">
        <v>5189</v>
      </c>
      <c r="F370" s="50">
        <v>3550487.84</v>
      </c>
      <c r="G370" s="50">
        <v>1</v>
      </c>
      <c r="H370" s="50">
        <v>0</v>
      </c>
      <c r="I370" s="51">
        <v>7.9694000000000003</v>
      </c>
    </row>
    <row r="371" spans="5:9" x14ac:dyDescent="0.25">
      <c r="E371" s="91" t="s">
        <v>5190</v>
      </c>
      <c r="F371" s="92"/>
      <c r="G371" s="92"/>
      <c r="H371" s="92"/>
      <c r="I371" s="93"/>
    </row>
    <row r="372" spans="5:9" x14ac:dyDescent="0.25">
      <c r="E372" s="19" t="s">
        <v>5184</v>
      </c>
      <c r="F372" t="s">
        <v>5185</v>
      </c>
      <c r="G372" t="s">
        <v>5186</v>
      </c>
      <c r="H372" t="s">
        <v>5187</v>
      </c>
      <c r="I372" s="44" t="s">
        <v>5188</v>
      </c>
    </row>
    <row r="373" spans="5:9" ht="15.75" thickBot="1" x14ac:dyDescent="0.3">
      <c r="E373" s="69" t="s">
        <v>5189</v>
      </c>
      <c r="F373" s="50">
        <v>3472156.7</v>
      </c>
      <c r="G373" s="50">
        <v>1</v>
      </c>
      <c r="H373" s="50">
        <v>0</v>
      </c>
      <c r="I373" s="51">
        <v>7.9713000000000003</v>
      </c>
    </row>
    <row r="374" spans="5:9" x14ac:dyDescent="0.25">
      <c r="E374" s="91" t="s">
        <v>5191</v>
      </c>
      <c r="F374" s="92"/>
      <c r="G374" s="92"/>
      <c r="H374" s="92"/>
      <c r="I374" s="93"/>
    </row>
    <row r="375" spans="5:9" x14ac:dyDescent="0.25">
      <c r="E375" s="19" t="s">
        <v>5184</v>
      </c>
      <c r="F375" t="s">
        <v>5185</v>
      </c>
      <c r="G375" t="s">
        <v>5186</v>
      </c>
      <c r="H375" t="s">
        <v>5187</v>
      </c>
      <c r="I375" s="44" t="s">
        <v>5188</v>
      </c>
    </row>
    <row r="376" spans="5:9" ht="15.75" thickBot="1" x14ac:dyDescent="0.3">
      <c r="E376" s="69" t="s">
        <v>5189</v>
      </c>
      <c r="F376" s="50">
        <v>2459169.88</v>
      </c>
      <c r="G376" s="50">
        <v>1</v>
      </c>
      <c r="H376" s="50">
        <v>0</v>
      </c>
      <c r="I376" s="51">
        <v>7.9584999999999999</v>
      </c>
    </row>
    <row r="377" spans="5:9" x14ac:dyDescent="0.25">
      <c r="E377" s="91" t="s">
        <v>5192</v>
      </c>
      <c r="F377" s="92"/>
      <c r="G377" s="92"/>
      <c r="H377" s="92"/>
      <c r="I377" s="93"/>
    </row>
    <row r="378" spans="5:9" x14ac:dyDescent="0.25">
      <c r="E378" s="19" t="s">
        <v>5184</v>
      </c>
      <c r="F378" t="s">
        <v>5185</v>
      </c>
      <c r="G378" t="s">
        <v>5186</v>
      </c>
      <c r="H378" t="s">
        <v>5187</v>
      </c>
      <c r="I378" s="44" t="s">
        <v>5188</v>
      </c>
    </row>
    <row r="379" spans="5:9" ht="15.75" thickBot="1" x14ac:dyDescent="0.3">
      <c r="E379" s="69" t="s">
        <v>5189</v>
      </c>
      <c r="F379" s="50">
        <v>4025529.81</v>
      </c>
      <c r="G379" s="50">
        <v>1</v>
      </c>
      <c r="H379" s="50">
        <v>0</v>
      </c>
      <c r="I379" s="51">
        <v>7.9581</v>
      </c>
    </row>
    <row r="380" spans="5:9" ht="15.75" thickBot="1" x14ac:dyDescent="0.3">
      <c r="H380" s="70" t="s">
        <v>5193</v>
      </c>
      <c r="I380" s="71">
        <f>1-((F376/F370)/(F379/F373))</f>
        <v>0.40258410803830136</v>
      </c>
    </row>
    <row r="381" spans="5:9" ht="15.75" thickTop="1" x14ac:dyDescent="0.25"/>
    <row r="382" spans="5:9" ht="15.75" thickBot="1" x14ac:dyDescent="0.3">
      <c r="E382" t="s">
        <v>5194</v>
      </c>
    </row>
    <row r="383" spans="5:9" x14ac:dyDescent="0.25">
      <c r="E383" s="91" t="s">
        <v>5195</v>
      </c>
      <c r="F383" s="92"/>
      <c r="G383" s="92"/>
      <c r="H383" s="92"/>
      <c r="I383" s="93"/>
    </row>
    <row r="384" spans="5:9" x14ac:dyDescent="0.25">
      <c r="E384" s="19" t="s">
        <v>5196</v>
      </c>
      <c r="F384" t="s">
        <v>5188</v>
      </c>
      <c r="G384" t="s">
        <v>5197</v>
      </c>
      <c r="H384" t="s">
        <v>5198</v>
      </c>
      <c r="I384" s="44"/>
    </row>
    <row r="385" spans="5:9" ht="15.75" thickBot="1" x14ac:dyDescent="0.3">
      <c r="E385" s="69">
        <v>2</v>
      </c>
      <c r="F385" s="50">
        <v>7.9675000000000002</v>
      </c>
      <c r="G385" s="50">
        <v>-18429.18</v>
      </c>
      <c r="H385" s="50"/>
      <c r="I385" s="51"/>
    </row>
    <row r="386" spans="5:9" x14ac:dyDescent="0.25">
      <c r="E386" s="94" t="s">
        <v>5199</v>
      </c>
      <c r="F386" s="95"/>
      <c r="G386" s="95"/>
      <c r="H386" s="95"/>
      <c r="I386" s="96"/>
    </row>
    <row r="387" spans="5:9" x14ac:dyDescent="0.25">
      <c r="E387" s="19" t="s">
        <v>5196</v>
      </c>
      <c r="F387" t="s">
        <v>5188</v>
      </c>
      <c r="G387" t="s">
        <v>5197</v>
      </c>
      <c r="H387" t="s">
        <v>5198</v>
      </c>
      <c r="I387" s="44"/>
    </row>
    <row r="388" spans="5:9" ht="15.75" thickBot="1" x14ac:dyDescent="0.3">
      <c r="E388" s="69">
        <v>1</v>
      </c>
      <c r="F388" s="50">
        <v>7.96</v>
      </c>
      <c r="G388" s="50">
        <v>1979.05</v>
      </c>
      <c r="H388" s="50"/>
      <c r="I388" s="51"/>
    </row>
    <row r="389" spans="5:9" ht="15.75" thickBot="1" x14ac:dyDescent="0.3">
      <c r="H389" s="70" t="s">
        <v>5193</v>
      </c>
      <c r="I389" s="72">
        <f>ABS((G388-(G385))/G385)</f>
        <v>1.1073867638169468</v>
      </c>
    </row>
    <row r="390" spans="5:9" ht="15.75" thickTop="1" x14ac:dyDescent="0.25"/>
    <row r="391" spans="5:9" x14ac:dyDescent="0.25">
      <c r="E391" s="68" t="s">
        <v>3553</v>
      </c>
      <c r="F391">
        <v>7.51</v>
      </c>
    </row>
    <row r="392" spans="5:9" x14ac:dyDescent="0.25">
      <c r="E392" s="73" t="s">
        <v>4994</v>
      </c>
      <c r="F392" s="73">
        <v>3.54</v>
      </c>
      <c r="G392" s="73" t="s">
        <v>5048</v>
      </c>
    </row>
    <row r="393" spans="5:9" ht="15.75" thickBot="1" x14ac:dyDescent="0.3">
      <c r="E393" t="s">
        <v>4991</v>
      </c>
    </row>
    <row r="394" spans="5:9" x14ac:dyDescent="0.25">
      <c r="E394" s="91" t="s">
        <v>5183</v>
      </c>
      <c r="F394" s="92"/>
      <c r="G394" s="92"/>
      <c r="H394" s="92"/>
      <c r="I394" s="93"/>
    </row>
    <row r="395" spans="5:9" x14ac:dyDescent="0.25">
      <c r="E395" s="19" t="s">
        <v>5184</v>
      </c>
      <c r="F395" t="s">
        <v>5185</v>
      </c>
      <c r="G395" t="s">
        <v>5186</v>
      </c>
      <c r="H395" t="s">
        <v>5187</v>
      </c>
      <c r="I395" s="44" t="s">
        <v>5188</v>
      </c>
    </row>
    <row r="396" spans="5:9" ht="15.75" thickBot="1" x14ac:dyDescent="0.3">
      <c r="E396" s="69" t="s">
        <v>5189</v>
      </c>
      <c r="F396" s="50">
        <v>26702551.940000001</v>
      </c>
      <c r="G396" s="50">
        <v>1</v>
      </c>
      <c r="H396" s="50">
        <v>0</v>
      </c>
      <c r="I396" s="51">
        <v>7.5232999999999999</v>
      </c>
    </row>
    <row r="397" spans="5:9" x14ac:dyDescent="0.25">
      <c r="E397" s="91" t="s">
        <v>5190</v>
      </c>
      <c r="F397" s="92"/>
      <c r="G397" s="92"/>
      <c r="H397" s="92"/>
      <c r="I397" s="93"/>
    </row>
    <row r="398" spans="5:9" x14ac:dyDescent="0.25">
      <c r="E398" s="19" t="s">
        <v>5184</v>
      </c>
      <c r="F398" t="s">
        <v>5185</v>
      </c>
      <c r="G398" t="s">
        <v>5186</v>
      </c>
      <c r="H398" t="s">
        <v>5187</v>
      </c>
      <c r="I398" s="44" t="s">
        <v>5188</v>
      </c>
    </row>
    <row r="399" spans="5:9" ht="15.75" thickBot="1" x14ac:dyDescent="0.3">
      <c r="E399" s="69" t="s">
        <v>5189</v>
      </c>
      <c r="F399" s="50">
        <v>26324841.02</v>
      </c>
      <c r="G399" s="50">
        <v>1</v>
      </c>
      <c r="H399" s="50">
        <v>0</v>
      </c>
      <c r="I399" s="51">
        <v>7.5277000000000003</v>
      </c>
    </row>
    <row r="400" spans="5:9" x14ac:dyDescent="0.25">
      <c r="E400" s="91" t="s">
        <v>5191</v>
      </c>
      <c r="F400" s="92"/>
      <c r="G400" s="92"/>
      <c r="H400" s="92"/>
      <c r="I400" s="93"/>
    </row>
    <row r="401" spans="5:9" x14ac:dyDescent="0.25">
      <c r="E401" s="19" t="s">
        <v>5184</v>
      </c>
      <c r="F401" t="s">
        <v>5185</v>
      </c>
      <c r="G401" t="s">
        <v>5186</v>
      </c>
      <c r="H401" t="s">
        <v>5187</v>
      </c>
      <c r="I401" s="44" t="s">
        <v>5188</v>
      </c>
    </row>
    <row r="402" spans="5:9" ht="15.75" thickBot="1" x14ac:dyDescent="0.3">
      <c r="E402" s="69" t="s">
        <v>5189</v>
      </c>
      <c r="F402" s="50">
        <v>16920423.75</v>
      </c>
      <c r="G402" s="50">
        <v>1</v>
      </c>
      <c r="H402" s="50">
        <v>0</v>
      </c>
      <c r="I402" s="51">
        <v>7.5175999999999998</v>
      </c>
    </row>
    <row r="403" spans="5:9" x14ac:dyDescent="0.25">
      <c r="E403" s="91" t="s">
        <v>5192</v>
      </c>
      <c r="F403" s="92"/>
      <c r="G403" s="92"/>
      <c r="H403" s="92"/>
      <c r="I403" s="93"/>
    </row>
    <row r="404" spans="5:9" x14ac:dyDescent="0.25">
      <c r="E404" s="19" t="s">
        <v>5184</v>
      </c>
      <c r="F404" t="s">
        <v>5185</v>
      </c>
      <c r="G404" t="s">
        <v>5186</v>
      </c>
      <c r="H404" t="s">
        <v>5187</v>
      </c>
      <c r="I404" s="44" t="s">
        <v>5188</v>
      </c>
    </row>
    <row r="405" spans="5:9" ht="15.75" thickBot="1" x14ac:dyDescent="0.3">
      <c r="E405" s="69" t="s">
        <v>5189</v>
      </c>
      <c r="F405" s="50">
        <v>32994287.530000001</v>
      </c>
      <c r="G405" s="50">
        <v>1</v>
      </c>
      <c r="H405" s="50">
        <v>0</v>
      </c>
      <c r="I405" s="51">
        <v>7.5149999999999997</v>
      </c>
    </row>
    <row r="406" spans="5:9" ht="15.75" thickBot="1" x14ac:dyDescent="0.3">
      <c r="H406" s="70" t="s">
        <v>5193</v>
      </c>
      <c r="I406" s="71">
        <f>1-((F402/F396)/(F405/F399))</f>
        <v>0.49442514146282135</v>
      </c>
    </row>
    <row r="407" spans="5:9" ht="15.75" thickTop="1" x14ac:dyDescent="0.25"/>
    <row r="408" spans="5:9" ht="15.75" thickBot="1" x14ac:dyDescent="0.3">
      <c r="E408" t="s">
        <v>5194</v>
      </c>
    </row>
    <row r="409" spans="5:9" x14ac:dyDescent="0.25">
      <c r="E409" s="91" t="s">
        <v>5195</v>
      </c>
      <c r="F409" s="92"/>
      <c r="G409" s="92"/>
      <c r="H409" s="92"/>
      <c r="I409" s="93"/>
    </row>
    <row r="410" spans="5:9" x14ac:dyDescent="0.25">
      <c r="E410" s="19" t="s">
        <v>5196</v>
      </c>
      <c r="F410" t="s">
        <v>5188</v>
      </c>
      <c r="G410" t="s">
        <v>5197</v>
      </c>
      <c r="H410" t="s">
        <v>5198</v>
      </c>
      <c r="I410" s="44"/>
    </row>
    <row r="411" spans="5:9" ht="15.75" thickBot="1" x14ac:dyDescent="0.3">
      <c r="E411" s="69">
        <v>2</v>
      </c>
      <c r="F411" s="50">
        <v>7.5101000000000004</v>
      </c>
      <c r="G411" s="50">
        <v>-11635.34</v>
      </c>
      <c r="H411" s="50"/>
      <c r="I411" s="51"/>
    </row>
    <row r="412" spans="5:9" x14ac:dyDescent="0.25">
      <c r="E412" s="94" t="s">
        <v>5199</v>
      </c>
      <c r="F412" s="95"/>
      <c r="G412" s="95"/>
      <c r="H412" s="95"/>
      <c r="I412" s="96"/>
    </row>
    <row r="413" spans="5:9" x14ac:dyDescent="0.25">
      <c r="E413" s="19" t="s">
        <v>5196</v>
      </c>
      <c r="F413" t="s">
        <v>5188</v>
      </c>
      <c r="G413" t="s">
        <v>5197</v>
      </c>
      <c r="H413" t="s">
        <v>5198</v>
      </c>
      <c r="I413" s="44"/>
    </row>
    <row r="414" spans="5:9" ht="15.75" thickBot="1" x14ac:dyDescent="0.3">
      <c r="E414" s="69">
        <v>1</v>
      </c>
      <c r="F414" s="50">
        <v>7.5041000000000002</v>
      </c>
      <c r="G414" s="50">
        <v>23013.43</v>
      </c>
      <c r="H414" s="50"/>
      <c r="I414" s="51"/>
    </row>
    <row r="415" spans="5:9" ht="15.75" thickBot="1" x14ac:dyDescent="0.3">
      <c r="H415" s="70" t="s">
        <v>5193</v>
      </c>
      <c r="I415" s="72">
        <f>ABS((G414-(G411))/G411)</f>
        <v>2.977890633191639</v>
      </c>
    </row>
    <row r="416" spans="5:9" ht="15.75" thickTop="1" x14ac:dyDescent="0.25"/>
    <row r="417" spans="5:9" x14ac:dyDescent="0.25">
      <c r="E417" s="68" t="s">
        <v>3591</v>
      </c>
      <c r="F417">
        <v>3.18</v>
      </c>
    </row>
    <row r="418" spans="5:9" x14ac:dyDescent="0.25">
      <c r="E418" s="73" t="s">
        <v>4994</v>
      </c>
      <c r="F418" s="73">
        <v>4.0999999999999996</v>
      </c>
      <c r="G418" s="73" t="s">
        <v>5048</v>
      </c>
    </row>
    <row r="419" spans="5:9" ht="15.75" thickBot="1" x14ac:dyDescent="0.3">
      <c r="E419" t="s">
        <v>4991</v>
      </c>
    </row>
    <row r="420" spans="5:9" x14ac:dyDescent="0.25">
      <c r="E420" s="91" t="s">
        <v>5183</v>
      </c>
      <c r="F420" s="92"/>
      <c r="G420" s="92"/>
      <c r="H420" s="92"/>
      <c r="I420" s="93"/>
    </row>
    <row r="421" spans="5:9" x14ac:dyDescent="0.25">
      <c r="E421" s="19" t="s">
        <v>5184</v>
      </c>
      <c r="F421" t="s">
        <v>5185</v>
      </c>
      <c r="G421" t="s">
        <v>5186</v>
      </c>
      <c r="H421" t="s">
        <v>5187</v>
      </c>
      <c r="I421" s="44" t="s">
        <v>5188</v>
      </c>
    </row>
    <row r="422" spans="5:9" ht="15.75" thickBot="1" x14ac:dyDescent="0.3">
      <c r="E422" s="69" t="s">
        <v>5189</v>
      </c>
      <c r="F422" s="50">
        <v>9870078.5</v>
      </c>
      <c r="G422" s="50">
        <v>1</v>
      </c>
      <c r="H422" s="50">
        <v>0</v>
      </c>
      <c r="I422" s="51">
        <v>3.1756000000000002</v>
      </c>
    </row>
    <row r="423" spans="5:9" x14ac:dyDescent="0.25">
      <c r="E423" s="91" t="s">
        <v>5190</v>
      </c>
      <c r="F423" s="92"/>
      <c r="G423" s="92"/>
      <c r="H423" s="92"/>
      <c r="I423" s="93"/>
    </row>
    <row r="424" spans="5:9" x14ac:dyDescent="0.25">
      <c r="E424" s="19" t="s">
        <v>5184</v>
      </c>
      <c r="F424" t="s">
        <v>5185</v>
      </c>
      <c r="G424" t="s">
        <v>5186</v>
      </c>
      <c r="H424" t="s">
        <v>5187</v>
      </c>
      <c r="I424" s="44" t="s">
        <v>5188</v>
      </c>
    </row>
    <row r="425" spans="5:9" ht="15.75" thickBot="1" x14ac:dyDescent="0.3">
      <c r="E425" s="69" t="s">
        <v>5189</v>
      </c>
      <c r="F425" s="50">
        <v>16334842.380000001</v>
      </c>
      <c r="G425" s="50">
        <v>1</v>
      </c>
      <c r="H425" s="50">
        <v>0</v>
      </c>
      <c r="I425" s="51">
        <v>3.1720999999999999</v>
      </c>
    </row>
    <row r="426" spans="5:9" x14ac:dyDescent="0.25">
      <c r="E426" s="91" t="s">
        <v>5191</v>
      </c>
      <c r="F426" s="92"/>
      <c r="G426" s="92"/>
      <c r="H426" s="92"/>
      <c r="I426" s="93"/>
    </row>
    <row r="427" spans="5:9" x14ac:dyDescent="0.25">
      <c r="E427" s="19" t="s">
        <v>5184</v>
      </c>
      <c r="F427" t="s">
        <v>5185</v>
      </c>
      <c r="G427" t="s">
        <v>5186</v>
      </c>
      <c r="H427" t="s">
        <v>5187</v>
      </c>
      <c r="I427" s="44" t="s">
        <v>5188</v>
      </c>
    </row>
    <row r="428" spans="5:9" ht="15.75" thickBot="1" x14ac:dyDescent="0.3">
      <c r="E428" s="69" t="s">
        <v>5189</v>
      </c>
      <c r="F428" s="50">
        <v>2363736.75</v>
      </c>
      <c r="G428" s="50">
        <v>1</v>
      </c>
      <c r="H428" s="50">
        <v>0</v>
      </c>
      <c r="I428" s="51">
        <v>3.1663000000000001</v>
      </c>
    </row>
    <row r="429" spans="5:9" x14ac:dyDescent="0.25">
      <c r="E429" s="91" t="s">
        <v>5192</v>
      </c>
      <c r="F429" s="92"/>
      <c r="G429" s="92"/>
      <c r="H429" s="92"/>
      <c r="I429" s="93"/>
    </row>
    <row r="430" spans="5:9" x14ac:dyDescent="0.25">
      <c r="E430" s="19" t="s">
        <v>5184</v>
      </c>
      <c r="F430" t="s">
        <v>5185</v>
      </c>
      <c r="G430" t="s">
        <v>5186</v>
      </c>
      <c r="H430" t="s">
        <v>5187</v>
      </c>
      <c r="I430" s="44" t="s">
        <v>5188</v>
      </c>
    </row>
    <row r="431" spans="5:9" ht="15.75" thickBot="1" x14ac:dyDescent="0.3">
      <c r="E431" s="69" t="s">
        <v>5189</v>
      </c>
      <c r="F431" s="50">
        <v>13182305.449999999</v>
      </c>
      <c r="G431" s="50">
        <v>1</v>
      </c>
      <c r="H431" s="50">
        <v>0</v>
      </c>
      <c r="I431" s="51">
        <v>3.1583000000000001</v>
      </c>
    </row>
    <row r="432" spans="5:9" ht="15.75" thickBot="1" x14ac:dyDescent="0.3">
      <c r="H432" s="70" t="s">
        <v>5193</v>
      </c>
      <c r="I432" s="71">
        <f>1-((F428/F422)/(F431/F425))</f>
        <v>0.70324224408956693</v>
      </c>
    </row>
    <row r="433" spans="5:9" ht="15.75" thickTop="1" x14ac:dyDescent="0.25"/>
    <row r="434" spans="5:9" ht="15.75" thickBot="1" x14ac:dyDescent="0.3">
      <c r="E434" t="s">
        <v>5194</v>
      </c>
    </row>
    <row r="435" spans="5:9" x14ac:dyDescent="0.25">
      <c r="E435" s="91" t="s">
        <v>5195</v>
      </c>
      <c r="F435" s="92"/>
      <c r="G435" s="92"/>
      <c r="H435" s="92"/>
      <c r="I435" s="93"/>
    </row>
    <row r="436" spans="5:9" x14ac:dyDescent="0.25">
      <c r="E436" s="19" t="s">
        <v>5196</v>
      </c>
      <c r="F436" t="s">
        <v>5188</v>
      </c>
      <c r="G436" t="s">
        <v>5197</v>
      </c>
      <c r="H436" t="s">
        <v>5198</v>
      </c>
      <c r="I436" s="44"/>
    </row>
    <row r="437" spans="5:9" ht="15.75" thickBot="1" x14ac:dyDescent="0.3">
      <c r="E437" s="69">
        <v>2</v>
      </c>
      <c r="F437" s="50">
        <v>3.169</v>
      </c>
      <c r="G437" s="50">
        <v>-10463.75</v>
      </c>
      <c r="H437" s="50"/>
      <c r="I437" s="51"/>
    </row>
    <row r="438" spans="5:9" x14ac:dyDescent="0.25">
      <c r="E438" s="94" t="s">
        <v>5199</v>
      </c>
      <c r="F438" s="95"/>
      <c r="G438" s="95"/>
      <c r="H438" s="95"/>
      <c r="I438" s="96"/>
    </row>
    <row r="439" spans="5:9" x14ac:dyDescent="0.25">
      <c r="E439" s="19" t="s">
        <v>5196</v>
      </c>
      <c r="F439" t="s">
        <v>5188</v>
      </c>
      <c r="G439" t="s">
        <v>5197</v>
      </c>
      <c r="H439" t="s">
        <v>5198</v>
      </c>
      <c r="I439" s="44"/>
    </row>
    <row r="440" spans="5:9" ht="15.75" thickBot="1" x14ac:dyDescent="0.3">
      <c r="E440" s="69">
        <v>1</v>
      </c>
      <c r="F440" s="50">
        <v>3.1587000000000001</v>
      </c>
      <c r="G440" s="50">
        <v>7407.53</v>
      </c>
      <c r="H440" s="50"/>
      <c r="I440" s="51"/>
    </row>
    <row r="441" spans="5:9" ht="15.75" thickBot="1" x14ac:dyDescent="0.3">
      <c r="H441" s="70" t="s">
        <v>5193</v>
      </c>
      <c r="I441" s="72">
        <f>ABS((G440-(G437))/G437)</f>
        <v>1.7079230677338428</v>
      </c>
    </row>
    <row r="442" spans="5:9" ht="15.75" thickTop="1" x14ac:dyDescent="0.25"/>
    <row r="443" spans="5:9" x14ac:dyDescent="0.25">
      <c r="E443" s="68" t="s">
        <v>3596</v>
      </c>
      <c r="F443">
        <v>8.2200000000000006</v>
      </c>
    </row>
    <row r="444" spans="5:9" x14ac:dyDescent="0.25">
      <c r="E444" s="73" t="s">
        <v>4994</v>
      </c>
      <c r="F444" s="73">
        <v>3.59</v>
      </c>
      <c r="G444" s="73"/>
    </row>
    <row r="445" spans="5:9" ht="15.75" thickBot="1" x14ac:dyDescent="0.3">
      <c r="E445" t="s">
        <v>4991</v>
      </c>
    </row>
    <row r="446" spans="5:9" x14ac:dyDescent="0.25">
      <c r="E446" s="91" t="s">
        <v>5183</v>
      </c>
      <c r="F446" s="92"/>
      <c r="G446" s="92"/>
      <c r="H446" s="92"/>
      <c r="I446" s="93"/>
    </row>
    <row r="447" spans="5:9" x14ac:dyDescent="0.25">
      <c r="E447" s="19" t="s">
        <v>5184</v>
      </c>
      <c r="F447" t="s">
        <v>5185</v>
      </c>
      <c r="G447" t="s">
        <v>5186</v>
      </c>
      <c r="H447" t="s">
        <v>5187</v>
      </c>
      <c r="I447" s="44" t="s">
        <v>5188</v>
      </c>
    </row>
    <row r="448" spans="5:9" ht="15.75" thickBot="1" x14ac:dyDescent="0.3">
      <c r="E448" s="69" t="s">
        <v>5189</v>
      </c>
      <c r="F448" s="50">
        <v>3734100.09</v>
      </c>
      <c r="G448" s="50">
        <v>1</v>
      </c>
      <c r="H448" s="50">
        <v>0</v>
      </c>
      <c r="I448" s="51">
        <v>8.2286000000000001</v>
      </c>
    </row>
    <row r="449" spans="5:9" x14ac:dyDescent="0.25">
      <c r="E449" s="91" t="s">
        <v>5190</v>
      </c>
      <c r="F449" s="92"/>
      <c r="G449" s="92"/>
      <c r="H449" s="92"/>
      <c r="I449" s="93"/>
    </row>
    <row r="450" spans="5:9" x14ac:dyDescent="0.25">
      <c r="E450" s="19" t="s">
        <v>5184</v>
      </c>
      <c r="F450" t="s">
        <v>5185</v>
      </c>
      <c r="G450" t="s">
        <v>5186</v>
      </c>
      <c r="H450" t="s">
        <v>5187</v>
      </c>
      <c r="I450" s="44" t="s">
        <v>5188</v>
      </c>
    </row>
    <row r="451" spans="5:9" ht="15.75" thickBot="1" x14ac:dyDescent="0.3">
      <c r="E451" s="69" t="s">
        <v>5189</v>
      </c>
      <c r="F451" s="50">
        <v>3783995.47</v>
      </c>
      <c r="G451" s="50">
        <v>1</v>
      </c>
      <c r="H451" s="50">
        <v>0</v>
      </c>
      <c r="I451" s="51">
        <v>8.2272999999999996</v>
      </c>
    </row>
    <row r="452" spans="5:9" x14ac:dyDescent="0.25">
      <c r="E452" s="91" t="s">
        <v>5191</v>
      </c>
      <c r="F452" s="92"/>
      <c r="G452" s="92"/>
      <c r="H452" s="92"/>
      <c r="I452" s="93"/>
    </row>
    <row r="453" spans="5:9" x14ac:dyDescent="0.25">
      <c r="E453" s="19" t="s">
        <v>5184</v>
      </c>
      <c r="F453" t="s">
        <v>5185</v>
      </c>
      <c r="G453" t="s">
        <v>5186</v>
      </c>
      <c r="H453" t="s">
        <v>5187</v>
      </c>
      <c r="I453" s="44" t="s">
        <v>5188</v>
      </c>
    </row>
    <row r="454" spans="5:9" ht="15.75" thickBot="1" x14ac:dyDescent="0.3">
      <c r="E454" s="69" t="s">
        <v>5189</v>
      </c>
      <c r="F454" s="50">
        <v>1971458.91</v>
      </c>
      <c r="G454" s="50">
        <v>1</v>
      </c>
      <c r="H454" s="50">
        <v>0</v>
      </c>
      <c r="I454" s="51">
        <v>8.2124000000000006</v>
      </c>
    </row>
    <row r="455" spans="5:9" x14ac:dyDescent="0.25">
      <c r="E455" s="91" t="s">
        <v>5192</v>
      </c>
      <c r="F455" s="92"/>
      <c r="G455" s="92"/>
      <c r="H455" s="92"/>
      <c r="I455" s="93"/>
    </row>
    <row r="456" spans="5:9" x14ac:dyDescent="0.25">
      <c r="E456" s="19" t="s">
        <v>5184</v>
      </c>
      <c r="F456" t="s">
        <v>5185</v>
      </c>
      <c r="G456" t="s">
        <v>5186</v>
      </c>
      <c r="H456" t="s">
        <v>5187</v>
      </c>
      <c r="I456" s="44" t="s">
        <v>5188</v>
      </c>
    </row>
    <row r="457" spans="5:9" ht="15.75" thickBot="1" x14ac:dyDescent="0.3">
      <c r="E457" s="69" t="s">
        <v>5189</v>
      </c>
      <c r="F457" s="50">
        <v>4038548.78</v>
      </c>
      <c r="G457" s="50">
        <v>1</v>
      </c>
      <c r="H457" s="50">
        <v>0</v>
      </c>
      <c r="I457" s="51">
        <v>8.2166999999999994</v>
      </c>
    </row>
    <row r="458" spans="5:9" ht="15.75" thickBot="1" x14ac:dyDescent="0.3">
      <c r="H458" s="70" t="s">
        <v>5193</v>
      </c>
      <c r="I458" s="71">
        <f>1-((F454/F448)/(F457/F451))</f>
        <v>0.50531692708444109</v>
      </c>
    </row>
    <row r="459" spans="5:9" ht="15.75" thickTop="1" x14ac:dyDescent="0.25"/>
    <row r="460" spans="5:9" ht="15.75" thickBot="1" x14ac:dyDescent="0.3">
      <c r="E460" t="s">
        <v>5194</v>
      </c>
    </row>
    <row r="461" spans="5:9" x14ac:dyDescent="0.25">
      <c r="E461" s="91" t="s">
        <v>5195</v>
      </c>
      <c r="F461" s="92"/>
      <c r="G461" s="92"/>
      <c r="H461" s="92"/>
      <c r="I461" s="93"/>
    </row>
    <row r="462" spans="5:9" x14ac:dyDescent="0.25">
      <c r="E462" s="19" t="s">
        <v>5196</v>
      </c>
      <c r="F462" t="s">
        <v>5188</v>
      </c>
      <c r="G462" t="s">
        <v>5197</v>
      </c>
      <c r="H462" t="s">
        <v>5198</v>
      </c>
      <c r="I462" s="44"/>
    </row>
    <row r="463" spans="5:9" ht="15.75" thickBot="1" x14ac:dyDescent="0.3">
      <c r="E463" s="69">
        <v>1</v>
      </c>
      <c r="F463" s="50">
        <v>8.2294</v>
      </c>
      <c r="G463" s="50">
        <v>-5496.83</v>
      </c>
      <c r="H463" s="50"/>
      <c r="I463" s="51"/>
    </row>
    <row r="464" spans="5:9" x14ac:dyDescent="0.25">
      <c r="E464" s="94" t="s">
        <v>5199</v>
      </c>
      <c r="F464" s="95"/>
      <c r="G464" s="95"/>
      <c r="H464" s="95"/>
      <c r="I464" s="96"/>
    </row>
    <row r="465" spans="5:9" x14ac:dyDescent="0.25">
      <c r="E465" s="19" t="s">
        <v>5196</v>
      </c>
      <c r="F465" t="s">
        <v>5188</v>
      </c>
      <c r="G465" t="s">
        <v>5197</v>
      </c>
      <c r="H465" t="s">
        <v>5198</v>
      </c>
      <c r="I465" s="44"/>
    </row>
    <row r="466" spans="5:9" ht="15.75" thickBot="1" x14ac:dyDescent="0.3">
      <c r="E466" s="69">
        <v>1</v>
      </c>
      <c r="F466" s="50">
        <v>8.2242999999999995</v>
      </c>
      <c r="G466" s="50">
        <v>911.5</v>
      </c>
      <c r="H466" s="50"/>
      <c r="I466" s="51"/>
    </row>
    <row r="467" spans="5:9" ht="15.75" thickBot="1" x14ac:dyDescent="0.3">
      <c r="H467" s="70" t="s">
        <v>5193</v>
      </c>
      <c r="I467" s="72">
        <f>ABS((G466-(G463))/G463)</f>
        <v>1.1658228469863539</v>
      </c>
    </row>
    <row r="468" spans="5:9" ht="15.75" thickTop="1" x14ac:dyDescent="0.25"/>
    <row r="469" spans="5:9" x14ac:dyDescent="0.25">
      <c r="E469" s="68" t="s">
        <v>3620</v>
      </c>
      <c r="F469">
        <v>8.94</v>
      </c>
    </row>
    <row r="470" spans="5:9" x14ac:dyDescent="0.25">
      <c r="E470" s="73" t="s">
        <v>4994</v>
      </c>
      <c r="F470" s="73">
        <v>2.61</v>
      </c>
      <c r="G470" s="73" t="s">
        <v>5048</v>
      </c>
    </row>
    <row r="471" spans="5:9" ht="15.75" thickBot="1" x14ac:dyDescent="0.3">
      <c r="E471" t="s">
        <v>4991</v>
      </c>
    </row>
    <row r="472" spans="5:9" x14ac:dyDescent="0.25">
      <c r="E472" s="91" t="s">
        <v>5183</v>
      </c>
      <c r="F472" s="92"/>
      <c r="G472" s="92"/>
      <c r="H472" s="92"/>
      <c r="I472" s="93"/>
    </row>
    <row r="473" spans="5:9" x14ac:dyDescent="0.25">
      <c r="E473" s="19" t="s">
        <v>5184</v>
      </c>
      <c r="F473" t="s">
        <v>5185</v>
      </c>
      <c r="G473" t="s">
        <v>5186</v>
      </c>
      <c r="H473" t="s">
        <v>5187</v>
      </c>
      <c r="I473" s="44" t="s">
        <v>5188</v>
      </c>
    </row>
    <row r="474" spans="5:9" ht="15.75" thickBot="1" x14ac:dyDescent="0.3">
      <c r="E474" s="69" t="s">
        <v>5189</v>
      </c>
      <c r="F474" s="50">
        <v>3649617.19</v>
      </c>
      <c r="G474" s="50">
        <v>1</v>
      </c>
      <c r="H474" s="50">
        <v>0</v>
      </c>
      <c r="I474" s="51">
        <v>8.9329999999999998</v>
      </c>
    </row>
    <row r="475" spans="5:9" x14ac:dyDescent="0.25">
      <c r="E475" s="91" t="s">
        <v>5190</v>
      </c>
      <c r="F475" s="92"/>
      <c r="G475" s="92"/>
      <c r="H475" s="92"/>
      <c r="I475" s="93"/>
    </row>
    <row r="476" spans="5:9" x14ac:dyDescent="0.25">
      <c r="E476" s="19" t="s">
        <v>5184</v>
      </c>
      <c r="F476" t="s">
        <v>5185</v>
      </c>
      <c r="G476" t="s">
        <v>5186</v>
      </c>
      <c r="H476" t="s">
        <v>5187</v>
      </c>
      <c r="I476" s="44" t="s">
        <v>5188</v>
      </c>
    </row>
    <row r="477" spans="5:9" ht="15.75" thickBot="1" x14ac:dyDescent="0.3">
      <c r="E477" s="69" t="s">
        <v>5189</v>
      </c>
      <c r="F477" s="50">
        <v>3027554.72</v>
      </c>
      <c r="G477" s="50">
        <v>1</v>
      </c>
      <c r="H477" s="50">
        <v>0</v>
      </c>
      <c r="I477" s="51">
        <v>8.9260999999999999</v>
      </c>
    </row>
    <row r="478" spans="5:9" x14ac:dyDescent="0.25">
      <c r="E478" s="91" t="s">
        <v>5191</v>
      </c>
      <c r="F478" s="92"/>
      <c r="G478" s="92"/>
      <c r="H478" s="92"/>
      <c r="I478" s="93"/>
    </row>
    <row r="479" spans="5:9" x14ac:dyDescent="0.25">
      <c r="E479" s="19" t="s">
        <v>5184</v>
      </c>
      <c r="F479" t="s">
        <v>5185</v>
      </c>
      <c r="G479" t="s">
        <v>5186</v>
      </c>
      <c r="H479" t="s">
        <v>5187</v>
      </c>
      <c r="I479" s="44" t="s">
        <v>5188</v>
      </c>
    </row>
    <row r="480" spans="5:9" ht="15.75" thickBot="1" x14ac:dyDescent="0.3">
      <c r="E480" s="69" t="s">
        <v>5189</v>
      </c>
      <c r="F480" s="50">
        <v>3991396.12</v>
      </c>
      <c r="G480" s="50">
        <v>1</v>
      </c>
      <c r="H480" s="50">
        <v>0</v>
      </c>
      <c r="I480" s="51">
        <v>8.9197000000000006</v>
      </c>
    </row>
    <row r="481" spans="5:9" x14ac:dyDescent="0.25">
      <c r="E481" s="91" t="s">
        <v>5192</v>
      </c>
      <c r="F481" s="92"/>
      <c r="G481" s="92"/>
      <c r="H481" s="92"/>
      <c r="I481" s="93"/>
    </row>
    <row r="482" spans="5:9" x14ac:dyDescent="0.25">
      <c r="E482" s="19" t="s">
        <v>5184</v>
      </c>
      <c r="F482" t="s">
        <v>5185</v>
      </c>
      <c r="G482" t="s">
        <v>5186</v>
      </c>
      <c r="H482" t="s">
        <v>5187</v>
      </c>
      <c r="I482" s="44" t="s">
        <v>5188</v>
      </c>
    </row>
    <row r="483" spans="5:9" ht="15.75" thickBot="1" x14ac:dyDescent="0.3">
      <c r="E483" s="69" t="s">
        <v>5189</v>
      </c>
      <c r="F483" s="50">
        <v>4248299.97</v>
      </c>
      <c r="G483" s="50">
        <v>1</v>
      </c>
      <c r="H483" s="50">
        <v>0</v>
      </c>
      <c r="I483" s="51">
        <v>8.9286999999999992</v>
      </c>
    </row>
    <row r="484" spans="5:9" ht="15.75" thickBot="1" x14ac:dyDescent="0.3">
      <c r="H484" s="70" t="s">
        <v>5193</v>
      </c>
      <c r="I484" s="71">
        <f>1-((F480/F474)/(F483/F477))</f>
        <v>0.22061087049355366</v>
      </c>
    </row>
    <row r="485" spans="5:9" ht="15.75" thickTop="1" x14ac:dyDescent="0.25"/>
    <row r="486" spans="5:9" ht="15.75" thickBot="1" x14ac:dyDescent="0.3">
      <c r="E486" t="s">
        <v>5194</v>
      </c>
    </row>
    <row r="487" spans="5:9" x14ac:dyDescent="0.25">
      <c r="E487" s="91" t="s">
        <v>5195</v>
      </c>
      <c r="F487" s="92"/>
      <c r="G487" s="92"/>
      <c r="H487" s="92"/>
      <c r="I487" s="93"/>
    </row>
    <row r="488" spans="5:9" x14ac:dyDescent="0.25">
      <c r="E488" s="19" t="s">
        <v>5196</v>
      </c>
      <c r="F488" t="s">
        <v>5188</v>
      </c>
      <c r="G488" t="s">
        <v>5197</v>
      </c>
      <c r="H488" t="s">
        <v>5198</v>
      </c>
      <c r="I488" s="44"/>
    </row>
    <row r="489" spans="5:9" ht="15.75" thickBot="1" x14ac:dyDescent="0.3">
      <c r="E489" s="69">
        <v>1</v>
      </c>
      <c r="F489" s="50">
        <v>8.9338999999999995</v>
      </c>
      <c r="G489" s="50">
        <v>-6765.05</v>
      </c>
      <c r="H489" s="50"/>
      <c r="I489" s="51"/>
    </row>
    <row r="490" spans="5:9" x14ac:dyDescent="0.25">
      <c r="E490" s="94" t="s">
        <v>5199</v>
      </c>
      <c r="F490" s="95"/>
      <c r="G490" s="95"/>
      <c r="H490" s="95"/>
      <c r="I490" s="96"/>
    </row>
    <row r="491" spans="5:9" x14ac:dyDescent="0.25">
      <c r="E491" s="19" t="s">
        <v>5196</v>
      </c>
      <c r="F491" t="s">
        <v>5188</v>
      </c>
      <c r="G491" t="s">
        <v>5197</v>
      </c>
      <c r="H491" t="s">
        <v>5198</v>
      </c>
      <c r="I491" s="44"/>
    </row>
    <row r="492" spans="5:9" ht="15.75" thickBot="1" x14ac:dyDescent="0.3">
      <c r="E492" s="69">
        <v>1</v>
      </c>
      <c r="F492" s="50">
        <v>8.9304000000000006</v>
      </c>
      <c r="G492" s="50">
        <v>-1372.57</v>
      </c>
      <c r="H492" s="50"/>
      <c r="I492" s="51"/>
    </row>
    <row r="493" spans="5:9" ht="15.75" thickBot="1" x14ac:dyDescent="0.3">
      <c r="E493" s="74" t="s">
        <v>5223</v>
      </c>
      <c r="H493" s="70" t="s">
        <v>5193</v>
      </c>
      <c r="I493" s="72">
        <f>ABS((G492-(G489))/G489)</f>
        <v>0.79710866881989051</v>
      </c>
    </row>
    <row r="494" spans="5:9" ht="15.75" thickTop="1" x14ac:dyDescent="0.25"/>
    <row r="495" spans="5:9" x14ac:dyDescent="0.25">
      <c r="E495" s="68" t="s">
        <v>3624</v>
      </c>
      <c r="F495">
        <v>7.56</v>
      </c>
    </row>
    <row r="496" spans="5:9" x14ac:dyDescent="0.25">
      <c r="E496" s="73" t="s">
        <v>4994</v>
      </c>
      <c r="F496" s="73">
        <v>6</v>
      </c>
      <c r="G496" s="73" t="s">
        <v>5048</v>
      </c>
    </row>
    <row r="497" spans="5:9" ht="15.75" thickBot="1" x14ac:dyDescent="0.3">
      <c r="E497" t="s">
        <v>4991</v>
      </c>
    </row>
    <row r="498" spans="5:9" x14ac:dyDescent="0.25">
      <c r="E498" s="91" t="s">
        <v>5183</v>
      </c>
      <c r="F498" s="92"/>
      <c r="G498" s="92"/>
      <c r="H498" s="92"/>
      <c r="I498" s="93"/>
    </row>
    <row r="499" spans="5:9" x14ac:dyDescent="0.25">
      <c r="E499" s="19" t="s">
        <v>5184</v>
      </c>
      <c r="F499" t="s">
        <v>5185</v>
      </c>
      <c r="G499" t="s">
        <v>5186</v>
      </c>
      <c r="H499" t="s">
        <v>5187</v>
      </c>
      <c r="I499" s="44" t="s">
        <v>5188</v>
      </c>
    </row>
    <row r="500" spans="5:9" ht="15.75" thickBot="1" x14ac:dyDescent="0.3">
      <c r="E500" s="69" t="s">
        <v>5189</v>
      </c>
      <c r="F500" s="50">
        <v>3482823.5</v>
      </c>
      <c r="G500" s="50">
        <v>1</v>
      </c>
      <c r="H500" s="50">
        <v>0</v>
      </c>
      <c r="I500" s="51">
        <v>7.5643000000000002</v>
      </c>
    </row>
    <row r="501" spans="5:9" x14ac:dyDescent="0.25">
      <c r="E501" s="91" t="s">
        <v>5190</v>
      </c>
      <c r="F501" s="92"/>
      <c r="G501" s="92"/>
      <c r="H501" s="92"/>
      <c r="I501" s="93"/>
    </row>
    <row r="502" spans="5:9" x14ac:dyDescent="0.25">
      <c r="E502" s="19" t="s">
        <v>5184</v>
      </c>
      <c r="F502" t="s">
        <v>5185</v>
      </c>
      <c r="G502" t="s">
        <v>5186</v>
      </c>
      <c r="H502" t="s">
        <v>5187</v>
      </c>
      <c r="I502" s="44" t="s">
        <v>5188</v>
      </c>
    </row>
    <row r="503" spans="5:9" ht="15.75" thickBot="1" x14ac:dyDescent="0.3">
      <c r="E503" s="69" t="s">
        <v>5224</v>
      </c>
      <c r="F503" s="50">
        <v>3150045.88</v>
      </c>
      <c r="G503" s="50">
        <v>1.0405</v>
      </c>
      <c r="H503" s="50">
        <v>0</v>
      </c>
      <c r="I503" s="51">
        <v>7.5633999999999997</v>
      </c>
    </row>
    <row r="504" spans="5:9" x14ac:dyDescent="0.25">
      <c r="E504" s="91" t="s">
        <v>5191</v>
      </c>
      <c r="F504" s="92"/>
      <c r="G504" s="92"/>
      <c r="H504" s="92"/>
      <c r="I504" s="93"/>
    </row>
    <row r="505" spans="5:9" x14ac:dyDescent="0.25">
      <c r="E505" s="19" t="s">
        <v>5184</v>
      </c>
      <c r="F505" t="s">
        <v>5185</v>
      </c>
      <c r="G505" t="s">
        <v>5186</v>
      </c>
      <c r="H505" t="s">
        <v>5187</v>
      </c>
      <c r="I505" s="44" t="s">
        <v>5188</v>
      </c>
    </row>
    <row r="506" spans="5:9" ht="15.75" thickBot="1" x14ac:dyDescent="0.3">
      <c r="E506" s="69" t="s">
        <v>5224</v>
      </c>
      <c r="F506" s="50">
        <v>1553056.41</v>
      </c>
      <c r="G506" s="50">
        <v>0.3891</v>
      </c>
      <c r="H506" s="50">
        <v>0</v>
      </c>
      <c r="I506" s="51">
        <v>7.5568</v>
      </c>
    </row>
    <row r="507" spans="5:9" x14ac:dyDescent="0.25">
      <c r="E507" s="91" t="s">
        <v>5192</v>
      </c>
      <c r="F507" s="92"/>
      <c r="G507" s="92"/>
      <c r="H507" s="92"/>
      <c r="I507" s="93"/>
    </row>
    <row r="508" spans="5:9" x14ac:dyDescent="0.25">
      <c r="E508" s="19" t="s">
        <v>5184</v>
      </c>
      <c r="F508" t="s">
        <v>5185</v>
      </c>
      <c r="G508" t="s">
        <v>5186</v>
      </c>
      <c r="H508" t="s">
        <v>5187</v>
      </c>
      <c r="I508" s="44" t="s">
        <v>5188</v>
      </c>
    </row>
    <row r="509" spans="5:9" ht="15.75" thickBot="1" x14ac:dyDescent="0.3">
      <c r="E509" s="69" t="s">
        <v>5224</v>
      </c>
      <c r="F509" s="50">
        <v>8779383.4399999995</v>
      </c>
      <c r="G509" s="50">
        <v>2.0666000000000002</v>
      </c>
      <c r="H509" s="50">
        <v>0</v>
      </c>
      <c r="I509" s="51">
        <v>7.5564</v>
      </c>
    </row>
    <row r="510" spans="5:9" ht="15.75" thickBot="1" x14ac:dyDescent="0.3">
      <c r="H510" s="70" t="s">
        <v>5193</v>
      </c>
      <c r="I510" s="71">
        <f>1-((F506/F500)/(F509/F503))</f>
        <v>0.84000418379000641</v>
      </c>
    </row>
    <row r="511" spans="5:9" ht="15.75" thickTop="1" x14ac:dyDescent="0.25"/>
    <row r="512" spans="5:9" ht="15.75" thickBot="1" x14ac:dyDescent="0.3">
      <c r="E512" t="s">
        <v>5194</v>
      </c>
    </row>
    <row r="513" spans="5:9" x14ac:dyDescent="0.25">
      <c r="E513" s="91" t="s">
        <v>5195</v>
      </c>
      <c r="F513" s="92"/>
      <c r="G513" s="92"/>
      <c r="H513" s="92"/>
      <c r="I513" s="93"/>
    </row>
    <row r="514" spans="5:9" x14ac:dyDescent="0.25">
      <c r="E514" s="19" t="s">
        <v>5196</v>
      </c>
      <c r="F514" t="s">
        <v>5188</v>
      </c>
      <c r="G514" t="s">
        <v>5197</v>
      </c>
      <c r="H514" t="s">
        <v>5198</v>
      </c>
      <c r="I514" s="44"/>
    </row>
    <row r="515" spans="5:9" ht="15.75" thickBot="1" x14ac:dyDescent="0.3">
      <c r="E515" s="69">
        <v>1</v>
      </c>
      <c r="F515" s="50">
        <v>7.5632000000000001</v>
      </c>
      <c r="G515" s="50">
        <v>-9455.26</v>
      </c>
      <c r="H515" s="50"/>
      <c r="I515" s="51"/>
    </row>
    <row r="516" spans="5:9" x14ac:dyDescent="0.25">
      <c r="E516" s="94" t="s">
        <v>5199</v>
      </c>
      <c r="F516" s="95"/>
      <c r="G516" s="95"/>
      <c r="H516" s="95"/>
      <c r="I516" s="96"/>
    </row>
    <row r="517" spans="5:9" x14ac:dyDescent="0.25">
      <c r="E517" s="19" t="s">
        <v>5196</v>
      </c>
      <c r="F517" t="s">
        <v>5188</v>
      </c>
      <c r="G517" t="s">
        <v>5197</v>
      </c>
      <c r="H517" t="s">
        <v>5198</v>
      </c>
      <c r="I517" s="44"/>
    </row>
    <row r="518" spans="5:9" ht="15.75" thickBot="1" x14ac:dyDescent="0.3">
      <c r="E518" s="69">
        <v>2</v>
      </c>
      <c r="F518" s="50">
        <v>7.5532000000000004</v>
      </c>
      <c r="G518" s="50">
        <v>16740.310000000001</v>
      </c>
      <c r="H518" s="50"/>
      <c r="I518" s="51"/>
    </row>
    <row r="519" spans="5:9" ht="15.75" thickBot="1" x14ac:dyDescent="0.3">
      <c r="H519" s="70" t="s">
        <v>5193</v>
      </c>
      <c r="I519" s="72">
        <f>ABS((G518-(G515))/G515)</f>
        <v>2.7704759044172236</v>
      </c>
    </row>
    <row r="520" spans="5:9" ht="15.75" thickTop="1" x14ac:dyDescent="0.25"/>
    <row r="521" spans="5:9" x14ac:dyDescent="0.25">
      <c r="E521" s="68" t="s">
        <v>3626</v>
      </c>
      <c r="F521">
        <v>6.66</v>
      </c>
    </row>
    <row r="522" spans="5:9" x14ac:dyDescent="0.25">
      <c r="E522" s="73" t="s">
        <v>4994</v>
      </c>
      <c r="F522" s="73">
        <v>8.1999999999999993</v>
      </c>
      <c r="G522" s="73" t="s">
        <v>5048</v>
      </c>
    </row>
    <row r="523" spans="5:9" ht="15.75" thickBot="1" x14ac:dyDescent="0.3">
      <c r="E523" t="s">
        <v>4991</v>
      </c>
    </row>
    <row r="524" spans="5:9" x14ac:dyDescent="0.25">
      <c r="E524" s="91" t="s">
        <v>5183</v>
      </c>
      <c r="F524" s="92"/>
      <c r="G524" s="92"/>
      <c r="H524" s="92"/>
      <c r="I524" s="93"/>
    </row>
    <row r="525" spans="5:9" x14ac:dyDescent="0.25">
      <c r="E525" s="19" t="s">
        <v>5184</v>
      </c>
      <c r="F525" t="s">
        <v>5185</v>
      </c>
      <c r="G525" t="s">
        <v>5186</v>
      </c>
      <c r="H525" t="s">
        <v>5187</v>
      </c>
      <c r="I525" s="44" t="s">
        <v>5188</v>
      </c>
    </row>
    <row r="526" spans="5:9" ht="15.75" thickBot="1" x14ac:dyDescent="0.3">
      <c r="E526" s="69" t="s">
        <v>5224</v>
      </c>
      <c r="F526" s="50">
        <v>3704004.84</v>
      </c>
      <c r="G526" s="50">
        <v>1.0634999999999999</v>
      </c>
      <c r="H526" s="50">
        <v>0</v>
      </c>
      <c r="I526" s="51">
        <v>6.6559999999999997</v>
      </c>
    </row>
    <row r="527" spans="5:9" x14ac:dyDescent="0.25">
      <c r="E527" s="91" t="s">
        <v>5190</v>
      </c>
      <c r="F527" s="92"/>
      <c r="G527" s="92"/>
      <c r="H527" s="92"/>
      <c r="I527" s="93"/>
    </row>
    <row r="528" spans="5:9" x14ac:dyDescent="0.25">
      <c r="E528" s="19" t="s">
        <v>5184</v>
      </c>
      <c r="F528" t="s">
        <v>5185</v>
      </c>
      <c r="G528" t="s">
        <v>5186</v>
      </c>
      <c r="H528" t="s">
        <v>5187</v>
      </c>
      <c r="I528" s="44" t="s">
        <v>5188</v>
      </c>
    </row>
    <row r="529" spans="5:9" ht="15.75" thickBot="1" x14ac:dyDescent="0.3">
      <c r="E529" s="69" t="s">
        <v>5225</v>
      </c>
      <c r="F529" s="50">
        <v>2936021.09</v>
      </c>
      <c r="G529" s="50">
        <v>0.9698</v>
      </c>
      <c r="H529" s="50">
        <v>0</v>
      </c>
      <c r="I529" s="51">
        <v>6.6547000000000001</v>
      </c>
    </row>
    <row r="530" spans="5:9" x14ac:dyDescent="0.25">
      <c r="E530" s="91" t="s">
        <v>5191</v>
      </c>
      <c r="F530" s="92"/>
      <c r="G530" s="92"/>
      <c r="H530" s="92"/>
      <c r="I530" s="93"/>
    </row>
    <row r="531" spans="5:9" x14ac:dyDescent="0.25">
      <c r="E531" s="19" t="s">
        <v>5184</v>
      </c>
      <c r="F531" t="s">
        <v>5185</v>
      </c>
      <c r="G531" t="s">
        <v>5186</v>
      </c>
      <c r="H531" t="s">
        <v>5187</v>
      </c>
      <c r="I531" s="44" t="s">
        <v>5188</v>
      </c>
    </row>
    <row r="532" spans="5:9" ht="15.75" thickBot="1" x14ac:dyDescent="0.3">
      <c r="E532" s="69" t="s">
        <v>5225</v>
      </c>
      <c r="F532" s="50">
        <v>948435.62</v>
      </c>
      <c r="G532" s="50">
        <v>0.23760000000000001</v>
      </c>
      <c r="H532" s="50">
        <v>0</v>
      </c>
      <c r="I532" s="51">
        <v>6.6406000000000001</v>
      </c>
    </row>
    <row r="533" spans="5:9" x14ac:dyDescent="0.25">
      <c r="E533" s="91" t="s">
        <v>5192</v>
      </c>
      <c r="F533" s="92"/>
      <c r="G533" s="92"/>
      <c r="H533" s="92"/>
      <c r="I533" s="93"/>
    </row>
    <row r="534" spans="5:9" x14ac:dyDescent="0.25">
      <c r="E534" s="19" t="s">
        <v>5184</v>
      </c>
      <c r="F534" t="s">
        <v>5185</v>
      </c>
      <c r="G534" t="s">
        <v>5186</v>
      </c>
      <c r="H534" t="s">
        <v>5187</v>
      </c>
      <c r="I534" s="44" t="s">
        <v>5188</v>
      </c>
    </row>
    <row r="535" spans="5:9" ht="15.75" thickBot="1" x14ac:dyDescent="0.3">
      <c r="E535" s="69" t="s">
        <v>5225</v>
      </c>
      <c r="F535" s="50">
        <v>3996108.56</v>
      </c>
      <c r="G535" s="50">
        <v>0.94059999999999999</v>
      </c>
      <c r="H535" s="50">
        <v>0</v>
      </c>
      <c r="I535" s="51">
        <v>6.6380999999999997</v>
      </c>
    </row>
    <row r="536" spans="5:9" ht="15.75" thickBot="1" x14ac:dyDescent="0.3">
      <c r="H536" s="70" t="s">
        <v>5193</v>
      </c>
      <c r="I536" s="71">
        <f>1-((F532/F526)/(F535/F529))</f>
        <v>0.81186993581731082</v>
      </c>
    </row>
    <row r="537" spans="5:9" ht="15.75" thickTop="1" x14ac:dyDescent="0.25"/>
    <row r="538" spans="5:9" ht="15.75" thickBot="1" x14ac:dyDescent="0.3">
      <c r="E538" t="s">
        <v>5194</v>
      </c>
    </row>
    <row r="539" spans="5:9" x14ac:dyDescent="0.25">
      <c r="E539" s="91" t="s">
        <v>5195</v>
      </c>
      <c r="F539" s="92"/>
      <c r="G539" s="92"/>
      <c r="H539" s="92"/>
      <c r="I539" s="93"/>
    </row>
    <row r="540" spans="5:9" x14ac:dyDescent="0.25">
      <c r="E540" s="19" t="s">
        <v>5196</v>
      </c>
      <c r="F540" t="s">
        <v>5188</v>
      </c>
      <c r="G540" t="s">
        <v>5197</v>
      </c>
      <c r="H540" t="s">
        <v>5198</v>
      </c>
      <c r="I540" s="44"/>
    </row>
    <row r="541" spans="5:9" ht="15.75" thickBot="1" x14ac:dyDescent="0.3">
      <c r="E541" s="69">
        <v>5</v>
      </c>
      <c r="F541" s="50">
        <v>6.6627000000000001</v>
      </c>
      <c r="G541" s="50">
        <v>-3298.55</v>
      </c>
      <c r="H541" s="50"/>
      <c r="I541" s="51"/>
    </row>
    <row r="542" spans="5:9" x14ac:dyDescent="0.25">
      <c r="E542" s="94" t="s">
        <v>5199</v>
      </c>
      <c r="F542" s="95"/>
      <c r="G542" s="95"/>
      <c r="H542" s="95"/>
      <c r="I542" s="96"/>
    </row>
    <row r="543" spans="5:9" x14ac:dyDescent="0.25">
      <c r="E543" s="19" t="s">
        <v>5196</v>
      </c>
      <c r="F543" t="s">
        <v>5188</v>
      </c>
      <c r="G543" t="s">
        <v>5197</v>
      </c>
      <c r="H543" t="s">
        <v>5198</v>
      </c>
      <c r="I543" s="44"/>
    </row>
    <row r="544" spans="5:9" ht="15.75" thickBot="1" x14ac:dyDescent="0.3">
      <c r="E544" s="69">
        <v>3</v>
      </c>
      <c r="F544" s="50">
        <v>6.6462000000000003</v>
      </c>
      <c r="G544" s="50">
        <v>3136.36</v>
      </c>
      <c r="H544" s="50"/>
      <c r="I544" s="51"/>
    </row>
    <row r="545" spans="5:9" ht="15.75" thickBot="1" x14ac:dyDescent="0.3">
      <c r="H545" s="70" t="s">
        <v>5193</v>
      </c>
      <c r="I545" s="72">
        <f>ABS((G544-(G541))/G541)</f>
        <v>1.9508299101120188</v>
      </c>
    </row>
    <row r="546" spans="5:9" ht="15.75" thickTop="1" x14ac:dyDescent="0.25"/>
    <row r="547" spans="5:9" x14ac:dyDescent="0.25">
      <c r="E547" s="68" t="s">
        <v>3652</v>
      </c>
      <c r="F547">
        <v>1.93</v>
      </c>
    </row>
    <row r="548" spans="5:9" x14ac:dyDescent="0.25">
      <c r="E548" s="73" t="s">
        <v>4994</v>
      </c>
      <c r="F548" s="73">
        <v>2.2999999999999998</v>
      </c>
      <c r="G548" s="73" t="s">
        <v>5048</v>
      </c>
    </row>
    <row r="549" spans="5:9" ht="15.75" thickBot="1" x14ac:dyDescent="0.3">
      <c r="E549" t="s">
        <v>4991</v>
      </c>
    </row>
    <row r="550" spans="5:9" x14ac:dyDescent="0.25">
      <c r="E550" s="91" t="s">
        <v>5183</v>
      </c>
      <c r="F550" s="92"/>
      <c r="G550" s="92"/>
      <c r="H550" s="92"/>
      <c r="I550" s="93"/>
    </row>
    <row r="551" spans="5:9" x14ac:dyDescent="0.25">
      <c r="E551" s="19" t="s">
        <v>5184</v>
      </c>
      <c r="F551" t="s">
        <v>5185</v>
      </c>
      <c r="G551" t="s">
        <v>5186</v>
      </c>
      <c r="H551" t="s">
        <v>5187</v>
      </c>
      <c r="I551" s="44" t="s">
        <v>5188</v>
      </c>
    </row>
    <row r="552" spans="5:9" ht="15.75" thickBot="1" x14ac:dyDescent="0.3">
      <c r="E552" s="69" t="s">
        <v>5189</v>
      </c>
      <c r="F552" s="50">
        <v>12771606.189999999</v>
      </c>
      <c r="G552" s="50">
        <v>1</v>
      </c>
      <c r="H552" s="50">
        <v>0</v>
      </c>
      <c r="I552" s="51">
        <v>1.9261999999999999</v>
      </c>
    </row>
    <row r="553" spans="5:9" x14ac:dyDescent="0.25">
      <c r="E553" s="91" t="s">
        <v>5190</v>
      </c>
      <c r="F553" s="92"/>
      <c r="G553" s="92"/>
      <c r="H553" s="92"/>
      <c r="I553" s="93"/>
    </row>
    <row r="554" spans="5:9" x14ac:dyDescent="0.25">
      <c r="E554" s="19" t="s">
        <v>5184</v>
      </c>
      <c r="F554" t="s">
        <v>5185</v>
      </c>
      <c r="G554" t="s">
        <v>5186</v>
      </c>
      <c r="H554" t="s">
        <v>5187</v>
      </c>
      <c r="I554" s="44" t="s">
        <v>5188</v>
      </c>
    </row>
    <row r="555" spans="5:9" ht="15.75" thickBot="1" x14ac:dyDescent="0.3">
      <c r="E555" s="69" t="s">
        <v>5189</v>
      </c>
      <c r="F555" s="50">
        <v>22318393.800000001</v>
      </c>
      <c r="G555" s="50">
        <v>1</v>
      </c>
      <c r="H555" s="50">
        <v>0</v>
      </c>
      <c r="I555" s="51">
        <v>1.9285000000000001</v>
      </c>
    </row>
    <row r="556" spans="5:9" x14ac:dyDescent="0.25">
      <c r="E556" s="91" t="s">
        <v>5191</v>
      </c>
      <c r="F556" s="92"/>
      <c r="G556" s="92"/>
      <c r="H556" s="92"/>
      <c r="I556" s="93"/>
    </row>
    <row r="557" spans="5:9" x14ac:dyDescent="0.25">
      <c r="E557" s="19" t="s">
        <v>5184</v>
      </c>
      <c r="F557" t="s">
        <v>5185</v>
      </c>
      <c r="G557" t="s">
        <v>5186</v>
      </c>
      <c r="H557" t="s">
        <v>5187</v>
      </c>
      <c r="I557" s="44" t="s">
        <v>5188</v>
      </c>
    </row>
    <row r="558" spans="5:9" ht="15.75" thickBot="1" x14ac:dyDescent="0.3">
      <c r="E558" s="69" t="s">
        <v>5189</v>
      </c>
      <c r="F558" s="50">
        <v>7051250.25</v>
      </c>
      <c r="G558" s="50">
        <v>1</v>
      </c>
      <c r="H558" s="50">
        <v>0</v>
      </c>
      <c r="I558" s="51">
        <v>1.9220999999999999</v>
      </c>
    </row>
    <row r="559" spans="5:9" x14ac:dyDescent="0.25">
      <c r="E559" s="91" t="s">
        <v>5192</v>
      </c>
      <c r="F559" s="92"/>
      <c r="G559" s="92"/>
      <c r="H559" s="92"/>
      <c r="I559" s="93"/>
    </row>
    <row r="560" spans="5:9" x14ac:dyDescent="0.25">
      <c r="E560" s="19" t="s">
        <v>5184</v>
      </c>
      <c r="F560" t="s">
        <v>5185</v>
      </c>
      <c r="G560" t="s">
        <v>5186</v>
      </c>
      <c r="H560" t="s">
        <v>5187</v>
      </c>
      <c r="I560" s="44" t="s">
        <v>5188</v>
      </c>
    </row>
    <row r="561" spans="5:9" ht="15.75" thickBot="1" x14ac:dyDescent="0.3">
      <c r="E561" s="69" t="s">
        <v>5189</v>
      </c>
      <c r="F561" s="50">
        <v>22586445.280000001</v>
      </c>
      <c r="G561" s="50">
        <v>1</v>
      </c>
      <c r="H561" s="50">
        <v>0</v>
      </c>
      <c r="I561" s="51">
        <v>1.9241999999999999</v>
      </c>
    </row>
    <row r="562" spans="5:9" ht="15.75" thickBot="1" x14ac:dyDescent="0.3">
      <c r="H562" s="70" t="s">
        <v>5193</v>
      </c>
      <c r="I562" s="71">
        <f>1-((F558/F552)/(F561/F555))</f>
        <v>0.45444861840963835</v>
      </c>
    </row>
    <row r="563" spans="5:9" ht="15.75" thickTop="1" x14ac:dyDescent="0.25"/>
    <row r="564" spans="5:9" ht="15.75" thickBot="1" x14ac:dyDescent="0.3">
      <c r="E564" t="s">
        <v>5194</v>
      </c>
    </row>
    <row r="565" spans="5:9" x14ac:dyDescent="0.25">
      <c r="E565" s="91" t="s">
        <v>5195</v>
      </c>
      <c r="F565" s="92"/>
      <c r="G565" s="92"/>
      <c r="H565" s="92"/>
      <c r="I565" s="93"/>
    </row>
    <row r="566" spans="5:9" x14ac:dyDescent="0.25">
      <c r="E566" s="19" t="s">
        <v>5196</v>
      </c>
      <c r="F566" t="s">
        <v>5188</v>
      </c>
      <c r="G566" t="s">
        <v>5197</v>
      </c>
      <c r="H566" t="s">
        <v>5198</v>
      </c>
      <c r="I566" s="44"/>
    </row>
    <row r="567" spans="5:9" ht="15.75" thickBot="1" x14ac:dyDescent="0.3">
      <c r="E567" s="69">
        <v>1</v>
      </c>
      <c r="F567" s="50">
        <v>1.9251</v>
      </c>
      <c r="G567" s="50">
        <v>-11423.38</v>
      </c>
      <c r="H567" s="50"/>
      <c r="I567" s="51"/>
    </row>
    <row r="568" spans="5:9" x14ac:dyDescent="0.25">
      <c r="E568" s="94" t="s">
        <v>5199</v>
      </c>
      <c r="F568" s="95"/>
      <c r="G568" s="95"/>
      <c r="H568" s="95"/>
      <c r="I568" s="96"/>
    </row>
    <row r="569" spans="5:9" x14ac:dyDescent="0.25">
      <c r="E569" s="19" t="s">
        <v>5196</v>
      </c>
      <c r="F569" t="s">
        <v>5188</v>
      </c>
      <c r="G569" t="s">
        <v>5197</v>
      </c>
      <c r="H569" t="s">
        <v>5198</v>
      </c>
      <c r="I569" s="44"/>
    </row>
    <row r="570" spans="5:9" ht="15.75" thickBot="1" x14ac:dyDescent="0.3">
      <c r="E570" s="69">
        <v>1</v>
      </c>
      <c r="F570" s="50">
        <v>1.9240999999999999</v>
      </c>
      <c r="G570" s="50">
        <v>2564.5</v>
      </c>
      <c r="H570" s="50"/>
      <c r="I570" s="51"/>
    </row>
    <row r="571" spans="5:9" ht="15.75" thickBot="1" x14ac:dyDescent="0.3">
      <c r="E571" s="74" t="s">
        <v>5223</v>
      </c>
      <c r="H571" s="70" t="s">
        <v>5193</v>
      </c>
      <c r="I571" s="72">
        <f>ABS((G570-(G567))/G567)</f>
        <v>1.2244957271840733</v>
      </c>
    </row>
    <row r="572" spans="5:9" ht="15.75" thickTop="1" x14ac:dyDescent="0.25"/>
    <row r="573" spans="5:9" x14ac:dyDescent="0.25">
      <c r="E573" s="68" t="s">
        <v>3710</v>
      </c>
      <c r="F573">
        <v>8.9</v>
      </c>
    </row>
    <row r="574" spans="5:9" x14ac:dyDescent="0.25">
      <c r="E574" s="73" t="s">
        <v>4994</v>
      </c>
      <c r="F574" s="73" t="s">
        <v>5226</v>
      </c>
      <c r="G574" s="73" t="s">
        <v>5048</v>
      </c>
    </row>
    <row r="575" spans="5:9" ht="15.75" thickBot="1" x14ac:dyDescent="0.3">
      <c r="E575" t="s">
        <v>4991</v>
      </c>
    </row>
    <row r="576" spans="5:9" x14ac:dyDescent="0.25">
      <c r="E576" s="91" t="s">
        <v>5183</v>
      </c>
      <c r="F576" s="92"/>
      <c r="G576" s="92"/>
      <c r="H576" s="92"/>
      <c r="I576" s="93"/>
    </row>
    <row r="577" spans="5:9" x14ac:dyDescent="0.25">
      <c r="E577" s="19" t="s">
        <v>5184</v>
      </c>
      <c r="F577" t="s">
        <v>5185</v>
      </c>
      <c r="G577" t="s">
        <v>5186</v>
      </c>
      <c r="H577" t="s">
        <v>5187</v>
      </c>
      <c r="I577" s="44" t="s">
        <v>5188</v>
      </c>
    </row>
    <row r="578" spans="5:9" ht="15.75" thickBot="1" x14ac:dyDescent="0.3">
      <c r="E578" s="69" t="s">
        <v>5189</v>
      </c>
      <c r="F578" s="50"/>
      <c r="G578" s="50">
        <v>1</v>
      </c>
      <c r="H578" s="50">
        <v>0</v>
      </c>
      <c r="I578" s="51"/>
    </row>
    <row r="579" spans="5:9" x14ac:dyDescent="0.25">
      <c r="E579" s="91" t="s">
        <v>5190</v>
      </c>
      <c r="F579" s="92"/>
      <c r="G579" s="92"/>
      <c r="H579" s="92"/>
      <c r="I579" s="93"/>
    </row>
    <row r="580" spans="5:9" x14ac:dyDescent="0.25">
      <c r="E580" s="19" t="s">
        <v>5184</v>
      </c>
      <c r="F580" t="s">
        <v>5185</v>
      </c>
      <c r="G580" t="s">
        <v>5186</v>
      </c>
      <c r="H580" t="s">
        <v>5187</v>
      </c>
      <c r="I580" s="44" t="s">
        <v>5188</v>
      </c>
    </row>
    <row r="581" spans="5:9" ht="15.75" thickBot="1" x14ac:dyDescent="0.3">
      <c r="E581" s="69" t="s">
        <v>5189</v>
      </c>
      <c r="F581" s="50"/>
      <c r="G581" s="50"/>
      <c r="H581" s="50">
        <v>0</v>
      </c>
      <c r="I581" s="51"/>
    </row>
    <row r="582" spans="5:9" x14ac:dyDescent="0.25">
      <c r="E582" s="91" t="s">
        <v>5191</v>
      </c>
      <c r="F582" s="92"/>
      <c r="G582" s="92"/>
      <c r="H582" s="92"/>
      <c r="I582" s="93"/>
    </row>
    <row r="583" spans="5:9" x14ac:dyDescent="0.25">
      <c r="E583" s="19" t="s">
        <v>5184</v>
      </c>
      <c r="F583" t="s">
        <v>5185</v>
      </c>
      <c r="G583" t="s">
        <v>5186</v>
      </c>
      <c r="H583" t="s">
        <v>5187</v>
      </c>
      <c r="I583" s="44" t="s">
        <v>5188</v>
      </c>
    </row>
    <row r="584" spans="5:9" ht="15.75" thickBot="1" x14ac:dyDescent="0.3">
      <c r="E584" s="69" t="s">
        <v>5189</v>
      </c>
      <c r="F584" s="50"/>
      <c r="G584" s="50">
        <v>1</v>
      </c>
      <c r="H584" s="50">
        <v>0</v>
      </c>
      <c r="I584" s="51"/>
    </row>
    <row r="585" spans="5:9" x14ac:dyDescent="0.25">
      <c r="E585" s="91" t="s">
        <v>5192</v>
      </c>
      <c r="F585" s="92"/>
      <c r="G585" s="92"/>
      <c r="H585" s="92"/>
      <c r="I585" s="93"/>
    </row>
    <row r="586" spans="5:9" x14ac:dyDescent="0.25">
      <c r="E586" s="19" t="s">
        <v>5184</v>
      </c>
      <c r="F586" t="s">
        <v>5185</v>
      </c>
      <c r="G586" t="s">
        <v>5186</v>
      </c>
      <c r="H586" t="s">
        <v>5187</v>
      </c>
      <c r="I586" s="44" t="s">
        <v>5188</v>
      </c>
    </row>
    <row r="587" spans="5:9" ht="15.75" thickBot="1" x14ac:dyDescent="0.3">
      <c r="E587" s="69" t="s">
        <v>5189</v>
      </c>
      <c r="F587" s="50">
        <v>22586445.280000001</v>
      </c>
      <c r="G587" s="50">
        <v>1</v>
      </c>
      <c r="H587" s="50">
        <v>0</v>
      </c>
      <c r="I587" s="51"/>
    </row>
    <row r="588" spans="5:9" ht="15.75" thickBot="1" x14ac:dyDescent="0.3">
      <c r="H588" s="70" t="s">
        <v>5193</v>
      </c>
      <c r="I588" s="71" t="e">
        <f>1-((F584/F578)/(F587/F581))</f>
        <v>#DIV/0!</v>
      </c>
    </row>
    <row r="589" spans="5:9" ht="15.75" thickTop="1" x14ac:dyDescent="0.25"/>
    <row r="590" spans="5:9" ht="15.75" thickBot="1" x14ac:dyDescent="0.3">
      <c r="E590" t="s">
        <v>5194</v>
      </c>
    </row>
    <row r="591" spans="5:9" x14ac:dyDescent="0.25">
      <c r="E591" s="91" t="s">
        <v>5195</v>
      </c>
      <c r="F591" s="92"/>
      <c r="G591" s="92"/>
      <c r="H591" s="92"/>
      <c r="I591" s="93"/>
    </row>
    <row r="592" spans="5:9" x14ac:dyDescent="0.25">
      <c r="E592" s="19" t="s">
        <v>5196</v>
      </c>
      <c r="F592" t="s">
        <v>5188</v>
      </c>
      <c r="G592" t="s">
        <v>5197</v>
      </c>
      <c r="H592" t="s">
        <v>5198</v>
      </c>
      <c r="I592" s="44"/>
    </row>
    <row r="593" spans="5:9" ht="15.75" thickBot="1" x14ac:dyDescent="0.3">
      <c r="E593" s="69">
        <v>1</v>
      </c>
      <c r="F593" s="50"/>
      <c r="G593" s="50"/>
      <c r="H593" s="50"/>
      <c r="I593" s="51"/>
    </row>
    <row r="594" spans="5:9" x14ac:dyDescent="0.25">
      <c r="E594" s="94" t="s">
        <v>5199</v>
      </c>
      <c r="F594" s="95"/>
      <c r="G594" s="95"/>
      <c r="H594" s="95"/>
      <c r="I594" s="96"/>
    </row>
    <row r="595" spans="5:9" x14ac:dyDescent="0.25">
      <c r="E595" s="19" t="s">
        <v>5196</v>
      </c>
      <c r="F595" t="s">
        <v>5188</v>
      </c>
      <c r="G595" t="s">
        <v>5197</v>
      </c>
      <c r="H595" t="s">
        <v>5198</v>
      </c>
      <c r="I595" s="44"/>
    </row>
    <row r="596" spans="5:9" ht="15.75" thickBot="1" x14ac:dyDescent="0.3">
      <c r="E596" s="69">
        <v>1</v>
      </c>
      <c r="F596" s="50"/>
      <c r="G596" s="50"/>
      <c r="H596" s="50"/>
      <c r="I596" s="51"/>
    </row>
    <row r="597" spans="5:9" ht="15.75" thickBot="1" x14ac:dyDescent="0.3">
      <c r="E597" s="74" t="s">
        <v>5223</v>
      </c>
      <c r="H597" s="70" t="s">
        <v>5193</v>
      </c>
      <c r="I597" s="72" t="e">
        <f>ABS((G596-(G593))/G593)</f>
        <v>#DIV/0!</v>
      </c>
    </row>
    <row r="598" spans="5:9" ht="15.75" thickTop="1" x14ac:dyDescent="0.25"/>
    <row r="599" spans="5:9" x14ac:dyDescent="0.25">
      <c r="E599" s="68" t="s">
        <v>3716</v>
      </c>
      <c r="F599">
        <v>7.86</v>
      </c>
    </row>
    <row r="600" spans="5:9" x14ac:dyDescent="0.25">
      <c r="E600" s="73" t="s">
        <v>4994</v>
      </c>
      <c r="F600" s="73">
        <v>9.1</v>
      </c>
      <c r="G600" s="73"/>
    </row>
    <row r="601" spans="5:9" ht="15.75" thickBot="1" x14ac:dyDescent="0.3">
      <c r="E601" t="s">
        <v>4991</v>
      </c>
    </row>
    <row r="602" spans="5:9" x14ac:dyDescent="0.25">
      <c r="E602" s="91" t="s">
        <v>5183</v>
      </c>
      <c r="F602" s="92"/>
      <c r="G602" s="92"/>
      <c r="H602" s="92"/>
      <c r="I602" s="93"/>
    </row>
    <row r="603" spans="5:9" x14ac:dyDescent="0.25">
      <c r="E603" s="19" t="s">
        <v>5184</v>
      </c>
      <c r="F603" t="s">
        <v>5185</v>
      </c>
      <c r="G603" t="s">
        <v>5186</v>
      </c>
      <c r="H603" t="s">
        <v>5187</v>
      </c>
      <c r="I603" s="44" t="s">
        <v>5188</v>
      </c>
    </row>
    <row r="604" spans="5:9" ht="15.75" thickBot="1" x14ac:dyDescent="0.3">
      <c r="E604" s="69" t="s">
        <v>5189</v>
      </c>
      <c r="F604" s="50">
        <v>4101769.66</v>
      </c>
      <c r="G604" s="50">
        <v>1</v>
      </c>
      <c r="H604" s="50">
        <v>0</v>
      </c>
      <c r="I604" s="51">
        <v>7.9474</v>
      </c>
    </row>
    <row r="605" spans="5:9" x14ac:dyDescent="0.25">
      <c r="E605" s="91" t="s">
        <v>5190</v>
      </c>
      <c r="F605" s="92"/>
      <c r="G605" s="92"/>
      <c r="H605" s="92"/>
      <c r="I605" s="93"/>
    </row>
    <row r="606" spans="5:9" x14ac:dyDescent="0.25">
      <c r="E606" s="19" t="s">
        <v>5184</v>
      </c>
      <c r="F606" t="s">
        <v>5185</v>
      </c>
      <c r="G606" t="s">
        <v>5186</v>
      </c>
      <c r="H606" t="s">
        <v>5187</v>
      </c>
      <c r="I606" s="44" t="s">
        <v>5188</v>
      </c>
    </row>
    <row r="607" spans="5:9" ht="15.75" thickBot="1" x14ac:dyDescent="0.3">
      <c r="E607" s="69" t="s">
        <v>5189</v>
      </c>
      <c r="F607" s="50">
        <v>5892024.1200000001</v>
      </c>
      <c r="G607" s="50">
        <v>1</v>
      </c>
      <c r="H607" s="50">
        <v>0</v>
      </c>
      <c r="I607" s="51">
        <v>7.9462000000000002</v>
      </c>
    </row>
    <row r="608" spans="5:9" x14ac:dyDescent="0.25">
      <c r="E608" s="91" t="s">
        <v>5191</v>
      </c>
      <c r="F608" s="92"/>
      <c r="G608" s="92"/>
      <c r="H608" s="92"/>
      <c r="I608" s="93"/>
    </row>
    <row r="609" spans="5:9" x14ac:dyDescent="0.25">
      <c r="E609" s="19" t="s">
        <v>5184</v>
      </c>
      <c r="F609" t="s">
        <v>5185</v>
      </c>
      <c r="G609" t="s">
        <v>5186</v>
      </c>
      <c r="H609" t="s">
        <v>5187</v>
      </c>
      <c r="I609" s="44" t="s">
        <v>5188</v>
      </c>
    </row>
    <row r="610" spans="5:9" ht="15.75" thickBot="1" x14ac:dyDescent="0.3">
      <c r="E610" s="69" t="s">
        <v>5189</v>
      </c>
      <c r="F610" s="50">
        <v>1994712.16</v>
      </c>
      <c r="G610" s="50">
        <v>1</v>
      </c>
      <c r="H610" s="50">
        <v>0</v>
      </c>
      <c r="I610" s="51">
        <v>7.9363999999999999</v>
      </c>
    </row>
    <row r="611" spans="5:9" x14ac:dyDescent="0.25">
      <c r="E611" s="91" t="s">
        <v>5192</v>
      </c>
      <c r="F611" s="92"/>
      <c r="G611" s="92"/>
      <c r="H611" s="92"/>
      <c r="I611" s="93"/>
    </row>
    <row r="612" spans="5:9" x14ac:dyDescent="0.25">
      <c r="E612" s="19" t="s">
        <v>5184</v>
      </c>
      <c r="F612" t="s">
        <v>5185</v>
      </c>
      <c r="G612" t="s">
        <v>5186</v>
      </c>
      <c r="H612" t="s">
        <v>5187</v>
      </c>
      <c r="I612" s="44" t="s">
        <v>5188</v>
      </c>
    </row>
    <row r="613" spans="5:9" ht="15.75" thickBot="1" x14ac:dyDescent="0.3">
      <c r="E613" s="69" t="s">
        <v>5189</v>
      </c>
      <c r="F613" s="50">
        <v>6313542</v>
      </c>
      <c r="G613" s="50">
        <v>1</v>
      </c>
      <c r="H613" s="50">
        <v>0</v>
      </c>
      <c r="I613" s="51">
        <v>7.9356</v>
      </c>
    </row>
    <row r="614" spans="5:9" ht="15.75" thickBot="1" x14ac:dyDescent="0.3">
      <c r="H614" s="70" t="s">
        <v>5193</v>
      </c>
      <c r="I614" s="71">
        <f>1-((F610/F604)/(F613/F607))</f>
        <v>0.54616246788020728</v>
      </c>
    </row>
    <row r="615" spans="5:9" ht="15.75" thickTop="1" x14ac:dyDescent="0.25"/>
    <row r="616" spans="5:9" ht="15.75" thickBot="1" x14ac:dyDescent="0.3">
      <c r="E616" t="s">
        <v>5194</v>
      </c>
    </row>
    <row r="617" spans="5:9" x14ac:dyDescent="0.25">
      <c r="E617" s="91" t="s">
        <v>5195</v>
      </c>
      <c r="F617" s="92"/>
      <c r="G617" s="92"/>
      <c r="H617" s="92"/>
      <c r="I617" s="93"/>
    </row>
    <row r="618" spans="5:9" x14ac:dyDescent="0.25">
      <c r="E618" s="19" t="s">
        <v>5196</v>
      </c>
      <c r="F618" t="s">
        <v>5188</v>
      </c>
      <c r="G618" t="s">
        <v>5197</v>
      </c>
      <c r="H618" t="s">
        <v>5198</v>
      </c>
      <c r="I618" s="44"/>
    </row>
    <row r="619" spans="5:9" ht="15.75" thickBot="1" x14ac:dyDescent="0.3">
      <c r="E619" s="69">
        <v>1</v>
      </c>
      <c r="F619" s="50"/>
      <c r="G619" s="50"/>
      <c r="H619" s="50"/>
      <c r="I619" s="51"/>
    </row>
    <row r="620" spans="5:9" x14ac:dyDescent="0.25">
      <c r="E620" s="94" t="s">
        <v>5199</v>
      </c>
      <c r="F620" s="95"/>
      <c r="G620" s="95"/>
      <c r="H620" s="95"/>
      <c r="I620" s="96"/>
    </row>
    <row r="621" spans="5:9" x14ac:dyDescent="0.25">
      <c r="E621" s="19" t="s">
        <v>5196</v>
      </c>
      <c r="F621" t="s">
        <v>5188</v>
      </c>
      <c r="G621" t="s">
        <v>5197</v>
      </c>
      <c r="H621" t="s">
        <v>5198</v>
      </c>
      <c r="I621" s="44"/>
    </row>
    <row r="622" spans="5:9" ht="15.75" thickBot="1" x14ac:dyDescent="0.3">
      <c r="E622" s="69">
        <v>1</v>
      </c>
      <c r="F622" s="50"/>
      <c r="G622" s="50"/>
      <c r="H622" s="50"/>
      <c r="I622" s="51"/>
    </row>
    <row r="623" spans="5:9" ht="15.75" thickBot="1" x14ac:dyDescent="0.3">
      <c r="H623" s="70" t="s">
        <v>5193</v>
      </c>
      <c r="I623" s="72" t="e">
        <f>ABS((G622-(G619))/G619)</f>
        <v>#DIV/0!</v>
      </c>
    </row>
    <row r="624" spans="5:9" ht="15.75" thickTop="1" x14ac:dyDescent="0.25"/>
    <row r="625" spans="5:9" x14ac:dyDescent="0.25">
      <c r="E625" s="68" t="s">
        <v>3722</v>
      </c>
      <c r="F625">
        <v>8.19</v>
      </c>
    </row>
    <row r="626" spans="5:9" x14ac:dyDescent="0.25">
      <c r="E626" s="73" t="s">
        <v>4994</v>
      </c>
      <c r="F626" s="73">
        <v>10.119999999999999</v>
      </c>
      <c r="G626" s="73"/>
    </row>
    <row r="627" spans="5:9" ht="15.75" thickBot="1" x14ac:dyDescent="0.3">
      <c r="E627" t="s">
        <v>4991</v>
      </c>
    </row>
    <row r="628" spans="5:9" x14ac:dyDescent="0.25">
      <c r="E628" s="91" t="s">
        <v>5183</v>
      </c>
      <c r="F628" s="92"/>
      <c r="G628" s="92"/>
      <c r="H628" s="92"/>
      <c r="I628" s="93"/>
    </row>
    <row r="629" spans="5:9" x14ac:dyDescent="0.25">
      <c r="E629" s="19" t="s">
        <v>5184</v>
      </c>
      <c r="F629" t="s">
        <v>5185</v>
      </c>
      <c r="G629" t="s">
        <v>5186</v>
      </c>
      <c r="H629" t="s">
        <v>5187</v>
      </c>
      <c r="I629" s="44" t="s">
        <v>5188</v>
      </c>
    </row>
    <row r="630" spans="5:9" ht="15.75" thickBot="1" x14ac:dyDescent="0.3">
      <c r="E630" s="69" t="s">
        <v>5189</v>
      </c>
      <c r="F630" s="50">
        <v>4272828.1900000004</v>
      </c>
      <c r="G630" s="50">
        <v>1.0417000000000001</v>
      </c>
      <c r="H630" s="50">
        <v>0</v>
      </c>
      <c r="I630" s="51">
        <v>8.1945999999999994</v>
      </c>
    </row>
    <row r="631" spans="5:9" x14ac:dyDescent="0.25">
      <c r="E631" s="91" t="s">
        <v>5190</v>
      </c>
      <c r="F631" s="92"/>
      <c r="G631" s="92"/>
      <c r="H631" s="92"/>
      <c r="I631" s="93"/>
    </row>
    <row r="632" spans="5:9" x14ac:dyDescent="0.25">
      <c r="E632" s="19" t="s">
        <v>5184</v>
      </c>
      <c r="F632" t="s">
        <v>5185</v>
      </c>
      <c r="G632" t="s">
        <v>5186</v>
      </c>
      <c r="H632" t="s">
        <v>5187</v>
      </c>
      <c r="I632" s="44" t="s">
        <v>5188</v>
      </c>
    </row>
    <row r="633" spans="5:9" ht="15.75" thickBot="1" x14ac:dyDescent="0.3">
      <c r="E633" s="69" t="s">
        <v>5189</v>
      </c>
      <c r="F633" s="50">
        <v>3874619.67</v>
      </c>
      <c r="G633" s="50">
        <v>0.65759999999999996</v>
      </c>
      <c r="H633" s="50">
        <v>0</v>
      </c>
      <c r="I633" s="51">
        <v>8.1930999999999994</v>
      </c>
    </row>
    <row r="634" spans="5:9" x14ac:dyDescent="0.25">
      <c r="E634" s="91" t="s">
        <v>5191</v>
      </c>
      <c r="F634" s="92"/>
      <c r="G634" s="92"/>
      <c r="H634" s="92"/>
      <c r="I634" s="93"/>
    </row>
    <row r="635" spans="5:9" x14ac:dyDescent="0.25">
      <c r="E635" s="19" t="s">
        <v>5184</v>
      </c>
      <c r="F635" t="s">
        <v>5185</v>
      </c>
      <c r="G635" t="s">
        <v>5186</v>
      </c>
      <c r="H635" t="s">
        <v>5187</v>
      </c>
      <c r="I635" s="44" t="s">
        <v>5188</v>
      </c>
    </row>
    <row r="636" spans="5:9" ht="15.75" thickBot="1" x14ac:dyDescent="0.3">
      <c r="E636" s="69" t="s">
        <v>5189</v>
      </c>
      <c r="F636" s="50">
        <v>2395537.41</v>
      </c>
      <c r="G636" s="50">
        <v>1.2009000000000001</v>
      </c>
      <c r="H636" s="50">
        <v>0</v>
      </c>
      <c r="I636" s="51">
        <v>8.1757000000000009</v>
      </c>
    </row>
    <row r="637" spans="5:9" x14ac:dyDescent="0.25">
      <c r="E637" s="91" t="s">
        <v>5192</v>
      </c>
      <c r="F637" s="92"/>
      <c r="G637" s="92"/>
      <c r="H637" s="92"/>
      <c r="I637" s="93"/>
    </row>
    <row r="638" spans="5:9" x14ac:dyDescent="0.25">
      <c r="E638" s="19" t="s">
        <v>5184</v>
      </c>
      <c r="F638" t="s">
        <v>5185</v>
      </c>
      <c r="G638" t="s">
        <v>5186</v>
      </c>
      <c r="H638" t="s">
        <v>5187</v>
      </c>
      <c r="I638" s="44" t="s">
        <v>5188</v>
      </c>
    </row>
    <row r="639" spans="5:9" ht="15.75" thickBot="1" x14ac:dyDescent="0.3">
      <c r="E639" s="69" t="s">
        <v>5189</v>
      </c>
      <c r="F639" s="50">
        <v>4412744.75</v>
      </c>
      <c r="G639" s="50">
        <v>0.69889999999999997</v>
      </c>
      <c r="H639" s="50">
        <v>0</v>
      </c>
      <c r="I639" s="51">
        <v>8.1777999999999995</v>
      </c>
    </row>
    <row r="640" spans="5:9" ht="15.75" thickBot="1" x14ac:dyDescent="0.3">
      <c r="H640" s="70" t="s">
        <v>5193</v>
      </c>
      <c r="I640" s="71">
        <f>1-((F636/F630)/(F639/F633))</f>
        <v>0.50772497925052107</v>
      </c>
    </row>
    <row r="641" spans="5:9" ht="15.75" thickTop="1" x14ac:dyDescent="0.25"/>
    <row r="642" spans="5:9" ht="15.75" thickBot="1" x14ac:dyDescent="0.3">
      <c r="E642" t="s">
        <v>5194</v>
      </c>
    </row>
    <row r="643" spans="5:9" x14ac:dyDescent="0.25">
      <c r="E643" s="91" t="s">
        <v>5195</v>
      </c>
      <c r="F643" s="92"/>
      <c r="G643" s="92"/>
      <c r="H643" s="92"/>
      <c r="I643" s="93"/>
    </row>
    <row r="644" spans="5:9" x14ac:dyDescent="0.25">
      <c r="E644" s="19" t="s">
        <v>5196</v>
      </c>
      <c r="F644" t="s">
        <v>5188</v>
      </c>
      <c r="G644" t="s">
        <v>5197</v>
      </c>
      <c r="H644" t="s">
        <v>5198</v>
      </c>
      <c r="I644" s="44"/>
    </row>
    <row r="645" spans="5:9" ht="15.75" thickBot="1" x14ac:dyDescent="0.3">
      <c r="E645" s="69">
        <v>1</v>
      </c>
      <c r="F645" s="50">
        <v>8.1956000000000007</v>
      </c>
      <c r="G645" s="50">
        <v>-8659.99</v>
      </c>
      <c r="H645" s="50"/>
      <c r="I645" s="51"/>
    </row>
    <row r="646" spans="5:9" x14ac:dyDescent="0.25">
      <c r="E646" s="94" t="s">
        <v>5199</v>
      </c>
      <c r="F646" s="95"/>
      <c r="G646" s="95"/>
      <c r="H646" s="95"/>
      <c r="I646" s="96"/>
    </row>
    <row r="647" spans="5:9" x14ac:dyDescent="0.25">
      <c r="E647" s="19" t="s">
        <v>5196</v>
      </c>
      <c r="F647" t="s">
        <v>5188</v>
      </c>
      <c r="G647" t="s">
        <v>5197</v>
      </c>
      <c r="H647" t="s">
        <v>5198</v>
      </c>
      <c r="I647" s="44"/>
    </row>
    <row r="648" spans="5:9" ht="15.75" thickBot="1" x14ac:dyDescent="0.3">
      <c r="E648" s="69">
        <v>1</v>
      </c>
      <c r="F648" s="50">
        <v>8.1769999999999996</v>
      </c>
      <c r="G648" s="50">
        <v>3970.98</v>
      </c>
      <c r="H648" s="50"/>
      <c r="I648" s="51"/>
    </row>
    <row r="649" spans="5:9" ht="15.75" thickBot="1" x14ac:dyDescent="0.3">
      <c r="H649" s="70" t="s">
        <v>5193</v>
      </c>
      <c r="I649" s="72">
        <f>ABS((G648-(G645))/G645)</f>
        <v>1.4585432546688852</v>
      </c>
    </row>
    <row r="650" spans="5:9" ht="15.75" thickTop="1" x14ac:dyDescent="0.25"/>
    <row r="651" spans="5:9" x14ac:dyDescent="0.25">
      <c r="E651" s="68" t="s">
        <v>3731</v>
      </c>
      <c r="F651">
        <v>8.91</v>
      </c>
    </row>
    <row r="652" spans="5:9" x14ac:dyDescent="0.25">
      <c r="E652" s="73" t="s">
        <v>4994</v>
      </c>
      <c r="F652" s="73">
        <v>19.489999999999998</v>
      </c>
      <c r="G652" s="73"/>
    </row>
    <row r="653" spans="5:9" ht="15.75" thickBot="1" x14ac:dyDescent="0.3">
      <c r="E653" t="s">
        <v>4991</v>
      </c>
    </row>
    <row r="654" spans="5:9" x14ac:dyDescent="0.25">
      <c r="E654" s="91" t="s">
        <v>5183</v>
      </c>
      <c r="F654" s="92"/>
      <c r="G654" s="92"/>
      <c r="H654" s="92"/>
      <c r="I654" s="93"/>
    </row>
    <row r="655" spans="5:9" x14ac:dyDescent="0.25">
      <c r="E655" s="19" t="s">
        <v>5184</v>
      </c>
      <c r="F655" t="s">
        <v>5185</v>
      </c>
      <c r="G655" t="s">
        <v>5186</v>
      </c>
      <c r="H655" t="s">
        <v>5187</v>
      </c>
      <c r="I655" s="44" t="s">
        <v>5188</v>
      </c>
    </row>
    <row r="656" spans="5:9" ht="15.75" thickBot="1" x14ac:dyDescent="0.3">
      <c r="E656" s="69" t="s">
        <v>5189</v>
      </c>
      <c r="F656" s="50">
        <v>6795480.5</v>
      </c>
      <c r="G656" s="50">
        <v>1</v>
      </c>
      <c r="H656" s="50">
        <v>0</v>
      </c>
      <c r="I656" s="51">
        <v>8.9221000000000004</v>
      </c>
    </row>
    <row r="657" spans="5:9" x14ac:dyDescent="0.25">
      <c r="E657" s="91" t="s">
        <v>5190</v>
      </c>
      <c r="F657" s="92"/>
      <c r="G657" s="92"/>
      <c r="H657" s="92"/>
      <c r="I657" s="93"/>
    </row>
    <row r="658" spans="5:9" x14ac:dyDescent="0.25">
      <c r="E658" s="19" t="s">
        <v>5184</v>
      </c>
      <c r="F658" t="s">
        <v>5185</v>
      </c>
      <c r="G658" t="s">
        <v>5186</v>
      </c>
      <c r="H658" t="s">
        <v>5187</v>
      </c>
      <c r="I658" s="44" t="s">
        <v>5188</v>
      </c>
    </row>
    <row r="659" spans="5:9" ht="15.75" thickBot="1" x14ac:dyDescent="0.3">
      <c r="E659" s="69" t="s">
        <v>5189</v>
      </c>
      <c r="F659" s="50">
        <v>5647659.7999999998</v>
      </c>
      <c r="G659" s="50">
        <v>1</v>
      </c>
      <c r="H659" s="50">
        <v>0</v>
      </c>
      <c r="I659" s="51">
        <v>8.9169999999999998</v>
      </c>
    </row>
    <row r="660" spans="5:9" x14ac:dyDescent="0.25">
      <c r="E660" s="91" t="s">
        <v>5191</v>
      </c>
      <c r="F660" s="92"/>
      <c r="G660" s="92"/>
      <c r="H660" s="92"/>
      <c r="I660" s="93"/>
    </row>
    <row r="661" spans="5:9" x14ac:dyDescent="0.25">
      <c r="E661" s="19" t="s">
        <v>5184</v>
      </c>
      <c r="F661" t="s">
        <v>5185</v>
      </c>
      <c r="G661" t="s">
        <v>5186</v>
      </c>
      <c r="H661" t="s">
        <v>5187</v>
      </c>
      <c r="I661" s="44" t="s">
        <v>5188</v>
      </c>
    </row>
    <row r="662" spans="5:9" ht="15.75" thickBot="1" x14ac:dyDescent="0.3">
      <c r="E662" s="69" t="s">
        <v>5189</v>
      </c>
      <c r="F662" s="50">
        <v>4199302</v>
      </c>
      <c r="G662" s="50">
        <v>1</v>
      </c>
      <c r="H662" s="50">
        <v>0</v>
      </c>
      <c r="I662" s="51">
        <v>8.8850999999999996</v>
      </c>
    </row>
    <row r="663" spans="5:9" x14ac:dyDescent="0.25">
      <c r="E663" s="91" t="s">
        <v>5192</v>
      </c>
      <c r="F663" s="92"/>
      <c r="G663" s="92"/>
      <c r="H663" s="92"/>
      <c r="I663" s="93"/>
    </row>
    <row r="664" spans="5:9" x14ac:dyDescent="0.25">
      <c r="E664" s="19" t="s">
        <v>5184</v>
      </c>
      <c r="F664" t="s">
        <v>5185</v>
      </c>
      <c r="G664" t="s">
        <v>5186</v>
      </c>
      <c r="H664" t="s">
        <v>5187</v>
      </c>
      <c r="I664" s="44" t="s">
        <v>5188</v>
      </c>
    </row>
    <row r="665" spans="5:9" ht="15.75" thickBot="1" x14ac:dyDescent="0.3">
      <c r="E665" s="69" t="s">
        <v>5189</v>
      </c>
      <c r="F665" s="50">
        <v>7331066.1600000001</v>
      </c>
      <c r="G665" s="50">
        <v>1</v>
      </c>
      <c r="H665" s="50">
        <v>0</v>
      </c>
      <c r="I665" s="51">
        <v>8.8806999999999992</v>
      </c>
    </row>
    <row r="666" spans="5:9" ht="15.75" thickBot="1" x14ac:dyDescent="0.3">
      <c r="H666" s="70" t="s">
        <v>5193</v>
      </c>
      <c r="I666" s="71">
        <f>1-((F662/F656)/(F665/F659))</f>
        <v>0.52394368840888061</v>
      </c>
    </row>
    <row r="667" spans="5:9" ht="15.75" thickTop="1" x14ac:dyDescent="0.25"/>
    <row r="668" spans="5:9" ht="15.75" thickBot="1" x14ac:dyDescent="0.3">
      <c r="E668" t="s">
        <v>5194</v>
      </c>
    </row>
    <row r="669" spans="5:9" x14ac:dyDescent="0.25">
      <c r="E669" s="91" t="s">
        <v>5195</v>
      </c>
      <c r="F669" s="92"/>
      <c r="G669" s="92"/>
      <c r="H669" s="92"/>
      <c r="I669" s="93"/>
    </row>
    <row r="670" spans="5:9" x14ac:dyDescent="0.25">
      <c r="E670" s="19" t="s">
        <v>5196</v>
      </c>
      <c r="F670" t="s">
        <v>5188</v>
      </c>
      <c r="G670" t="s">
        <v>5197</v>
      </c>
      <c r="H670" t="s">
        <v>5198</v>
      </c>
      <c r="I670" s="44"/>
    </row>
    <row r="671" spans="5:9" ht="15.75" thickBot="1" x14ac:dyDescent="0.3">
      <c r="E671" s="69">
        <v>1</v>
      </c>
      <c r="F671" s="50">
        <v>8.9194999999999993</v>
      </c>
      <c r="G671" s="50">
        <v>-15946.59</v>
      </c>
      <c r="H671" s="50"/>
      <c r="I671" s="51"/>
    </row>
    <row r="672" spans="5:9" x14ac:dyDescent="0.25">
      <c r="E672" s="94" t="s">
        <v>5199</v>
      </c>
      <c r="F672" s="95"/>
      <c r="G672" s="95"/>
      <c r="H672" s="95"/>
      <c r="I672" s="96"/>
    </row>
    <row r="673" spans="5:9" x14ac:dyDescent="0.25">
      <c r="E673" s="19" t="s">
        <v>5196</v>
      </c>
      <c r="F673" t="s">
        <v>5188</v>
      </c>
      <c r="G673" t="s">
        <v>5197</v>
      </c>
      <c r="H673" t="s">
        <v>5198</v>
      </c>
      <c r="I673" s="44"/>
    </row>
    <row r="674" spans="5:9" ht="15.75" thickBot="1" x14ac:dyDescent="0.3">
      <c r="E674" s="69">
        <v>1</v>
      </c>
      <c r="F674" s="50">
        <v>8.8866999999999994</v>
      </c>
      <c r="G674" s="50">
        <v>33627.24</v>
      </c>
      <c r="H674" s="50"/>
      <c r="I674" s="51"/>
    </row>
    <row r="675" spans="5:9" ht="15.75" thickBot="1" x14ac:dyDescent="0.3">
      <c r="H675" s="70" t="s">
        <v>5193</v>
      </c>
      <c r="I675" s="72">
        <f>ABS((G674-(G671))/G671)</f>
        <v>3.1087417435326299</v>
      </c>
    </row>
    <row r="676" spans="5:9" ht="15.75" thickTop="1" x14ac:dyDescent="0.25"/>
    <row r="677" spans="5:9" x14ac:dyDescent="0.25">
      <c r="E677" s="68" t="s">
        <v>3772</v>
      </c>
      <c r="F677">
        <v>7.08</v>
      </c>
    </row>
    <row r="678" spans="5:9" x14ac:dyDescent="0.25">
      <c r="E678" s="73" t="s">
        <v>4994</v>
      </c>
      <c r="F678" s="73">
        <v>17.52</v>
      </c>
      <c r="G678" s="73"/>
    </row>
    <row r="679" spans="5:9" ht="15.75" thickBot="1" x14ac:dyDescent="0.3">
      <c r="E679" t="s">
        <v>4991</v>
      </c>
    </row>
    <row r="680" spans="5:9" x14ac:dyDescent="0.25">
      <c r="E680" s="91" t="s">
        <v>5183</v>
      </c>
      <c r="F680" s="92"/>
      <c r="G680" s="92"/>
      <c r="H680" s="92"/>
      <c r="I680" s="93"/>
    </row>
    <row r="681" spans="5:9" x14ac:dyDescent="0.25">
      <c r="E681" s="19" t="s">
        <v>5184</v>
      </c>
      <c r="F681" t="s">
        <v>5185</v>
      </c>
      <c r="G681" t="s">
        <v>5186</v>
      </c>
      <c r="H681" t="s">
        <v>5187</v>
      </c>
      <c r="I681" s="44" t="s">
        <v>5188</v>
      </c>
    </row>
    <row r="682" spans="5:9" ht="15.75" thickBot="1" x14ac:dyDescent="0.3">
      <c r="E682" s="69" t="s">
        <v>5189</v>
      </c>
      <c r="F682" s="50">
        <v>6602715.3399999999</v>
      </c>
      <c r="G682" s="50">
        <v>1</v>
      </c>
      <c r="H682" s="50">
        <v>0</v>
      </c>
      <c r="I682" s="51">
        <v>7.0903999999999998</v>
      </c>
    </row>
    <row r="683" spans="5:9" x14ac:dyDescent="0.25">
      <c r="E683" s="91" t="s">
        <v>5190</v>
      </c>
      <c r="F683" s="92"/>
      <c r="G683" s="92"/>
      <c r="H683" s="92"/>
      <c r="I683" s="93"/>
    </row>
    <row r="684" spans="5:9" x14ac:dyDescent="0.25">
      <c r="E684" s="19" t="s">
        <v>5184</v>
      </c>
      <c r="F684" t="s">
        <v>5185</v>
      </c>
      <c r="G684" t="s">
        <v>5186</v>
      </c>
      <c r="H684" t="s">
        <v>5187</v>
      </c>
      <c r="I684" s="44" t="s">
        <v>5188</v>
      </c>
    </row>
    <row r="685" spans="5:9" ht="15.75" thickBot="1" x14ac:dyDescent="0.3">
      <c r="E685" s="69" t="s">
        <v>5189</v>
      </c>
      <c r="F685" s="50">
        <v>6681662.0599999996</v>
      </c>
      <c r="G685" s="50">
        <v>1</v>
      </c>
      <c r="H685" s="50">
        <v>0</v>
      </c>
      <c r="I685" s="51">
        <v>7.0907</v>
      </c>
    </row>
    <row r="686" spans="5:9" x14ac:dyDescent="0.25">
      <c r="E686" s="91" t="s">
        <v>5191</v>
      </c>
      <c r="F686" s="92"/>
      <c r="G686" s="92"/>
      <c r="H686" s="92"/>
      <c r="I686" s="93"/>
    </row>
    <row r="687" spans="5:9" x14ac:dyDescent="0.25">
      <c r="E687" s="19" t="s">
        <v>5184</v>
      </c>
      <c r="F687" t="s">
        <v>5185</v>
      </c>
      <c r="G687" t="s">
        <v>5186</v>
      </c>
      <c r="H687" t="s">
        <v>5187</v>
      </c>
      <c r="I687" s="44" t="s">
        <v>5188</v>
      </c>
    </row>
    <row r="688" spans="5:9" ht="15.75" thickBot="1" x14ac:dyDescent="0.3">
      <c r="E688" s="69" t="s">
        <v>5189</v>
      </c>
      <c r="F688" s="50">
        <v>3707380.16</v>
      </c>
      <c r="G688" s="50">
        <v>1</v>
      </c>
      <c r="H688" s="50">
        <v>0</v>
      </c>
      <c r="I688" s="51">
        <v>7.0613000000000001</v>
      </c>
    </row>
    <row r="689" spans="5:9" x14ac:dyDescent="0.25">
      <c r="E689" s="91" t="s">
        <v>5192</v>
      </c>
      <c r="F689" s="92"/>
      <c r="G689" s="92"/>
      <c r="H689" s="92"/>
      <c r="I689" s="93"/>
    </row>
    <row r="690" spans="5:9" x14ac:dyDescent="0.25">
      <c r="E690" s="19" t="s">
        <v>5184</v>
      </c>
      <c r="F690" t="s">
        <v>5185</v>
      </c>
      <c r="G690" t="s">
        <v>5186</v>
      </c>
      <c r="H690" t="s">
        <v>5187</v>
      </c>
      <c r="I690" s="44" t="s">
        <v>5188</v>
      </c>
    </row>
    <row r="691" spans="5:9" ht="15.75" thickBot="1" x14ac:dyDescent="0.3">
      <c r="E691" s="69" t="s">
        <v>5189</v>
      </c>
      <c r="F691" s="50">
        <v>6268268.0599999996</v>
      </c>
      <c r="G691" s="50">
        <v>1</v>
      </c>
      <c r="H691" s="50">
        <v>0</v>
      </c>
      <c r="I691" s="51">
        <v>7.0628000000000002</v>
      </c>
    </row>
    <row r="692" spans="5:9" ht="15.75" thickBot="1" x14ac:dyDescent="0.3">
      <c r="H692" s="70" t="s">
        <v>5193</v>
      </c>
      <c r="I692" s="71">
        <f>1-((F688/F682)/(F691/F685))</f>
        <v>0.40147610548010737</v>
      </c>
    </row>
    <row r="693" spans="5:9" ht="15.75" thickTop="1" x14ac:dyDescent="0.25"/>
    <row r="694" spans="5:9" ht="15.75" thickBot="1" x14ac:dyDescent="0.3">
      <c r="E694" t="s">
        <v>5194</v>
      </c>
    </row>
    <row r="695" spans="5:9" x14ac:dyDescent="0.25">
      <c r="E695" s="91" t="s">
        <v>5195</v>
      </c>
      <c r="F695" s="92"/>
      <c r="G695" s="92"/>
      <c r="H695" s="92"/>
      <c r="I695" s="93"/>
    </row>
    <row r="696" spans="5:9" x14ac:dyDescent="0.25">
      <c r="E696" s="19" t="s">
        <v>5196</v>
      </c>
      <c r="F696" t="s">
        <v>5188</v>
      </c>
      <c r="G696" t="s">
        <v>5197</v>
      </c>
      <c r="H696" t="s">
        <v>5198</v>
      </c>
      <c r="I696" s="44"/>
    </row>
    <row r="697" spans="5:9" ht="15.75" thickBot="1" x14ac:dyDescent="0.3">
      <c r="E697" s="69">
        <v>1</v>
      </c>
      <c r="F697" s="50">
        <v>7.0902000000000003</v>
      </c>
      <c r="G697" s="50">
        <v>-8031.46</v>
      </c>
      <c r="H697" s="50"/>
      <c r="I697" s="51"/>
    </row>
    <row r="698" spans="5:9" x14ac:dyDescent="0.25">
      <c r="E698" s="94" t="s">
        <v>5199</v>
      </c>
      <c r="F698" s="95"/>
      <c r="G698" s="95"/>
      <c r="H698" s="95"/>
      <c r="I698" s="96"/>
    </row>
    <row r="699" spans="5:9" x14ac:dyDescent="0.25">
      <c r="E699" s="19" t="s">
        <v>5196</v>
      </c>
      <c r="F699" t="s">
        <v>5188</v>
      </c>
      <c r="G699" t="s">
        <v>5197</v>
      </c>
      <c r="H699" t="s">
        <v>5198</v>
      </c>
      <c r="I699" s="44"/>
    </row>
    <row r="700" spans="5:9" ht="15.75" thickBot="1" x14ac:dyDescent="0.3">
      <c r="E700" s="69">
        <v>1</v>
      </c>
      <c r="F700" s="50">
        <v>7.06</v>
      </c>
      <c r="G700" s="50">
        <v>3852.31</v>
      </c>
      <c r="H700" s="50"/>
      <c r="I700" s="51"/>
    </row>
    <row r="701" spans="5:9" ht="15.75" thickBot="1" x14ac:dyDescent="0.3">
      <c r="H701" s="70" t="s">
        <v>5193</v>
      </c>
      <c r="I701" s="72">
        <f>ABS((G700-(G697))/G697)</f>
        <v>1.4796525164789467</v>
      </c>
    </row>
    <row r="702" spans="5:9" ht="15.75" thickTop="1" x14ac:dyDescent="0.25"/>
    <row r="703" spans="5:9" x14ac:dyDescent="0.25">
      <c r="E703" s="67" t="s">
        <v>3780</v>
      </c>
      <c r="F703" s="67">
        <v>6.75</v>
      </c>
    </row>
    <row r="704" spans="5:9" x14ac:dyDescent="0.25">
      <c r="E704" s="73" t="s">
        <v>4994</v>
      </c>
      <c r="F704" s="73">
        <v>7.3</v>
      </c>
      <c r="G704" s="73" t="s">
        <v>5048</v>
      </c>
    </row>
    <row r="705" spans="5:9" ht="15.75" thickBot="1" x14ac:dyDescent="0.3">
      <c r="E705" t="s">
        <v>4991</v>
      </c>
    </row>
    <row r="706" spans="5:9" x14ac:dyDescent="0.25">
      <c r="E706" s="91" t="s">
        <v>5183</v>
      </c>
      <c r="F706" s="92"/>
      <c r="G706" s="92"/>
      <c r="H706" s="92"/>
      <c r="I706" s="93"/>
    </row>
    <row r="707" spans="5:9" x14ac:dyDescent="0.25">
      <c r="E707" s="19" t="s">
        <v>5184</v>
      </c>
      <c r="F707" t="s">
        <v>5185</v>
      </c>
      <c r="G707" t="s">
        <v>5186</v>
      </c>
      <c r="H707" t="s">
        <v>5187</v>
      </c>
      <c r="I707" s="44" t="s">
        <v>5188</v>
      </c>
    </row>
    <row r="708" spans="5:9" ht="15.75" thickBot="1" x14ac:dyDescent="0.3">
      <c r="E708" s="69" t="s">
        <v>5189</v>
      </c>
      <c r="F708" s="50">
        <v>2704221.81</v>
      </c>
      <c r="G708" s="50">
        <v>1</v>
      </c>
      <c r="H708" s="50">
        <v>0</v>
      </c>
      <c r="I708" s="51">
        <v>6.7594000000000003</v>
      </c>
    </row>
    <row r="709" spans="5:9" x14ac:dyDescent="0.25">
      <c r="E709" s="91" t="s">
        <v>5190</v>
      </c>
      <c r="F709" s="92"/>
      <c r="G709" s="92"/>
      <c r="H709" s="92"/>
      <c r="I709" s="93"/>
    </row>
    <row r="710" spans="5:9" x14ac:dyDescent="0.25">
      <c r="E710" s="19" t="s">
        <v>5184</v>
      </c>
      <c r="F710" t="s">
        <v>5185</v>
      </c>
      <c r="G710" t="s">
        <v>5186</v>
      </c>
      <c r="H710" t="s">
        <v>5187</v>
      </c>
      <c r="I710" s="44" t="s">
        <v>5188</v>
      </c>
    </row>
    <row r="711" spans="5:9" ht="15.75" thickBot="1" x14ac:dyDescent="0.3">
      <c r="E711" s="69" t="s">
        <v>5189</v>
      </c>
      <c r="F711" s="50">
        <v>3028068.47</v>
      </c>
      <c r="G711" s="50">
        <v>1</v>
      </c>
      <c r="H711" s="50">
        <v>0</v>
      </c>
      <c r="I711" s="51">
        <v>6.7645999999999997</v>
      </c>
    </row>
    <row r="712" spans="5:9" x14ac:dyDescent="0.25">
      <c r="E712" s="91" t="s">
        <v>5191</v>
      </c>
      <c r="F712" s="92"/>
      <c r="G712" s="92"/>
      <c r="H712" s="92"/>
      <c r="I712" s="93"/>
    </row>
    <row r="713" spans="5:9" x14ac:dyDescent="0.25">
      <c r="E713" s="19" t="s">
        <v>5184</v>
      </c>
      <c r="F713" t="s">
        <v>5185</v>
      </c>
      <c r="G713" t="s">
        <v>5186</v>
      </c>
      <c r="H713" t="s">
        <v>5187</v>
      </c>
      <c r="I713" s="44" t="s">
        <v>5188</v>
      </c>
    </row>
    <row r="714" spans="5:9" ht="15.75" thickBot="1" x14ac:dyDescent="0.3">
      <c r="E714" s="69" t="s">
        <v>5189</v>
      </c>
      <c r="F714" s="50">
        <v>1197523.5900000001</v>
      </c>
      <c r="G714" s="50">
        <v>1</v>
      </c>
      <c r="H714" s="50">
        <v>0</v>
      </c>
      <c r="I714" s="51">
        <v>6.7470999999999997</v>
      </c>
    </row>
    <row r="715" spans="5:9" x14ac:dyDescent="0.25">
      <c r="E715" s="91" t="s">
        <v>5192</v>
      </c>
      <c r="F715" s="92"/>
      <c r="G715" s="92"/>
      <c r="H715" s="92"/>
      <c r="I715" s="93"/>
    </row>
    <row r="716" spans="5:9" x14ac:dyDescent="0.25">
      <c r="E716" s="19" t="s">
        <v>5184</v>
      </c>
      <c r="F716" t="s">
        <v>5185</v>
      </c>
      <c r="G716" t="s">
        <v>5186</v>
      </c>
      <c r="H716" t="s">
        <v>5187</v>
      </c>
      <c r="I716" s="44" t="s">
        <v>5188</v>
      </c>
    </row>
    <row r="717" spans="5:9" ht="15.75" thickBot="1" x14ac:dyDescent="0.3">
      <c r="E717" s="69" t="s">
        <v>5189</v>
      </c>
      <c r="F717" s="50">
        <v>4335653</v>
      </c>
      <c r="G717" s="50">
        <v>1</v>
      </c>
      <c r="H717" s="50">
        <v>0</v>
      </c>
      <c r="I717" s="51">
        <v>6.7526000000000002</v>
      </c>
    </row>
    <row r="718" spans="5:9" ht="15.75" thickBot="1" x14ac:dyDescent="0.3">
      <c r="H718" s="70" t="s">
        <v>5193</v>
      </c>
      <c r="I718" s="71">
        <f>1-((F714/F708)/(F717/F711))</f>
        <v>0.69071921374489209</v>
      </c>
    </row>
    <row r="719" spans="5:9" ht="15.75" thickTop="1" x14ac:dyDescent="0.25"/>
    <row r="720" spans="5:9" ht="15.75" thickBot="1" x14ac:dyDescent="0.3">
      <c r="E720" t="s">
        <v>5194</v>
      </c>
    </row>
    <row r="721" spans="5:9" x14ac:dyDescent="0.25">
      <c r="E721" s="91" t="s">
        <v>5195</v>
      </c>
      <c r="F721" s="92"/>
      <c r="G721" s="92"/>
      <c r="H721" s="92"/>
      <c r="I721" s="93"/>
    </row>
    <row r="722" spans="5:9" x14ac:dyDescent="0.25">
      <c r="E722" s="19" t="s">
        <v>5196</v>
      </c>
      <c r="F722" t="s">
        <v>5188</v>
      </c>
      <c r="G722" t="s">
        <v>5197</v>
      </c>
      <c r="H722" t="s">
        <v>5198</v>
      </c>
      <c r="I722" s="44"/>
    </row>
    <row r="723" spans="5:9" ht="15.75" thickBot="1" x14ac:dyDescent="0.3">
      <c r="E723" s="69">
        <v>1</v>
      </c>
      <c r="F723" s="50">
        <v>6.7558999999999996</v>
      </c>
      <c r="G723" s="50">
        <v>-1369.18</v>
      </c>
      <c r="H723" s="50"/>
      <c r="I723" s="51"/>
    </row>
    <row r="724" spans="5:9" x14ac:dyDescent="0.25">
      <c r="E724" s="94" t="s">
        <v>5199</v>
      </c>
      <c r="F724" s="95"/>
      <c r="G724" s="95"/>
      <c r="H724" s="95"/>
      <c r="I724" s="96"/>
    </row>
    <row r="725" spans="5:9" x14ac:dyDescent="0.25">
      <c r="E725" s="19" t="s">
        <v>5196</v>
      </c>
      <c r="F725" t="s">
        <v>5188</v>
      </c>
      <c r="G725" t="s">
        <v>5197</v>
      </c>
      <c r="H725" t="s">
        <v>5198</v>
      </c>
      <c r="I725" s="44"/>
    </row>
    <row r="726" spans="5:9" ht="15.75" thickBot="1" x14ac:dyDescent="0.3">
      <c r="E726" s="69">
        <v>1</v>
      </c>
      <c r="F726" s="50">
        <v>6.7450000000000001</v>
      </c>
      <c r="G726" s="50">
        <v>9589.7199999999993</v>
      </c>
      <c r="H726" s="50"/>
      <c r="I726" s="51"/>
    </row>
    <row r="727" spans="5:9" ht="15.75" thickBot="1" x14ac:dyDescent="0.3">
      <c r="H727" s="70" t="s">
        <v>5193</v>
      </c>
      <c r="I727" s="72">
        <f>ABS((G726-(G723))/G723)</f>
        <v>8.0039877883112514</v>
      </c>
    </row>
    <row r="728" spans="5:9" ht="15.75" thickTop="1" x14ac:dyDescent="0.25"/>
    <row r="729" spans="5:9" x14ac:dyDescent="0.25">
      <c r="E729" s="68" t="s">
        <v>3793</v>
      </c>
      <c r="F729">
        <v>8.44</v>
      </c>
    </row>
    <row r="730" spans="5:9" x14ac:dyDescent="0.25">
      <c r="E730" s="73" t="s">
        <v>4994</v>
      </c>
      <c r="F730" s="73">
        <v>18.5</v>
      </c>
      <c r="G730" s="73" t="s">
        <v>5048</v>
      </c>
    </row>
    <row r="731" spans="5:9" ht="15.75" thickBot="1" x14ac:dyDescent="0.3">
      <c r="E731" t="s">
        <v>4991</v>
      </c>
    </row>
    <row r="732" spans="5:9" x14ac:dyDescent="0.25">
      <c r="E732" s="91" t="s">
        <v>5183</v>
      </c>
      <c r="F732" s="92"/>
      <c r="G732" s="92"/>
      <c r="H732" s="92"/>
      <c r="I732" s="93"/>
    </row>
    <row r="733" spans="5:9" x14ac:dyDescent="0.25">
      <c r="E733" s="19" t="s">
        <v>5184</v>
      </c>
      <c r="F733" t="s">
        <v>5185</v>
      </c>
      <c r="G733" t="s">
        <v>5186</v>
      </c>
      <c r="H733" t="s">
        <v>5187</v>
      </c>
      <c r="I733" s="44" t="s">
        <v>5188</v>
      </c>
    </row>
    <row r="734" spans="5:9" ht="15.75" thickBot="1" x14ac:dyDescent="0.3">
      <c r="E734" s="69" t="s">
        <v>5189</v>
      </c>
      <c r="F734" s="50">
        <v>2040508.88</v>
      </c>
      <c r="G734" s="50">
        <v>1</v>
      </c>
      <c r="H734" s="50">
        <v>0</v>
      </c>
      <c r="I734" s="51">
        <v>8.4246999999999996</v>
      </c>
    </row>
    <row r="735" spans="5:9" x14ac:dyDescent="0.25">
      <c r="E735" s="91" t="s">
        <v>5190</v>
      </c>
      <c r="F735" s="92"/>
      <c r="G735" s="92"/>
      <c r="H735" s="92"/>
      <c r="I735" s="93"/>
    </row>
    <row r="736" spans="5:9" x14ac:dyDescent="0.25">
      <c r="E736" s="19" t="s">
        <v>5184</v>
      </c>
      <c r="F736" t="s">
        <v>5185</v>
      </c>
      <c r="G736" t="s">
        <v>5186</v>
      </c>
      <c r="H736" t="s">
        <v>5187</v>
      </c>
      <c r="I736" s="44" t="s">
        <v>5188</v>
      </c>
    </row>
    <row r="737" spans="5:9" ht="15.75" thickBot="1" x14ac:dyDescent="0.3">
      <c r="E737" s="69" t="s">
        <v>5189</v>
      </c>
      <c r="F737" s="50">
        <v>2040508.88</v>
      </c>
      <c r="G737" s="50">
        <v>1</v>
      </c>
      <c r="H737" s="50">
        <v>0</v>
      </c>
      <c r="I737" s="51">
        <v>8.4246999999999996</v>
      </c>
    </row>
    <row r="738" spans="5:9" x14ac:dyDescent="0.25">
      <c r="E738" s="91" t="s">
        <v>5191</v>
      </c>
      <c r="F738" s="92"/>
      <c r="G738" s="92"/>
      <c r="H738" s="92"/>
      <c r="I738" s="93"/>
    </row>
    <row r="739" spans="5:9" x14ac:dyDescent="0.25">
      <c r="E739" s="19" t="s">
        <v>5184</v>
      </c>
      <c r="F739" t="s">
        <v>5185</v>
      </c>
      <c r="G739" t="s">
        <v>5186</v>
      </c>
      <c r="H739" t="s">
        <v>5187</v>
      </c>
      <c r="I739" s="44" t="s">
        <v>5188</v>
      </c>
    </row>
    <row r="740" spans="5:9" ht="15.75" thickBot="1" x14ac:dyDescent="0.3">
      <c r="E740" s="69" t="s">
        <v>5189</v>
      </c>
      <c r="F740" s="50">
        <v>-80230.94</v>
      </c>
      <c r="G740" s="50">
        <v>1</v>
      </c>
      <c r="H740" s="50">
        <v>0</v>
      </c>
      <c r="I740" s="51">
        <v>8.4034999999999993</v>
      </c>
    </row>
    <row r="741" spans="5:9" x14ac:dyDescent="0.25">
      <c r="E741" s="91" t="s">
        <v>5192</v>
      </c>
      <c r="F741" s="92"/>
      <c r="G741" s="92"/>
      <c r="H741" s="92"/>
      <c r="I741" s="93"/>
    </row>
    <row r="742" spans="5:9" x14ac:dyDescent="0.25">
      <c r="E742" s="19" t="s">
        <v>5184</v>
      </c>
      <c r="F742" t="s">
        <v>5185</v>
      </c>
      <c r="G742" t="s">
        <v>5186</v>
      </c>
      <c r="H742" t="s">
        <v>5187</v>
      </c>
      <c r="I742" s="44" t="s">
        <v>5188</v>
      </c>
    </row>
    <row r="743" spans="5:9" ht="15.75" thickBot="1" x14ac:dyDescent="0.3">
      <c r="E743" s="69" t="s">
        <v>5189</v>
      </c>
      <c r="F743" s="50">
        <v>1935035.91</v>
      </c>
      <c r="G743" s="50">
        <v>1</v>
      </c>
      <c r="H743" s="50">
        <v>0</v>
      </c>
      <c r="I743" s="51">
        <v>8.4050999999999991</v>
      </c>
    </row>
    <row r="744" spans="5:9" ht="15.75" thickBot="1" x14ac:dyDescent="0.3">
      <c r="H744" s="70" t="s">
        <v>5193</v>
      </c>
      <c r="I744" s="71">
        <f>1-((F740/F734)/(F743/F737))</f>
        <v>1.0414622486256599</v>
      </c>
    </row>
    <row r="745" spans="5:9" ht="15.75" thickTop="1" x14ac:dyDescent="0.25"/>
    <row r="746" spans="5:9" ht="15.75" thickBot="1" x14ac:dyDescent="0.3">
      <c r="E746" t="s">
        <v>5194</v>
      </c>
    </row>
    <row r="747" spans="5:9" x14ac:dyDescent="0.25">
      <c r="E747" s="91" t="s">
        <v>5195</v>
      </c>
      <c r="F747" s="92"/>
      <c r="G747" s="92"/>
      <c r="H747" s="92"/>
      <c r="I747" s="93"/>
    </row>
    <row r="748" spans="5:9" x14ac:dyDescent="0.25">
      <c r="E748" s="19" t="s">
        <v>5196</v>
      </c>
      <c r="F748" t="s">
        <v>5188</v>
      </c>
      <c r="G748" t="s">
        <v>5197</v>
      </c>
      <c r="H748" t="s">
        <v>5198</v>
      </c>
      <c r="I748" s="44"/>
    </row>
    <row r="749" spans="5:9" ht="15.75" thickBot="1" x14ac:dyDescent="0.3">
      <c r="E749" s="69">
        <v>1</v>
      </c>
      <c r="F749" s="50">
        <v>8.4474</v>
      </c>
      <c r="G749" s="50">
        <v>-5902.93</v>
      </c>
      <c r="H749" s="50"/>
      <c r="I749" s="51"/>
    </row>
    <row r="750" spans="5:9" x14ac:dyDescent="0.25">
      <c r="E750" s="94" t="s">
        <v>5199</v>
      </c>
      <c r="F750" s="95"/>
      <c r="G750" s="95"/>
      <c r="H750" s="95"/>
      <c r="I750" s="96"/>
    </row>
    <row r="751" spans="5:9" x14ac:dyDescent="0.25">
      <c r="E751" s="19" t="s">
        <v>5196</v>
      </c>
      <c r="F751" t="s">
        <v>5188</v>
      </c>
      <c r="G751" t="s">
        <v>5197</v>
      </c>
      <c r="H751" t="s">
        <v>5198</v>
      </c>
      <c r="I751" s="44"/>
    </row>
    <row r="752" spans="5:9" ht="15.75" thickBot="1" x14ac:dyDescent="0.3">
      <c r="E752" s="69">
        <v>1</v>
      </c>
      <c r="F752" s="50">
        <v>8.4146999999999998</v>
      </c>
      <c r="G752" s="50">
        <v>861.38</v>
      </c>
      <c r="H752" s="50"/>
      <c r="I752" s="51"/>
    </row>
    <row r="753" spans="5:9" ht="15.75" thickBot="1" x14ac:dyDescent="0.3">
      <c r="H753" s="70" t="s">
        <v>5193</v>
      </c>
      <c r="I753" s="72">
        <f>ABS((G752-(G749))/G749)</f>
        <v>1.1459241427562246</v>
      </c>
    </row>
    <row r="754" spans="5:9" ht="15.75" thickTop="1" x14ac:dyDescent="0.25"/>
    <row r="755" spans="5:9" x14ac:dyDescent="0.25">
      <c r="E755" s="68" t="s">
        <v>3795</v>
      </c>
      <c r="F755">
        <v>7.98</v>
      </c>
    </row>
    <row r="756" spans="5:9" x14ac:dyDescent="0.25">
      <c r="E756" s="73" t="s">
        <v>4994</v>
      </c>
      <c r="F756" s="73">
        <v>17.850000000000001</v>
      </c>
      <c r="G756" s="73" t="s">
        <v>5048</v>
      </c>
    </row>
    <row r="757" spans="5:9" ht="15.75" thickBot="1" x14ac:dyDescent="0.3">
      <c r="E757" t="s">
        <v>4991</v>
      </c>
    </row>
    <row r="758" spans="5:9" x14ac:dyDescent="0.25">
      <c r="E758" s="91" t="s">
        <v>5183</v>
      </c>
      <c r="F758" s="92"/>
      <c r="G758" s="92"/>
      <c r="H758" s="92"/>
      <c r="I758" s="93"/>
    </row>
    <row r="759" spans="5:9" x14ac:dyDescent="0.25">
      <c r="E759" s="19" t="s">
        <v>5184</v>
      </c>
      <c r="F759" t="s">
        <v>5185</v>
      </c>
      <c r="G759" t="s">
        <v>5186</v>
      </c>
      <c r="H759" t="s">
        <v>5187</v>
      </c>
      <c r="I759" s="44" t="s">
        <v>5188</v>
      </c>
    </row>
    <row r="760" spans="5:9" ht="15.75" thickBot="1" x14ac:dyDescent="0.3">
      <c r="E760" s="69" t="s">
        <v>5224</v>
      </c>
      <c r="F760" s="50">
        <v>3177748.25</v>
      </c>
      <c r="G760" s="50">
        <v>1.5572999999999999</v>
      </c>
      <c r="H760" s="50">
        <v>0</v>
      </c>
      <c r="I760" s="51">
        <v>7.9836999999999998</v>
      </c>
    </row>
    <row r="761" spans="5:9" x14ac:dyDescent="0.25">
      <c r="E761" s="91" t="s">
        <v>5190</v>
      </c>
      <c r="F761" s="92"/>
      <c r="G761" s="92"/>
      <c r="H761" s="92"/>
      <c r="I761" s="93"/>
    </row>
    <row r="762" spans="5:9" x14ac:dyDescent="0.25">
      <c r="E762" s="19" t="s">
        <v>5184</v>
      </c>
      <c r="F762" t="s">
        <v>5185</v>
      </c>
      <c r="G762" t="s">
        <v>5186</v>
      </c>
      <c r="H762" t="s">
        <v>5187</v>
      </c>
      <c r="I762" s="44" t="s">
        <v>5188</v>
      </c>
    </row>
    <row r="763" spans="5:9" ht="15.75" thickBot="1" x14ac:dyDescent="0.3">
      <c r="E763" s="69" t="s">
        <v>5224</v>
      </c>
      <c r="F763" s="50">
        <v>2678986.2000000002</v>
      </c>
      <c r="G763" s="50">
        <v>0.76390000000000002</v>
      </c>
      <c r="H763" s="50">
        <v>0</v>
      </c>
      <c r="I763" s="51">
        <v>7.9852999999999996</v>
      </c>
    </row>
    <row r="764" spans="5:9" x14ac:dyDescent="0.25">
      <c r="E764" s="91" t="s">
        <v>5191</v>
      </c>
      <c r="F764" s="92"/>
      <c r="G764" s="92"/>
      <c r="H764" s="92"/>
      <c r="I764" s="93"/>
    </row>
    <row r="765" spans="5:9" x14ac:dyDescent="0.25">
      <c r="E765" s="19" t="s">
        <v>5184</v>
      </c>
      <c r="F765" t="s">
        <v>5185</v>
      </c>
      <c r="G765" t="s">
        <v>5186</v>
      </c>
      <c r="H765" t="s">
        <v>5187</v>
      </c>
      <c r="I765" s="44" t="s">
        <v>5188</v>
      </c>
    </row>
    <row r="766" spans="5:9" ht="15.75" thickBot="1" x14ac:dyDescent="0.3">
      <c r="E766" s="69" t="s">
        <v>5224</v>
      </c>
      <c r="F766" s="50">
        <v>-240272.62</v>
      </c>
      <c r="G766" s="50">
        <v>2.9948000000000001</v>
      </c>
      <c r="H766" s="50">
        <v>0</v>
      </c>
      <c r="I766" s="51">
        <v>7.9572000000000003</v>
      </c>
    </row>
    <row r="767" spans="5:9" x14ac:dyDescent="0.25">
      <c r="E767" s="91" t="s">
        <v>5192</v>
      </c>
      <c r="F767" s="92"/>
      <c r="G767" s="92"/>
      <c r="H767" s="92"/>
      <c r="I767" s="93"/>
    </row>
    <row r="768" spans="5:9" x14ac:dyDescent="0.25">
      <c r="E768" s="19" t="s">
        <v>5184</v>
      </c>
      <c r="F768" t="s">
        <v>5185</v>
      </c>
      <c r="G768" t="s">
        <v>5186</v>
      </c>
      <c r="H768" t="s">
        <v>5187</v>
      </c>
      <c r="I768" s="44" t="s">
        <v>5188</v>
      </c>
    </row>
    <row r="769" spans="5:9" ht="15.75" thickBot="1" x14ac:dyDescent="0.3">
      <c r="E769" s="69" t="s">
        <v>5224</v>
      </c>
      <c r="F769" s="50">
        <v>2616909.12</v>
      </c>
      <c r="G769" s="50">
        <v>1.3524</v>
      </c>
      <c r="H769" s="50">
        <v>0</v>
      </c>
      <c r="I769" s="51">
        <v>7.9564000000000004</v>
      </c>
    </row>
    <row r="770" spans="5:9" ht="15.75" thickBot="1" x14ac:dyDescent="0.3">
      <c r="H770" s="70" t="s">
        <v>5193</v>
      </c>
      <c r="I770" s="71">
        <f>1-((F766/F760)/(F769/F763))</f>
        <v>1.0774045752085191</v>
      </c>
    </row>
    <row r="771" spans="5:9" ht="15.75" thickTop="1" x14ac:dyDescent="0.25"/>
    <row r="772" spans="5:9" ht="15.75" thickBot="1" x14ac:dyDescent="0.3">
      <c r="E772" t="s">
        <v>5194</v>
      </c>
    </row>
    <row r="773" spans="5:9" x14ac:dyDescent="0.25">
      <c r="E773" s="91" t="s">
        <v>5195</v>
      </c>
      <c r="F773" s="92"/>
      <c r="G773" s="92"/>
      <c r="H773" s="92"/>
      <c r="I773" s="93"/>
    </row>
    <row r="774" spans="5:9" x14ac:dyDescent="0.25">
      <c r="E774" s="19" t="s">
        <v>5196</v>
      </c>
      <c r="F774" t="s">
        <v>5188</v>
      </c>
      <c r="G774" t="s">
        <v>5197</v>
      </c>
      <c r="H774" t="s">
        <v>5198</v>
      </c>
      <c r="I774" s="44"/>
    </row>
    <row r="775" spans="5:9" ht="15.75" thickBot="1" x14ac:dyDescent="0.3">
      <c r="E775" s="69">
        <v>2</v>
      </c>
      <c r="F775" s="50">
        <v>7.9907000000000004</v>
      </c>
      <c r="G775" s="50">
        <v>-6218.11</v>
      </c>
      <c r="H775" s="50"/>
      <c r="I775" s="51"/>
    </row>
    <row r="776" spans="5:9" x14ac:dyDescent="0.25">
      <c r="E776" s="94" t="s">
        <v>5199</v>
      </c>
      <c r="F776" s="95"/>
      <c r="G776" s="95"/>
      <c r="H776" s="95"/>
      <c r="I776" s="96"/>
    </row>
    <row r="777" spans="5:9" x14ac:dyDescent="0.25">
      <c r="E777" s="19" t="s">
        <v>5196</v>
      </c>
      <c r="F777" t="s">
        <v>5188</v>
      </c>
      <c r="G777" t="s">
        <v>5197</v>
      </c>
      <c r="H777" t="s">
        <v>5198</v>
      </c>
      <c r="I777" s="44"/>
    </row>
    <row r="778" spans="5:9" ht="15.75" thickBot="1" x14ac:dyDescent="0.3">
      <c r="E778" s="69">
        <v>2</v>
      </c>
      <c r="F778" s="50">
        <v>7.9520999999999997</v>
      </c>
      <c r="G778" s="50">
        <v>10987.01</v>
      </c>
      <c r="H778" s="50"/>
      <c r="I778" s="51"/>
    </row>
    <row r="779" spans="5:9" ht="15.75" thickBot="1" x14ac:dyDescent="0.3">
      <c r="H779" s="70" t="s">
        <v>5193</v>
      </c>
      <c r="I779" s="72">
        <f>ABS((G778-(G775))/G775)</f>
        <v>2.766937220473745</v>
      </c>
    </row>
    <row r="780" spans="5:9" ht="15.75" thickTop="1" x14ac:dyDescent="0.25"/>
    <row r="781" spans="5:9" x14ac:dyDescent="0.25">
      <c r="E781" s="68" t="s">
        <v>3805</v>
      </c>
      <c r="F781">
        <v>1.04</v>
      </c>
    </row>
    <row r="782" spans="5:9" x14ac:dyDescent="0.25">
      <c r="E782" s="73" t="s">
        <v>4994</v>
      </c>
      <c r="F782" s="73" t="s">
        <v>5227</v>
      </c>
      <c r="G782" s="73" t="s">
        <v>5048</v>
      </c>
    </row>
    <row r="783" spans="5:9" ht="15.75" thickBot="1" x14ac:dyDescent="0.3">
      <c r="E783" t="s">
        <v>4991</v>
      </c>
    </row>
    <row r="784" spans="5:9" x14ac:dyDescent="0.25">
      <c r="E784" s="91" t="s">
        <v>5183</v>
      </c>
      <c r="F784" s="92"/>
      <c r="G784" s="92"/>
      <c r="H784" s="92"/>
      <c r="I784" s="93"/>
    </row>
    <row r="785" spans="5:9" x14ac:dyDescent="0.25">
      <c r="E785" s="19" t="s">
        <v>5184</v>
      </c>
      <c r="F785" t="s">
        <v>5185</v>
      </c>
      <c r="G785" t="s">
        <v>5186</v>
      </c>
      <c r="H785" t="s">
        <v>5187</v>
      </c>
      <c r="I785" s="44" t="s">
        <v>5188</v>
      </c>
    </row>
    <row r="786" spans="5:9" ht="15.75" thickBot="1" x14ac:dyDescent="0.3">
      <c r="E786" s="69" t="s">
        <v>5189</v>
      </c>
      <c r="F786" s="50">
        <v>5408849.0599999996</v>
      </c>
      <c r="G786" s="50">
        <v>1</v>
      </c>
      <c r="H786" s="50">
        <v>0</v>
      </c>
      <c r="I786" s="51">
        <v>1.0389999999999999</v>
      </c>
    </row>
    <row r="787" spans="5:9" x14ac:dyDescent="0.25">
      <c r="E787" s="91" t="s">
        <v>5190</v>
      </c>
      <c r="F787" s="92"/>
      <c r="G787" s="92"/>
      <c r="H787" s="92"/>
      <c r="I787" s="93"/>
    </row>
    <row r="788" spans="5:9" x14ac:dyDescent="0.25">
      <c r="E788" s="19" t="s">
        <v>5184</v>
      </c>
      <c r="F788" t="s">
        <v>5185</v>
      </c>
      <c r="G788" t="s">
        <v>5186</v>
      </c>
      <c r="H788" t="s">
        <v>5187</v>
      </c>
      <c r="I788" s="44" t="s">
        <v>5188</v>
      </c>
    </row>
    <row r="789" spans="5:9" ht="15.75" thickBot="1" x14ac:dyDescent="0.3">
      <c r="E789" s="69" t="s">
        <v>5189</v>
      </c>
      <c r="F789" s="50">
        <v>8785714.9800000004</v>
      </c>
      <c r="G789" s="50">
        <v>1</v>
      </c>
      <c r="H789" s="50">
        <v>0</v>
      </c>
      <c r="I789" s="51">
        <v>1.0412999999999999</v>
      </c>
    </row>
    <row r="790" spans="5:9" x14ac:dyDescent="0.25">
      <c r="E790" s="91" t="s">
        <v>5191</v>
      </c>
      <c r="F790" s="92"/>
      <c r="G790" s="92"/>
      <c r="H790" s="92"/>
      <c r="I790" s="93"/>
    </row>
    <row r="791" spans="5:9" x14ac:dyDescent="0.25">
      <c r="E791" s="19" t="s">
        <v>5184</v>
      </c>
      <c r="F791" t="s">
        <v>5185</v>
      </c>
      <c r="G791" t="s">
        <v>5186</v>
      </c>
      <c r="H791" t="s">
        <v>5187</v>
      </c>
      <c r="I791" s="44" t="s">
        <v>5188</v>
      </c>
    </row>
    <row r="792" spans="5:9" ht="15.75" thickBot="1" x14ac:dyDescent="0.3">
      <c r="E792" s="69" t="s">
        <v>5189</v>
      </c>
      <c r="F792" s="50">
        <v>2345681.94</v>
      </c>
      <c r="G792" s="50">
        <v>1</v>
      </c>
      <c r="H792" s="50">
        <v>0</v>
      </c>
      <c r="I792" s="51">
        <v>1.0361</v>
      </c>
    </row>
    <row r="793" spans="5:9" x14ac:dyDescent="0.25">
      <c r="E793" s="91" t="s">
        <v>5192</v>
      </c>
      <c r="F793" s="92"/>
      <c r="G793" s="92"/>
      <c r="H793" s="92"/>
      <c r="I793" s="93"/>
    </row>
    <row r="794" spans="5:9" x14ac:dyDescent="0.25">
      <c r="E794" s="19" t="s">
        <v>5184</v>
      </c>
      <c r="F794" t="s">
        <v>5185</v>
      </c>
      <c r="G794" t="s">
        <v>5186</v>
      </c>
      <c r="H794" t="s">
        <v>5187</v>
      </c>
      <c r="I794" s="44" t="s">
        <v>5188</v>
      </c>
    </row>
    <row r="795" spans="5:9" ht="15.75" thickBot="1" x14ac:dyDescent="0.3">
      <c r="E795" s="69" t="s">
        <v>5189</v>
      </c>
      <c r="F795" s="50">
        <v>9212989.1899999995</v>
      </c>
      <c r="G795" s="50">
        <v>1</v>
      </c>
      <c r="H795" s="50">
        <v>0</v>
      </c>
      <c r="I795" s="51">
        <v>1.0377000000000001</v>
      </c>
    </row>
    <row r="796" spans="5:9" ht="15.75" thickBot="1" x14ac:dyDescent="0.3">
      <c r="H796" s="70" t="s">
        <v>5193</v>
      </c>
      <c r="I796" s="71">
        <f>1-((F792/F786)/(F795/F789))</f>
        <v>0.58643782520769472</v>
      </c>
    </row>
    <row r="797" spans="5:9" ht="15.75" thickTop="1" x14ac:dyDescent="0.25"/>
    <row r="798" spans="5:9" ht="15.75" thickBot="1" x14ac:dyDescent="0.3">
      <c r="E798" t="s">
        <v>5194</v>
      </c>
    </row>
    <row r="799" spans="5:9" x14ac:dyDescent="0.25">
      <c r="E799" s="91" t="s">
        <v>5195</v>
      </c>
      <c r="F799" s="92"/>
      <c r="G799" s="92"/>
      <c r="H799" s="92"/>
      <c r="I799" s="93"/>
    </row>
    <row r="800" spans="5:9" x14ac:dyDescent="0.25">
      <c r="E800" s="19" t="s">
        <v>5196</v>
      </c>
      <c r="F800" t="s">
        <v>5188</v>
      </c>
      <c r="G800" t="s">
        <v>5197</v>
      </c>
      <c r="H800" t="s">
        <v>5198</v>
      </c>
      <c r="I800" s="44"/>
    </row>
    <row r="801" spans="5:9" ht="15.75" thickBot="1" x14ac:dyDescent="0.3">
      <c r="E801" s="69">
        <v>1</v>
      </c>
      <c r="F801" s="50">
        <v>1.0455000000000001</v>
      </c>
      <c r="G801" s="50">
        <v>-910.14</v>
      </c>
      <c r="H801" s="50"/>
      <c r="I801" s="51"/>
    </row>
    <row r="802" spans="5:9" x14ac:dyDescent="0.25">
      <c r="E802" s="94" t="s">
        <v>5199</v>
      </c>
      <c r="F802" s="95"/>
      <c r="G802" s="95"/>
      <c r="H802" s="95"/>
      <c r="I802" s="96"/>
    </row>
    <row r="803" spans="5:9" x14ac:dyDescent="0.25">
      <c r="E803" s="19" t="s">
        <v>5196</v>
      </c>
      <c r="F803" t="s">
        <v>5188</v>
      </c>
      <c r="G803" t="s">
        <v>5197</v>
      </c>
      <c r="H803" t="s">
        <v>5198</v>
      </c>
      <c r="I803" s="44"/>
    </row>
    <row r="804" spans="5:9" ht="15.75" thickBot="1" x14ac:dyDescent="0.3">
      <c r="E804" s="69">
        <v>1</v>
      </c>
      <c r="F804" s="50">
        <v>1.0315000000000001</v>
      </c>
      <c r="G804" s="50">
        <v>14687.11</v>
      </c>
      <c r="H804" s="50"/>
      <c r="I804" s="51"/>
    </row>
    <row r="805" spans="5:9" ht="15.75" thickBot="1" x14ac:dyDescent="0.3">
      <c r="H805" s="70" t="s">
        <v>5193</v>
      </c>
      <c r="I805" s="72">
        <f>ABS((G804-(G801))/G801)</f>
        <v>17.137198672731667</v>
      </c>
    </row>
    <row r="806" spans="5:9" ht="15.75" thickTop="1" x14ac:dyDescent="0.25"/>
    <row r="807" spans="5:9" x14ac:dyDescent="0.25">
      <c r="E807" s="68" t="s">
        <v>3807</v>
      </c>
      <c r="F807">
        <v>7.57</v>
      </c>
    </row>
    <row r="808" spans="5:9" x14ac:dyDescent="0.25">
      <c r="E808" s="73" t="s">
        <v>4994</v>
      </c>
      <c r="F808" s="73">
        <v>5.55</v>
      </c>
      <c r="G808" s="73" t="s">
        <v>5048</v>
      </c>
    </row>
    <row r="809" spans="5:9" ht="15.75" thickBot="1" x14ac:dyDescent="0.3">
      <c r="E809" t="s">
        <v>4991</v>
      </c>
    </row>
    <row r="810" spans="5:9" x14ac:dyDescent="0.25">
      <c r="E810" s="91" t="s">
        <v>5183</v>
      </c>
      <c r="F810" s="92"/>
      <c r="G810" s="92"/>
      <c r="H810" s="92"/>
      <c r="I810" s="93"/>
    </row>
    <row r="811" spans="5:9" x14ac:dyDescent="0.25">
      <c r="E811" s="19" t="s">
        <v>5184</v>
      </c>
      <c r="F811" t="s">
        <v>5185</v>
      </c>
      <c r="G811" t="s">
        <v>5186</v>
      </c>
      <c r="H811" t="s">
        <v>5187</v>
      </c>
      <c r="I811" s="44" t="s">
        <v>5188</v>
      </c>
    </row>
    <row r="812" spans="5:9" ht="15.75" thickBot="1" x14ac:dyDescent="0.3">
      <c r="E812" s="69" t="s">
        <v>5189</v>
      </c>
      <c r="F812" s="50">
        <v>9961664.3399999999</v>
      </c>
      <c r="G812" s="50">
        <v>1.8416999999999999</v>
      </c>
      <c r="H812" s="50">
        <v>0</v>
      </c>
      <c r="I812" s="51">
        <v>7.5761000000000003</v>
      </c>
    </row>
    <row r="813" spans="5:9" x14ac:dyDescent="0.25">
      <c r="E813" s="91" t="s">
        <v>5190</v>
      </c>
      <c r="F813" s="92"/>
      <c r="G813" s="92"/>
      <c r="H813" s="92"/>
      <c r="I813" s="93"/>
    </row>
    <row r="814" spans="5:9" x14ac:dyDescent="0.25">
      <c r="E814" s="19" t="s">
        <v>5184</v>
      </c>
      <c r="F814" t="s">
        <v>5185</v>
      </c>
      <c r="G814" t="s">
        <v>5186</v>
      </c>
      <c r="H814" t="s">
        <v>5187</v>
      </c>
      <c r="I814" s="44" t="s">
        <v>5188</v>
      </c>
    </row>
    <row r="815" spans="5:9" ht="15.75" thickBot="1" x14ac:dyDescent="0.3">
      <c r="E815" s="69" t="s">
        <v>5189</v>
      </c>
      <c r="F815" s="50">
        <v>11020842.859999999</v>
      </c>
      <c r="G815" s="50">
        <v>1.2544</v>
      </c>
      <c r="H815" s="50">
        <v>0</v>
      </c>
      <c r="I815" s="51">
        <v>7.5788000000000002</v>
      </c>
    </row>
    <row r="816" spans="5:9" x14ac:dyDescent="0.25">
      <c r="E816" s="91" t="s">
        <v>5191</v>
      </c>
      <c r="F816" s="92"/>
      <c r="G816" s="92"/>
      <c r="H816" s="92"/>
      <c r="I816" s="93"/>
    </row>
    <row r="817" spans="5:9" x14ac:dyDescent="0.25">
      <c r="E817" s="19" t="s">
        <v>5184</v>
      </c>
      <c r="F817" t="s">
        <v>5185</v>
      </c>
      <c r="G817" t="s">
        <v>5186</v>
      </c>
      <c r="H817" t="s">
        <v>5187</v>
      </c>
      <c r="I817" s="44" t="s">
        <v>5188</v>
      </c>
    </row>
    <row r="818" spans="5:9" ht="15.75" thickBot="1" x14ac:dyDescent="0.3">
      <c r="E818" s="69" t="s">
        <v>5189</v>
      </c>
      <c r="F818" s="50">
        <v>977572.78</v>
      </c>
      <c r="G818" s="50">
        <v>0.4168</v>
      </c>
      <c r="H818" s="50">
        <v>0</v>
      </c>
      <c r="I818" s="51">
        <v>7.5666000000000002</v>
      </c>
    </row>
    <row r="819" spans="5:9" x14ac:dyDescent="0.25">
      <c r="E819" s="91" t="s">
        <v>5192</v>
      </c>
      <c r="F819" s="92"/>
      <c r="G819" s="92"/>
      <c r="H819" s="92"/>
      <c r="I819" s="93"/>
    </row>
    <row r="820" spans="5:9" x14ac:dyDescent="0.25">
      <c r="E820" s="19" t="s">
        <v>5184</v>
      </c>
      <c r="F820" t="s">
        <v>5185</v>
      </c>
      <c r="G820" t="s">
        <v>5186</v>
      </c>
      <c r="H820" t="s">
        <v>5187</v>
      </c>
      <c r="I820" s="44" t="s">
        <v>5188</v>
      </c>
    </row>
    <row r="821" spans="5:9" ht="15.75" thickBot="1" x14ac:dyDescent="0.3">
      <c r="E821" s="69" t="s">
        <v>5189</v>
      </c>
      <c r="F821" s="50">
        <v>12885470.060000001</v>
      </c>
      <c r="G821" s="50">
        <v>1.3986000000000001</v>
      </c>
      <c r="H821" s="50">
        <v>0</v>
      </c>
      <c r="I821" s="51">
        <v>7.5682999999999998</v>
      </c>
    </row>
    <row r="822" spans="5:9" ht="15.75" thickBot="1" x14ac:dyDescent="0.3">
      <c r="H822" s="70" t="s">
        <v>5193</v>
      </c>
      <c r="I822" s="71">
        <f>1-((F818/F812)/(F821/F815))</f>
        <v>0.91606719442962337</v>
      </c>
    </row>
    <row r="823" spans="5:9" ht="15.75" thickTop="1" x14ac:dyDescent="0.25"/>
    <row r="824" spans="5:9" ht="15.75" thickBot="1" x14ac:dyDescent="0.3">
      <c r="E824" t="s">
        <v>5194</v>
      </c>
    </row>
    <row r="825" spans="5:9" x14ac:dyDescent="0.25">
      <c r="E825" s="91" t="s">
        <v>5195</v>
      </c>
      <c r="F825" s="92"/>
      <c r="G825" s="92"/>
      <c r="H825" s="92"/>
      <c r="I825" s="93"/>
    </row>
    <row r="826" spans="5:9" x14ac:dyDescent="0.25">
      <c r="E826" s="19" t="s">
        <v>5196</v>
      </c>
      <c r="F826" t="s">
        <v>5188</v>
      </c>
      <c r="G826" t="s">
        <v>5197</v>
      </c>
      <c r="H826" t="s">
        <v>5198</v>
      </c>
      <c r="I826" s="44"/>
    </row>
    <row r="827" spans="5:9" ht="15.75" thickBot="1" x14ac:dyDescent="0.3">
      <c r="E827" s="69">
        <v>1</v>
      </c>
      <c r="F827" s="50"/>
      <c r="G827" s="50"/>
      <c r="H827" s="50"/>
      <c r="I827" s="51"/>
    </row>
    <row r="828" spans="5:9" x14ac:dyDescent="0.25">
      <c r="E828" s="94" t="s">
        <v>5199</v>
      </c>
      <c r="F828" s="95"/>
      <c r="G828" s="95"/>
      <c r="H828" s="95"/>
      <c r="I828" s="96"/>
    </row>
    <row r="829" spans="5:9" x14ac:dyDescent="0.25">
      <c r="E829" s="19" t="s">
        <v>5196</v>
      </c>
      <c r="F829" t="s">
        <v>5188</v>
      </c>
      <c r="G829" t="s">
        <v>5197</v>
      </c>
      <c r="H829" t="s">
        <v>5198</v>
      </c>
      <c r="I829" s="44"/>
    </row>
    <row r="830" spans="5:9" ht="15.75" thickBot="1" x14ac:dyDescent="0.3">
      <c r="E830" s="69">
        <v>1</v>
      </c>
      <c r="F830" s="50"/>
      <c r="G830" s="50"/>
      <c r="H830" s="50"/>
      <c r="I830" s="51"/>
    </row>
    <row r="831" spans="5:9" ht="15.75" thickBot="1" x14ac:dyDescent="0.3">
      <c r="E831" s="74" t="s">
        <v>5223</v>
      </c>
      <c r="H831" s="70" t="s">
        <v>5193</v>
      </c>
      <c r="I831" s="72" t="e">
        <f>ABS((G830-(G827))/G827)</f>
        <v>#DIV/0!</v>
      </c>
    </row>
    <row r="832" spans="5:9" ht="15.75" thickTop="1" x14ac:dyDescent="0.25"/>
    <row r="833" spans="5:9" x14ac:dyDescent="0.25">
      <c r="E833" s="67" t="s">
        <v>3827</v>
      </c>
      <c r="F833" s="67">
        <v>6.63</v>
      </c>
    </row>
    <row r="834" spans="5:9" x14ac:dyDescent="0.25">
      <c r="E834" s="73" t="s">
        <v>4994</v>
      </c>
      <c r="F834" s="73" t="s">
        <v>5227</v>
      </c>
      <c r="G834" s="73" t="s">
        <v>5048</v>
      </c>
    </row>
    <row r="835" spans="5:9" ht="15.75" thickBot="1" x14ac:dyDescent="0.3">
      <c r="E835" t="s">
        <v>4991</v>
      </c>
    </row>
    <row r="836" spans="5:9" x14ac:dyDescent="0.25">
      <c r="E836" s="91" t="s">
        <v>5183</v>
      </c>
      <c r="F836" s="92"/>
      <c r="G836" s="92"/>
      <c r="H836" s="92"/>
      <c r="I836" s="93"/>
    </row>
    <row r="837" spans="5:9" x14ac:dyDescent="0.25">
      <c r="E837" s="19" t="s">
        <v>5184</v>
      </c>
      <c r="F837" t="s">
        <v>5185</v>
      </c>
      <c r="G837" t="s">
        <v>5186</v>
      </c>
      <c r="H837" t="s">
        <v>5187</v>
      </c>
      <c r="I837" s="44" t="s">
        <v>5188</v>
      </c>
    </row>
    <row r="838" spans="5:9" ht="15.75" thickBot="1" x14ac:dyDescent="0.3">
      <c r="E838" s="69" t="s">
        <v>5189</v>
      </c>
      <c r="F838" s="50">
        <v>9813073.9100000001</v>
      </c>
      <c r="G838" s="50">
        <v>1</v>
      </c>
      <c r="H838" s="50">
        <v>0</v>
      </c>
      <c r="I838" s="51">
        <v>6.6196999999999999</v>
      </c>
    </row>
    <row r="839" spans="5:9" x14ac:dyDescent="0.25">
      <c r="E839" s="91" t="s">
        <v>5190</v>
      </c>
      <c r="F839" s="92"/>
      <c r="G839" s="92"/>
      <c r="H839" s="92"/>
      <c r="I839" s="93"/>
    </row>
    <row r="840" spans="5:9" x14ac:dyDescent="0.25">
      <c r="E840" s="19" t="s">
        <v>5184</v>
      </c>
      <c r="F840" t="s">
        <v>5185</v>
      </c>
      <c r="G840" t="s">
        <v>5186</v>
      </c>
      <c r="H840" t="s">
        <v>5187</v>
      </c>
      <c r="I840" s="44" t="s">
        <v>5188</v>
      </c>
    </row>
    <row r="841" spans="5:9" ht="15.75" thickBot="1" x14ac:dyDescent="0.3">
      <c r="E841" s="69" t="s">
        <v>5189</v>
      </c>
      <c r="F841" s="50">
        <v>9149891.8300000001</v>
      </c>
      <c r="G841" s="50">
        <v>1</v>
      </c>
      <c r="H841" s="50">
        <v>0</v>
      </c>
      <c r="I841" s="51">
        <v>6.6269999999999998</v>
      </c>
    </row>
    <row r="842" spans="5:9" x14ac:dyDescent="0.25">
      <c r="E842" s="91" t="s">
        <v>5191</v>
      </c>
      <c r="F842" s="92"/>
      <c r="G842" s="92"/>
      <c r="H842" s="92"/>
      <c r="I842" s="93"/>
    </row>
    <row r="843" spans="5:9" x14ac:dyDescent="0.25">
      <c r="E843" s="19" t="s">
        <v>5184</v>
      </c>
      <c r="F843" t="s">
        <v>5185</v>
      </c>
      <c r="G843" t="s">
        <v>5186</v>
      </c>
      <c r="H843" t="s">
        <v>5187</v>
      </c>
      <c r="I843" s="44" t="s">
        <v>5188</v>
      </c>
    </row>
    <row r="844" spans="5:9" ht="15.75" thickBot="1" x14ac:dyDescent="0.3">
      <c r="E844" s="69" t="s">
        <v>5189</v>
      </c>
      <c r="F844" s="50">
        <v>2909396.62</v>
      </c>
      <c r="G844" s="50">
        <v>1</v>
      </c>
      <c r="H844" s="50">
        <v>0</v>
      </c>
      <c r="I844" s="51">
        <v>6.6195000000000004</v>
      </c>
    </row>
    <row r="845" spans="5:9" x14ac:dyDescent="0.25">
      <c r="E845" s="91" t="s">
        <v>5192</v>
      </c>
      <c r="F845" s="92"/>
      <c r="G845" s="92"/>
      <c r="H845" s="92"/>
      <c r="I845" s="93"/>
    </row>
    <row r="846" spans="5:9" x14ac:dyDescent="0.25">
      <c r="E846" s="19" t="s">
        <v>5184</v>
      </c>
      <c r="F846" t="s">
        <v>5185</v>
      </c>
      <c r="G846" t="s">
        <v>5186</v>
      </c>
      <c r="H846" t="s">
        <v>5187</v>
      </c>
      <c r="I846" s="44" t="s">
        <v>5188</v>
      </c>
    </row>
    <row r="847" spans="5:9" ht="15.75" thickBot="1" x14ac:dyDescent="0.3">
      <c r="E847" s="69" t="s">
        <v>5189</v>
      </c>
      <c r="F847" s="50">
        <v>8465110.2799999993</v>
      </c>
      <c r="G847" s="50">
        <v>1</v>
      </c>
      <c r="H847" s="50">
        <v>0</v>
      </c>
      <c r="I847" s="51">
        <v>6.6203000000000003</v>
      </c>
    </row>
    <row r="848" spans="5:9" ht="15.75" thickBot="1" x14ac:dyDescent="0.3">
      <c r="H848" s="70" t="s">
        <v>5193</v>
      </c>
      <c r="I848" s="71">
        <f>1-((F844/F838)/(F847/F841))</f>
        <v>0.679534560765781</v>
      </c>
    </row>
    <row r="849" spans="5:9" ht="15.75" thickTop="1" x14ac:dyDescent="0.25"/>
    <row r="850" spans="5:9" ht="15.75" thickBot="1" x14ac:dyDescent="0.3">
      <c r="E850" t="s">
        <v>5194</v>
      </c>
    </row>
    <row r="851" spans="5:9" x14ac:dyDescent="0.25">
      <c r="E851" s="91" t="s">
        <v>5195</v>
      </c>
      <c r="F851" s="92"/>
      <c r="G851" s="92"/>
      <c r="H851" s="92"/>
      <c r="I851" s="93"/>
    </row>
    <row r="852" spans="5:9" x14ac:dyDescent="0.25">
      <c r="E852" s="19" t="s">
        <v>5196</v>
      </c>
      <c r="F852" t="s">
        <v>5188</v>
      </c>
      <c r="G852" t="s">
        <v>5197</v>
      </c>
      <c r="H852" t="s">
        <v>5198</v>
      </c>
      <c r="I852" s="44"/>
    </row>
    <row r="853" spans="5:9" ht="15.75" thickBot="1" x14ac:dyDescent="0.3">
      <c r="E853" s="69">
        <v>1</v>
      </c>
      <c r="F853" s="50">
        <v>6.6128999999999998</v>
      </c>
      <c r="G853" s="50">
        <v>-8675.85</v>
      </c>
      <c r="H853" s="50"/>
      <c r="I853" s="51"/>
    </row>
    <row r="854" spans="5:9" x14ac:dyDescent="0.25">
      <c r="E854" s="94" t="s">
        <v>5199</v>
      </c>
      <c r="F854" s="95"/>
      <c r="G854" s="95"/>
      <c r="H854" s="95"/>
      <c r="I854" s="96"/>
    </row>
    <row r="855" spans="5:9" x14ac:dyDescent="0.25">
      <c r="E855" s="19" t="s">
        <v>5196</v>
      </c>
      <c r="F855" t="s">
        <v>5188</v>
      </c>
      <c r="G855" t="s">
        <v>5197</v>
      </c>
      <c r="H855" t="s">
        <v>5198</v>
      </c>
      <c r="I855" s="44"/>
    </row>
    <row r="856" spans="5:9" ht="15.75" thickBot="1" x14ac:dyDescent="0.3">
      <c r="E856" s="69">
        <v>1</v>
      </c>
      <c r="F856" s="50">
        <v>6.6139000000000001</v>
      </c>
      <c r="G856" s="50">
        <v>8052.29</v>
      </c>
      <c r="H856" s="50"/>
      <c r="I856" s="51"/>
    </row>
    <row r="857" spans="5:9" ht="15.75" thickBot="1" x14ac:dyDescent="0.3">
      <c r="E857" s="74" t="s">
        <v>5223</v>
      </c>
      <c r="H857" s="70" t="s">
        <v>5193</v>
      </c>
      <c r="I857" s="72">
        <f>ABS((G856-(G853))/G853)</f>
        <v>1.9281269270446122</v>
      </c>
    </row>
    <row r="858" spans="5:9" ht="15.75" thickTop="1" x14ac:dyDescent="0.25"/>
    <row r="859" spans="5:9" x14ac:dyDescent="0.25">
      <c r="E859" s="68" t="s">
        <v>3835</v>
      </c>
      <c r="F859">
        <v>8.07</v>
      </c>
    </row>
    <row r="860" spans="5:9" x14ac:dyDescent="0.25">
      <c r="E860" s="73" t="s">
        <v>4994</v>
      </c>
      <c r="F860" s="73">
        <v>6.42</v>
      </c>
      <c r="G860" s="73" t="s">
        <v>5048</v>
      </c>
    </row>
    <row r="861" spans="5:9" ht="15.75" thickBot="1" x14ac:dyDescent="0.3">
      <c r="E861" t="s">
        <v>4991</v>
      </c>
    </row>
    <row r="862" spans="5:9" x14ac:dyDescent="0.25">
      <c r="E862" s="91" t="s">
        <v>5183</v>
      </c>
      <c r="F862" s="92"/>
      <c r="G862" s="92"/>
      <c r="H862" s="92"/>
      <c r="I862" s="93"/>
    </row>
    <row r="863" spans="5:9" x14ac:dyDescent="0.25">
      <c r="E863" s="19" t="s">
        <v>5184</v>
      </c>
      <c r="F863" t="s">
        <v>5185</v>
      </c>
      <c r="G863" t="s">
        <v>5186</v>
      </c>
      <c r="H863" t="s">
        <v>5187</v>
      </c>
      <c r="I863" s="44" t="s">
        <v>5188</v>
      </c>
    </row>
    <row r="864" spans="5:9" ht="15.75" thickBot="1" x14ac:dyDescent="0.3">
      <c r="E864" s="69" t="s">
        <v>5189</v>
      </c>
      <c r="F864" s="50">
        <v>4288677.12</v>
      </c>
      <c r="G864" s="50">
        <v>1</v>
      </c>
      <c r="H864" s="50">
        <v>0</v>
      </c>
      <c r="I864" s="51">
        <v>8.0777000000000001</v>
      </c>
    </row>
    <row r="865" spans="5:9" x14ac:dyDescent="0.25">
      <c r="E865" s="91" t="s">
        <v>5190</v>
      </c>
      <c r="F865" s="92"/>
      <c r="G865" s="92"/>
      <c r="H865" s="92"/>
      <c r="I865" s="93"/>
    </row>
    <row r="866" spans="5:9" x14ac:dyDescent="0.25">
      <c r="E866" s="19" t="s">
        <v>5184</v>
      </c>
      <c r="F866" t="s">
        <v>5185</v>
      </c>
      <c r="G866" t="s">
        <v>5186</v>
      </c>
      <c r="H866" t="s">
        <v>5187</v>
      </c>
      <c r="I866" s="44" t="s">
        <v>5188</v>
      </c>
    </row>
    <row r="867" spans="5:9" ht="15.75" thickBot="1" x14ac:dyDescent="0.3">
      <c r="E867" s="69" t="s">
        <v>5189</v>
      </c>
      <c r="F867" s="50">
        <v>4692926.1399999997</v>
      </c>
      <c r="G867" s="50">
        <v>1</v>
      </c>
      <c r="H867" s="50">
        <v>0</v>
      </c>
      <c r="I867" s="51">
        <v>8.0770999999999997</v>
      </c>
    </row>
    <row r="868" spans="5:9" x14ac:dyDescent="0.25">
      <c r="E868" s="91" t="s">
        <v>5191</v>
      </c>
      <c r="F868" s="92"/>
      <c r="G868" s="92"/>
      <c r="H868" s="92"/>
      <c r="I868" s="93"/>
    </row>
    <row r="869" spans="5:9" x14ac:dyDescent="0.25">
      <c r="E869" s="19" t="s">
        <v>5184</v>
      </c>
      <c r="F869" t="s">
        <v>5185</v>
      </c>
      <c r="G869" t="s">
        <v>5186</v>
      </c>
      <c r="H869" t="s">
        <v>5187</v>
      </c>
      <c r="I869" s="44" t="s">
        <v>5188</v>
      </c>
    </row>
    <row r="870" spans="5:9" ht="15.75" thickBot="1" x14ac:dyDescent="0.3">
      <c r="E870" s="69" t="s">
        <v>5189</v>
      </c>
      <c r="F870" s="50">
        <v>1548889.56</v>
      </c>
      <c r="G870" s="50">
        <v>1</v>
      </c>
      <c r="H870" s="50">
        <v>0</v>
      </c>
      <c r="I870" s="51">
        <v>8.0640000000000001</v>
      </c>
    </row>
    <row r="871" spans="5:9" x14ac:dyDescent="0.25">
      <c r="E871" s="91" t="s">
        <v>5192</v>
      </c>
      <c r="F871" s="92"/>
      <c r="G871" s="92"/>
      <c r="H871" s="92"/>
      <c r="I871" s="93"/>
    </row>
    <row r="872" spans="5:9" x14ac:dyDescent="0.25">
      <c r="E872" s="19" t="s">
        <v>5184</v>
      </c>
      <c r="F872" t="s">
        <v>5185</v>
      </c>
      <c r="G872" t="s">
        <v>5186</v>
      </c>
      <c r="H872" t="s">
        <v>5187</v>
      </c>
      <c r="I872" s="44" t="s">
        <v>5188</v>
      </c>
    </row>
    <row r="873" spans="5:9" ht="15.75" thickBot="1" x14ac:dyDescent="0.3">
      <c r="E873" s="69" t="s">
        <v>5189</v>
      </c>
      <c r="F873" s="50">
        <v>9018674.4700000007</v>
      </c>
      <c r="G873" s="50">
        <v>1</v>
      </c>
      <c r="H873" s="50">
        <v>0</v>
      </c>
      <c r="I873" s="51">
        <v>8.0657999999999994</v>
      </c>
    </row>
    <row r="874" spans="5:9" ht="15.75" thickBot="1" x14ac:dyDescent="0.3">
      <c r="H874" s="70" t="s">
        <v>5193</v>
      </c>
      <c r="I874" s="71">
        <f>1-((F870/F864)/(F873/F867))</f>
        <v>0.81206913644650625</v>
      </c>
    </row>
    <row r="875" spans="5:9" ht="15.75" thickTop="1" x14ac:dyDescent="0.25"/>
    <row r="876" spans="5:9" ht="15.75" thickBot="1" x14ac:dyDescent="0.3">
      <c r="E876" t="s">
        <v>5194</v>
      </c>
    </row>
    <row r="877" spans="5:9" x14ac:dyDescent="0.25">
      <c r="E877" s="91" t="s">
        <v>5195</v>
      </c>
      <c r="F877" s="92"/>
      <c r="G877" s="92"/>
      <c r="H877" s="92"/>
      <c r="I877" s="93"/>
    </row>
    <row r="878" spans="5:9" x14ac:dyDescent="0.25">
      <c r="E878" s="19" t="s">
        <v>5196</v>
      </c>
      <c r="F878" t="s">
        <v>5188</v>
      </c>
      <c r="G878" t="s">
        <v>5197</v>
      </c>
      <c r="H878" t="s">
        <v>5198</v>
      </c>
      <c r="I878" s="44"/>
    </row>
    <row r="879" spans="5:9" ht="15.75" thickBot="1" x14ac:dyDescent="0.3">
      <c r="E879" s="69">
        <v>1</v>
      </c>
      <c r="F879" s="50">
        <v>8.0769000000000002</v>
      </c>
      <c r="G879" s="50">
        <v>-10526.64</v>
      </c>
      <c r="H879" s="50"/>
      <c r="I879" s="51"/>
    </row>
    <row r="880" spans="5:9" x14ac:dyDescent="0.25">
      <c r="E880" s="94" t="s">
        <v>5199</v>
      </c>
      <c r="F880" s="95"/>
      <c r="G880" s="95"/>
      <c r="H880" s="95"/>
      <c r="I880" s="96"/>
    </row>
    <row r="881" spans="5:9" x14ac:dyDescent="0.25">
      <c r="E881" s="19" t="s">
        <v>5196</v>
      </c>
      <c r="F881" t="s">
        <v>5188</v>
      </c>
      <c r="G881" t="s">
        <v>5197</v>
      </c>
      <c r="H881" t="s">
        <v>5198</v>
      </c>
      <c r="I881" s="44"/>
    </row>
    <row r="882" spans="5:9" ht="15.75" thickBot="1" x14ac:dyDescent="0.3">
      <c r="E882" s="69">
        <v>1</v>
      </c>
      <c r="F882" s="50">
        <v>8.0646000000000004</v>
      </c>
      <c r="G882" s="50">
        <v>21772.76</v>
      </c>
      <c r="H882" s="50"/>
      <c r="I882" s="51"/>
    </row>
    <row r="883" spans="5:9" ht="15.75" thickBot="1" x14ac:dyDescent="0.3">
      <c r="H883" s="70" t="s">
        <v>5193</v>
      </c>
      <c r="I883" s="72">
        <f>ABS((G882-(G879))/G879)</f>
        <v>3.068348494866358</v>
      </c>
    </row>
    <row r="884" spans="5:9" ht="15.75" thickTop="1" x14ac:dyDescent="0.25"/>
    <row r="885" spans="5:9" x14ac:dyDescent="0.25">
      <c r="E885" s="68" t="s">
        <v>3855</v>
      </c>
      <c r="F885">
        <v>6.52</v>
      </c>
    </row>
    <row r="886" spans="5:9" x14ac:dyDescent="0.25">
      <c r="E886" s="73" t="s">
        <v>4994</v>
      </c>
      <c r="F886" s="73">
        <v>10.31</v>
      </c>
      <c r="G886" s="73"/>
    </row>
    <row r="887" spans="5:9" ht="15.75" thickBot="1" x14ac:dyDescent="0.3">
      <c r="E887" t="s">
        <v>4991</v>
      </c>
    </row>
    <row r="888" spans="5:9" x14ac:dyDescent="0.25">
      <c r="E888" s="91" t="s">
        <v>5183</v>
      </c>
      <c r="F888" s="92"/>
      <c r="G888" s="92"/>
      <c r="H888" s="92"/>
      <c r="I888" s="93"/>
    </row>
    <row r="889" spans="5:9" x14ac:dyDescent="0.25">
      <c r="E889" s="19" t="s">
        <v>5184</v>
      </c>
      <c r="F889" t="s">
        <v>5185</v>
      </c>
      <c r="G889" t="s">
        <v>5186</v>
      </c>
      <c r="H889" t="s">
        <v>5187</v>
      </c>
      <c r="I889" s="44" t="s">
        <v>5188</v>
      </c>
    </row>
    <row r="890" spans="5:9" ht="15.75" thickBot="1" x14ac:dyDescent="0.3">
      <c r="E890" s="69" t="s">
        <v>5189</v>
      </c>
      <c r="F890" s="50">
        <v>4354439.09</v>
      </c>
      <c r="G890" s="50">
        <v>1</v>
      </c>
      <c r="H890" s="50">
        <v>0</v>
      </c>
      <c r="I890" s="51">
        <v>6.5183</v>
      </c>
    </row>
    <row r="891" spans="5:9" x14ac:dyDescent="0.25">
      <c r="E891" s="91" t="s">
        <v>5190</v>
      </c>
      <c r="F891" s="92"/>
      <c r="G891" s="92"/>
      <c r="H891" s="92"/>
      <c r="I891" s="93"/>
    </row>
    <row r="892" spans="5:9" x14ac:dyDescent="0.25">
      <c r="E892" s="19" t="s">
        <v>5184</v>
      </c>
      <c r="F892" t="s">
        <v>5185</v>
      </c>
      <c r="G892" t="s">
        <v>5186</v>
      </c>
      <c r="H892" t="s">
        <v>5187</v>
      </c>
      <c r="I892" s="44" t="s">
        <v>5188</v>
      </c>
    </row>
    <row r="893" spans="5:9" ht="15.75" thickBot="1" x14ac:dyDescent="0.3">
      <c r="E893" s="69" t="s">
        <v>5189</v>
      </c>
      <c r="F893" s="50">
        <v>4225797.53</v>
      </c>
      <c r="G893" s="50">
        <v>1</v>
      </c>
      <c r="H893" s="50">
        <v>0</v>
      </c>
      <c r="I893" s="51">
        <v>6.5167000000000002</v>
      </c>
    </row>
    <row r="894" spans="5:9" x14ac:dyDescent="0.25">
      <c r="E894" s="91" t="s">
        <v>5191</v>
      </c>
      <c r="F894" s="92"/>
      <c r="G894" s="92"/>
      <c r="H894" s="92"/>
      <c r="I894" s="93"/>
    </row>
    <row r="895" spans="5:9" x14ac:dyDescent="0.25">
      <c r="E895" s="19" t="s">
        <v>5184</v>
      </c>
      <c r="F895" t="s">
        <v>5185</v>
      </c>
      <c r="G895" t="s">
        <v>5186</v>
      </c>
      <c r="H895" t="s">
        <v>5187</v>
      </c>
      <c r="I895" s="44" t="s">
        <v>5188</v>
      </c>
    </row>
    <row r="896" spans="5:9" ht="15.75" thickBot="1" x14ac:dyDescent="0.3">
      <c r="E896" s="69" t="s">
        <v>5189</v>
      </c>
      <c r="F896" s="50">
        <v>3829378.47</v>
      </c>
      <c r="G896" s="50">
        <v>1</v>
      </c>
      <c r="H896" s="50">
        <v>0</v>
      </c>
      <c r="I896" s="51">
        <v>6.4904000000000002</v>
      </c>
    </row>
    <row r="897" spans="5:9" x14ac:dyDescent="0.25">
      <c r="E897" s="91" t="s">
        <v>5192</v>
      </c>
      <c r="F897" s="92"/>
      <c r="G897" s="92"/>
      <c r="H897" s="92"/>
      <c r="I897" s="93"/>
    </row>
    <row r="898" spans="5:9" x14ac:dyDescent="0.25">
      <c r="E898" s="19" t="s">
        <v>5184</v>
      </c>
      <c r="F898" t="s">
        <v>5185</v>
      </c>
      <c r="G898" t="s">
        <v>5186</v>
      </c>
      <c r="H898" t="s">
        <v>5187</v>
      </c>
      <c r="I898" s="44" t="s">
        <v>5188</v>
      </c>
    </row>
    <row r="899" spans="5:9" ht="15.75" thickBot="1" x14ac:dyDescent="0.3">
      <c r="E899" s="69" t="s">
        <v>5189</v>
      </c>
      <c r="F899" s="50">
        <v>5974489.5899999999</v>
      </c>
      <c r="G899" s="50">
        <v>1</v>
      </c>
      <c r="H899" s="50">
        <v>0</v>
      </c>
      <c r="I899" s="51">
        <v>6.4957000000000003</v>
      </c>
    </row>
    <row r="900" spans="5:9" ht="15.75" thickBot="1" x14ac:dyDescent="0.3">
      <c r="H900" s="70" t="s">
        <v>5193</v>
      </c>
      <c r="I900" s="71">
        <f>1-((F896/F890)/(F899/F893))</f>
        <v>0.37798057509650262</v>
      </c>
    </row>
    <row r="901" spans="5:9" ht="15.75" thickTop="1" x14ac:dyDescent="0.25"/>
    <row r="902" spans="5:9" ht="15.75" thickBot="1" x14ac:dyDescent="0.3">
      <c r="E902" t="s">
        <v>5194</v>
      </c>
    </row>
    <row r="903" spans="5:9" x14ac:dyDescent="0.25">
      <c r="E903" s="91" t="s">
        <v>5195</v>
      </c>
      <c r="F903" s="92"/>
      <c r="G903" s="92"/>
      <c r="H903" s="92"/>
      <c r="I903" s="93"/>
    </row>
    <row r="904" spans="5:9" x14ac:dyDescent="0.25">
      <c r="E904" s="19" t="s">
        <v>5196</v>
      </c>
      <c r="F904" t="s">
        <v>5188</v>
      </c>
      <c r="G904" t="s">
        <v>5197</v>
      </c>
      <c r="H904" t="s">
        <v>5198</v>
      </c>
      <c r="I904" s="44"/>
    </row>
    <row r="905" spans="5:9" ht="15.75" thickBot="1" x14ac:dyDescent="0.3">
      <c r="E905" s="69">
        <v>1</v>
      </c>
      <c r="F905" s="50">
        <v>6.5175999999999998</v>
      </c>
      <c r="G905" s="50">
        <v>-7150.01</v>
      </c>
      <c r="H905" s="50"/>
      <c r="I905" s="51"/>
    </row>
    <row r="906" spans="5:9" x14ac:dyDescent="0.25">
      <c r="E906" s="94" t="s">
        <v>5199</v>
      </c>
      <c r="F906" s="95"/>
      <c r="G906" s="95"/>
      <c r="H906" s="95"/>
      <c r="I906" s="96"/>
    </row>
    <row r="907" spans="5:9" x14ac:dyDescent="0.25">
      <c r="E907" s="19" t="s">
        <v>5196</v>
      </c>
      <c r="F907" t="s">
        <v>5188</v>
      </c>
      <c r="G907" t="s">
        <v>5197</v>
      </c>
      <c r="H907" t="s">
        <v>5198</v>
      </c>
      <c r="I907" s="44"/>
    </row>
    <row r="908" spans="5:9" ht="15.75" thickBot="1" x14ac:dyDescent="0.3">
      <c r="E908" s="69">
        <v>1</v>
      </c>
      <c r="F908" s="50">
        <v>6.5022000000000002</v>
      </c>
      <c r="G908" s="50">
        <v>5940.9</v>
      </c>
      <c r="H908" s="50"/>
      <c r="I908" s="51"/>
    </row>
    <row r="909" spans="5:9" ht="15.75" thickBot="1" x14ac:dyDescent="0.3">
      <c r="H909" s="70" t="s">
        <v>5193</v>
      </c>
      <c r="I909" s="72">
        <f>ABS((G908-(G905))/G905)</f>
        <v>1.8308939428056743</v>
      </c>
    </row>
    <row r="910" spans="5:9" ht="15.75" thickTop="1" x14ac:dyDescent="0.25"/>
    <row r="911" spans="5:9" x14ac:dyDescent="0.25">
      <c r="E911" s="68" t="s">
        <v>3863</v>
      </c>
      <c r="F911">
        <v>7.83</v>
      </c>
    </row>
    <row r="912" spans="5:9" x14ac:dyDescent="0.25">
      <c r="E912" s="73" t="s">
        <v>4994</v>
      </c>
      <c r="F912" s="73">
        <v>22.91</v>
      </c>
      <c r="G912" s="73" t="s">
        <v>5048</v>
      </c>
    </row>
    <row r="913" spans="5:9" ht="15.75" thickBot="1" x14ac:dyDescent="0.3">
      <c r="E913" t="s">
        <v>4991</v>
      </c>
    </row>
    <row r="914" spans="5:9" x14ac:dyDescent="0.25">
      <c r="E914" s="91" t="s">
        <v>5183</v>
      </c>
      <c r="F914" s="92"/>
      <c r="G914" s="92"/>
      <c r="H914" s="92"/>
      <c r="I914" s="93"/>
    </row>
    <row r="915" spans="5:9" x14ac:dyDescent="0.25">
      <c r="E915" s="19" t="s">
        <v>5184</v>
      </c>
      <c r="F915" t="s">
        <v>5185</v>
      </c>
      <c r="G915" t="s">
        <v>5186</v>
      </c>
      <c r="H915" t="s">
        <v>5187</v>
      </c>
      <c r="I915" s="44" t="s">
        <v>5188</v>
      </c>
    </row>
    <row r="916" spans="5:9" ht="15.75" thickBot="1" x14ac:dyDescent="0.3">
      <c r="E916" s="69" t="s">
        <v>5189</v>
      </c>
      <c r="F916" s="50">
        <v>5456873.8399999999</v>
      </c>
      <c r="G916" s="50">
        <v>1</v>
      </c>
      <c r="H916" s="50">
        <v>0</v>
      </c>
      <c r="I916" s="51">
        <v>7.8314000000000004</v>
      </c>
    </row>
    <row r="917" spans="5:9" x14ac:dyDescent="0.25">
      <c r="E917" s="91" t="s">
        <v>5190</v>
      </c>
      <c r="F917" s="92"/>
      <c r="G917" s="92"/>
      <c r="H917" s="92"/>
      <c r="I917" s="93"/>
    </row>
    <row r="918" spans="5:9" x14ac:dyDescent="0.25">
      <c r="E918" s="19" t="s">
        <v>5184</v>
      </c>
      <c r="F918" t="s">
        <v>5185</v>
      </c>
      <c r="G918" t="s">
        <v>5186</v>
      </c>
      <c r="H918" t="s">
        <v>5187</v>
      </c>
      <c r="I918" s="44" t="s">
        <v>5188</v>
      </c>
    </row>
    <row r="919" spans="5:9" ht="15.75" thickBot="1" x14ac:dyDescent="0.3">
      <c r="E919" s="69" t="s">
        <v>5189</v>
      </c>
      <c r="F919" s="50">
        <v>7335619.2199999997</v>
      </c>
      <c r="G919" s="50">
        <v>1</v>
      </c>
      <c r="H919" s="50">
        <v>0</v>
      </c>
      <c r="I919" s="51">
        <v>7.8327999999999998</v>
      </c>
    </row>
    <row r="920" spans="5:9" x14ac:dyDescent="0.25">
      <c r="E920" s="91" t="s">
        <v>5191</v>
      </c>
      <c r="F920" s="92"/>
      <c r="G920" s="92"/>
      <c r="H920" s="92"/>
      <c r="I920" s="93"/>
    </row>
    <row r="921" spans="5:9" x14ac:dyDescent="0.25">
      <c r="E921" s="19" t="s">
        <v>5184</v>
      </c>
      <c r="F921" t="s">
        <v>5185</v>
      </c>
      <c r="G921" t="s">
        <v>5186</v>
      </c>
      <c r="H921" t="s">
        <v>5187</v>
      </c>
      <c r="I921" s="44" t="s">
        <v>5188</v>
      </c>
    </row>
    <row r="922" spans="5:9" ht="15.75" thickBot="1" x14ac:dyDescent="0.3">
      <c r="E922" s="69" t="s">
        <v>5189</v>
      </c>
      <c r="F922" s="50">
        <v>3093531.5</v>
      </c>
      <c r="G922" s="50">
        <v>1</v>
      </c>
      <c r="H922" s="50">
        <v>0</v>
      </c>
      <c r="I922" s="51">
        <v>7.7920999999999996</v>
      </c>
    </row>
    <row r="923" spans="5:9" x14ac:dyDescent="0.25">
      <c r="E923" s="91" t="s">
        <v>5192</v>
      </c>
      <c r="F923" s="92"/>
      <c r="G923" s="92"/>
      <c r="H923" s="92"/>
      <c r="I923" s="93"/>
    </row>
    <row r="924" spans="5:9" x14ac:dyDescent="0.25">
      <c r="E924" s="19" t="s">
        <v>5184</v>
      </c>
      <c r="F924" t="s">
        <v>5185</v>
      </c>
      <c r="G924" t="s">
        <v>5186</v>
      </c>
      <c r="H924" t="s">
        <v>5187</v>
      </c>
      <c r="I924" s="44" t="s">
        <v>5188</v>
      </c>
    </row>
    <row r="925" spans="5:9" ht="15.75" thickBot="1" x14ac:dyDescent="0.3">
      <c r="E925" s="69" t="s">
        <v>5189</v>
      </c>
      <c r="F925" s="50">
        <v>7487111.8399999999</v>
      </c>
      <c r="G925" s="50">
        <v>1</v>
      </c>
      <c r="H925" s="50">
        <v>0</v>
      </c>
      <c r="I925" s="51">
        <v>7.7925000000000004</v>
      </c>
    </row>
    <row r="926" spans="5:9" ht="15.75" thickBot="1" x14ac:dyDescent="0.3">
      <c r="H926" s="70" t="s">
        <v>5193</v>
      </c>
      <c r="I926" s="71">
        <f>1-((F922/F916)/(F925/F919))</f>
        <v>0.44456519721932342</v>
      </c>
    </row>
    <row r="927" spans="5:9" ht="15.75" thickTop="1" x14ac:dyDescent="0.25"/>
    <row r="928" spans="5:9" ht="15.75" thickBot="1" x14ac:dyDescent="0.3">
      <c r="E928" t="s">
        <v>5194</v>
      </c>
    </row>
    <row r="929" spans="5:9" x14ac:dyDescent="0.25">
      <c r="E929" s="91" t="s">
        <v>5195</v>
      </c>
      <c r="F929" s="92"/>
      <c r="G929" s="92"/>
      <c r="H929" s="92"/>
      <c r="I929" s="93"/>
    </row>
    <row r="930" spans="5:9" x14ac:dyDescent="0.25">
      <c r="E930" s="19" t="s">
        <v>5196</v>
      </c>
      <c r="F930" t="s">
        <v>5188</v>
      </c>
      <c r="G930" t="s">
        <v>5197</v>
      </c>
      <c r="H930" t="s">
        <v>5198</v>
      </c>
      <c r="I930" s="44"/>
    </row>
    <row r="931" spans="5:9" ht="15.75" thickBot="1" x14ac:dyDescent="0.3">
      <c r="E931" s="69">
        <v>1</v>
      </c>
      <c r="F931" s="50">
        <v>7.8358999999999996</v>
      </c>
      <c r="G931" s="50">
        <v>-7858.79</v>
      </c>
      <c r="H931" s="50"/>
      <c r="I931" s="51"/>
    </row>
    <row r="932" spans="5:9" x14ac:dyDescent="0.25">
      <c r="E932" s="94" t="s">
        <v>5199</v>
      </c>
      <c r="F932" s="95"/>
      <c r="G932" s="95"/>
      <c r="H932" s="95"/>
      <c r="I932" s="96"/>
    </row>
    <row r="933" spans="5:9" x14ac:dyDescent="0.25">
      <c r="E933" s="19" t="s">
        <v>5196</v>
      </c>
      <c r="F933" t="s">
        <v>5188</v>
      </c>
      <c r="G933" t="s">
        <v>5197</v>
      </c>
      <c r="H933" t="s">
        <v>5198</v>
      </c>
      <c r="I933" s="44"/>
    </row>
    <row r="934" spans="5:9" ht="15.75" thickBot="1" x14ac:dyDescent="0.3">
      <c r="E934" s="69">
        <v>1</v>
      </c>
      <c r="F934" s="50">
        <v>7.7942999999999998</v>
      </c>
      <c r="G934" s="50">
        <v>11973.06</v>
      </c>
      <c r="H934" s="50"/>
      <c r="I934" s="51"/>
    </row>
    <row r="935" spans="5:9" ht="15.75" thickBot="1" x14ac:dyDescent="0.3">
      <c r="H935" s="70" t="s">
        <v>5193</v>
      </c>
      <c r="I935" s="72">
        <f>ABS((G934-(G931))/G931)</f>
        <v>2.5235246138400438</v>
      </c>
    </row>
    <row r="936" spans="5:9" ht="15.75" thickTop="1" x14ac:dyDescent="0.25"/>
    <row r="937" spans="5:9" x14ac:dyDescent="0.25">
      <c r="E937" s="67" t="s">
        <v>3927</v>
      </c>
      <c r="F937" s="67">
        <v>7.25</v>
      </c>
    </row>
    <row r="938" spans="5:9" x14ac:dyDescent="0.25">
      <c r="E938" s="73" t="s">
        <v>4994</v>
      </c>
      <c r="F938" s="73" t="s">
        <v>5227</v>
      </c>
      <c r="G938" s="73" t="s">
        <v>5048</v>
      </c>
    </row>
    <row r="939" spans="5:9" ht="15.75" thickBot="1" x14ac:dyDescent="0.3">
      <c r="E939" s="75" t="s">
        <v>4991</v>
      </c>
      <c r="F939" s="75"/>
      <c r="G939" s="75"/>
      <c r="H939" s="75"/>
      <c r="I939" s="75"/>
    </row>
    <row r="940" spans="5:9" x14ac:dyDescent="0.25">
      <c r="E940" s="97" t="s">
        <v>5183</v>
      </c>
      <c r="F940" s="98"/>
      <c r="G940" s="98"/>
      <c r="H940" s="98"/>
      <c r="I940" s="99"/>
    </row>
    <row r="941" spans="5:9" x14ac:dyDescent="0.25">
      <c r="E941" s="76" t="s">
        <v>5184</v>
      </c>
      <c r="F941" s="75" t="s">
        <v>5185</v>
      </c>
      <c r="G941" s="75" t="s">
        <v>5186</v>
      </c>
      <c r="H941" s="75" t="s">
        <v>5187</v>
      </c>
      <c r="I941" s="77" t="s">
        <v>5188</v>
      </c>
    </row>
    <row r="942" spans="5:9" ht="15.75" thickBot="1" x14ac:dyDescent="0.3">
      <c r="E942" s="78" t="s">
        <v>5189</v>
      </c>
      <c r="F942" s="79">
        <v>6328049.6900000004</v>
      </c>
      <c r="G942" s="79">
        <v>1</v>
      </c>
      <c r="H942" s="79">
        <v>0</v>
      </c>
      <c r="I942" s="80">
        <v>7.2523</v>
      </c>
    </row>
    <row r="943" spans="5:9" x14ac:dyDescent="0.25">
      <c r="E943" s="97" t="s">
        <v>5190</v>
      </c>
      <c r="F943" s="98"/>
      <c r="G943" s="98"/>
      <c r="H943" s="98"/>
      <c r="I943" s="99"/>
    </row>
    <row r="944" spans="5:9" x14ac:dyDescent="0.25">
      <c r="E944" s="76" t="s">
        <v>5184</v>
      </c>
      <c r="F944" s="75" t="s">
        <v>5185</v>
      </c>
      <c r="G944" s="75" t="s">
        <v>5186</v>
      </c>
      <c r="H944" s="75" t="s">
        <v>5187</v>
      </c>
      <c r="I944" s="77" t="s">
        <v>5188</v>
      </c>
    </row>
    <row r="945" spans="5:9" ht="15.75" thickBot="1" x14ac:dyDescent="0.3">
      <c r="E945" s="78" t="s">
        <v>5189</v>
      </c>
      <c r="F945" s="79">
        <v>6066371.0599999996</v>
      </c>
      <c r="G945" s="79">
        <v>1</v>
      </c>
      <c r="H945" s="79">
        <v>0</v>
      </c>
      <c r="I945" s="80">
        <v>7.2552000000000003</v>
      </c>
    </row>
    <row r="946" spans="5:9" x14ac:dyDescent="0.25">
      <c r="E946" s="97" t="s">
        <v>5191</v>
      </c>
      <c r="F946" s="98"/>
      <c r="G946" s="98"/>
      <c r="H946" s="98"/>
      <c r="I946" s="99"/>
    </row>
    <row r="947" spans="5:9" x14ac:dyDescent="0.25">
      <c r="E947" s="76" t="s">
        <v>5184</v>
      </c>
      <c r="F947" s="75" t="s">
        <v>5185</v>
      </c>
      <c r="G947" s="75" t="s">
        <v>5186</v>
      </c>
      <c r="H947" s="75" t="s">
        <v>5187</v>
      </c>
      <c r="I947" s="77" t="s">
        <v>5188</v>
      </c>
    </row>
    <row r="948" spans="5:9" ht="15.75" thickBot="1" x14ac:dyDescent="0.3">
      <c r="E948" s="78" t="s">
        <v>5189</v>
      </c>
      <c r="F948" s="79"/>
      <c r="G948" s="79">
        <v>1</v>
      </c>
      <c r="H948" s="79">
        <v>0</v>
      </c>
      <c r="I948" s="80">
        <v>7.7920999999999996</v>
      </c>
    </row>
    <row r="949" spans="5:9" x14ac:dyDescent="0.25">
      <c r="E949" s="97" t="s">
        <v>5192</v>
      </c>
      <c r="F949" s="98"/>
      <c r="G949" s="98"/>
      <c r="H949" s="98"/>
      <c r="I949" s="99"/>
    </row>
    <row r="950" spans="5:9" x14ac:dyDescent="0.25">
      <c r="E950" s="76" t="s">
        <v>5184</v>
      </c>
      <c r="F950" s="75" t="s">
        <v>5185</v>
      </c>
      <c r="G950" s="75" t="s">
        <v>5186</v>
      </c>
      <c r="H950" s="75" t="s">
        <v>5187</v>
      </c>
      <c r="I950" s="77" t="s">
        <v>5188</v>
      </c>
    </row>
    <row r="951" spans="5:9" ht="15.75" thickBot="1" x14ac:dyDescent="0.3">
      <c r="E951" s="78" t="s">
        <v>5189</v>
      </c>
      <c r="F951" s="79"/>
      <c r="G951" s="79">
        <v>1</v>
      </c>
      <c r="H951" s="79">
        <v>0</v>
      </c>
      <c r="I951" s="80">
        <v>7.7925000000000004</v>
      </c>
    </row>
    <row r="952" spans="5:9" ht="15.75" thickBot="1" x14ac:dyDescent="0.3">
      <c r="E952" s="75"/>
      <c r="F952" s="75"/>
      <c r="G952" s="75"/>
      <c r="H952" s="81" t="s">
        <v>5193</v>
      </c>
      <c r="I952" s="82" t="e">
        <f>1-((F948/F942)/(F951/F945))</f>
        <v>#DIV/0!</v>
      </c>
    </row>
    <row r="953" spans="5:9" ht="15.75" thickTop="1" x14ac:dyDescent="0.25">
      <c r="E953" s="75"/>
      <c r="F953" s="75"/>
      <c r="G953" s="75"/>
      <c r="H953" s="75"/>
      <c r="I953" s="75"/>
    </row>
    <row r="954" spans="5:9" ht="15.75" thickBot="1" x14ac:dyDescent="0.3">
      <c r="E954" s="75" t="s">
        <v>5194</v>
      </c>
      <c r="F954" s="75"/>
      <c r="G954" s="75"/>
      <c r="H954" s="75"/>
      <c r="I954" s="75"/>
    </row>
    <row r="955" spans="5:9" x14ac:dyDescent="0.25">
      <c r="E955" s="97" t="s">
        <v>5195</v>
      </c>
      <c r="F955" s="98"/>
      <c r="G955" s="98"/>
      <c r="H955" s="98"/>
      <c r="I955" s="99"/>
    </row>
    <row r="956" spans="5:9" x14ac:dyDescent="0.25">
      <c r="E956" s="76" t="s">
        <v>5196</v>
      </c>
      <c r="F956" s="75" t="s">
        <v>5188</v>
      </c>
      <c r="G956" s="75" t="s">
        <v>5197</v>
      </c>
      <c r="H956" s="75" t="s">
        <v>5198</v>
      </c>
      <c r="I956" s="77"/>
    </row>
    <row r="957" spans="5:9" ht="15.75" thickBot="1" x14ac:dyDescent="0.3">
      <c r="E957" s="78">
        <v>1</v>
      </c>
      <c r="F957" s="79"/>
      <c r="G957" s="79"/>
      <c r="H957" s="79"/>
      <c r="I957" s="80"/>
    </row>
    <row r="958" spans="5:9" x14ac:dyDescent="0.25">
      <c r="E958" s="100" t="s">
        <v>5199</v>
      </c>
      <c r="F958" s="101"/>
      <c r="G958" s="101"/>
      <c r="H958" s="101"/>
      <c r="I958" s="102"/>
    </row>
    <row r="959" spans="5:9" x14ac:dyDescent="0.25">
      <c r="E959" s="76" t="s">
        <v>5196</v>
      </c>
      <c r="F959" s="75" t="s">
        <v>5188</v>
      </c>
      <c r="G959" s="75" t="s">
        <v>5197</v>
      </c>
      <c r="H959" s="75" t="s">
        <v>5198</v>
      </c>
      <c r="I959" s="77"/>
    </row>
    <row r="960" spans="5:9" ht="15.75" thickBot="1" x14ac:dyDescent="0.3">
      <c r="E960" s="78">
        <v>1</v>
      </c>
      <c r="F960" s="79"/>
      <c r="G960" s="79"/>
      <c r="H960" s="79"/>
      <c r="I960" s="80"/>
    </row>
    <row r="961" spans="5:9" ht="15.75" thickBot="1" x14ac:dyDescent="0.3">
      <c r="E961" s="74" t="s">
        <v>5223</v>
      </c>
      <c r="H961" s="70" t="s">
        <v>5193</v>
      </c>
      <c r="I961" s="72" t="e">
        <f>ABS((G960-(G957))/G957)</f>
        <v>#DIV/0!</v>
      </c>
    </row>
    <row r="962" spans="5:9" ht="15.75" thickTop="1" x14ac:dyDescent="0.25"/>
    <row r="963" spans="5:9" x14ac:dyDescent="0.25">
      <c r="E963" s="68" t="s">
        <v>3957</v>
      </c>
      <c r="F963">
        <v>7.87</v>
      </c>
    </row>
    <row r="964" spans="5:9" x14ac:dyDescent="0.25">
      <c r="E964" s="73" t="s">
        <v>4994</v>
      </c>
      <c r="F964" s="73" t="s">
        <v>5227</v>
      </c>
      <c r="G964" s="73" t="s">
        <v>5048</v>
      </c>
    </row>
    <row r="965" spans="5:9" ht="15.75" thickBot="1" x14ac:dyDescent="0.3">
      <c r="E965" s="75" t="s">
        <v>4991</v>
      </c>
      <c r="F965" s="75"/>
      <c r="G965" s="75"/>
      <c r="H965" s="75"/>
      <c r="I965" s="75"/>
    </row>
    <row r="966" spans="5:9" x14ac:dyDescent="0.25">
      <c r="E966" s="97" t="s">
        <v>5183</v>
      </c>
      <c r="F966" s="98"/>
      <c r="G966" s="98"/>
      <c r="H966" s="98"/>
      <c r="I966" s="99"/>
    </row>
    <row r="967" spans="5:9" x14ac:dyDescent="0.25">
      <c r="E967" s="76" t="s">
        <v>5184</v>
      </c>
      <c r="F967" s="75" t="s">
        <v>5185</v>
      </c>
      <c r="G967" s="75" t="s">
        <v>5186</v>
      </c>
      <c r="H967" s="75" t="s">
        <v>5187</v>
      </c>
      <c r="I967" s="77" t="s">
        <v>5188</v>
      </c>
    </row>
    <row r="968" spans="5:9" ht="15.75" thickBot="1" x14ac:dyDescent="0.3">
      <c r="E968" s="78" t="s">
        <v>5189</v>
      </c>
      <c r="F968" s="79"/>
      <c r="G968" s="79">
        <v>1</v>
      </c>
      <c r="H968" s="79">
        <v>0</v>
      </c>
      <c r="I968" s="80">
        <v>7.2523</v>
      </c>
    </row>
    <row r="969" spans="5:9" x14ac:dyDescent="0.25">
      <c r="E969" s="97" t="s">
        <v>5190</v>
      </c>
      <c r="F969" s="98"/>
      <c r="G969" s="98"/>
      <c r="H969" s="98"/>
      <c r="I969" s="99"/>
    </row>
    <row r="970" spans="5:9" x14ac:dyDescent="0.25">
      <c r="E970" s="76" t="s">
        <v>5184</v>
      </c>
      <c r="F970" s="75" t="s">
        <v>5185</v>
      </c>
      <c r="G970" s="75" t="s">
        <v>5186</v>
      </c>
      <c r="H970" s="75" t="s">
        <v>5187</v>
      </c>
      <c r="I970" s="77" t="s">
        <v>5188</v>
      </c>
    </row>
    <row r="971" spans="5:9" ht="15.75" thickBot="1" x14ac:dyDescent="0.3">
      <c r="E971" s="78" t="s">
        <v>5189</v>
      </c>
      <c r="F971" s="79"/>
      <c r="G971" s="79">
        <v>1</v>
      </c>
      <c r="H971" s="79">
        <v>0</v>
      </c>
      <c r="I971" s="80">
        <v>7.2552000000000003</v>
      </c>
    </row>
    <row r="972" spans="5:9" x14ac:dyDescent="0.25">
      <c r="E972" s="97" t="s">
        <v>5191</v>
      </c>
      <c r="F972" s="98"/>
      <c r="G972" s="98"/>
      <c r="H972" s="98"/>
      <c r="I972" s="99"/>
    </row>
    <row r="973" spans="5:9" x14ac:dyDescent="0.25">
      <c r="E973" s="76" t="s">
        <v>5184</v>
      </c>
      <c r="F973" s="75" t="s">
        <v>5185</v>
      </c>
      <c r="G973" s="75" t="s">
        <v>5186</v>
      </c>
      <c r="H973" s="75" t="s">
        <v>5187</v>
      </c>
      <c r="I973" s="77" t="s">
        <v>5188</v>
      </c>
    </row>
    <row r="974" spans="5:9" ht="15.75" thickBot="1" x14ac:dyDescent="0.3">
      <c r="E974" s="78" t="s">
        <v>5189</v>
      </c>
      <c r="F974" s="79"/>
      <c r="G974" s="79">
        <v>1</v>
      </c>
      <c r="H974" s="79">
        <v>0</v>
      </c>
      <c r="I974" s="80">
        <v>7.7920999999999996</v>
      </c>
    </row>
    <row r="975" spans="5:9" x14ac:dyDescent="0.25">
      <c r="E975" s="97" t="s">
        <v>5192</v>
      </c>
      <c r="F975" s="98"/>
      <c r="G975" s="98"/>
      <c r="H975" s="98"/>
      <c r="I975" s="99"/>
    </row>
    <row r="976" spans="5:9" x14ac:dyDescent="0.25">
      <c r="E976" s="76" t="s">
        <v>5184</v>
      </c>
      <c r="F976" s="75" t="s">
        <v>5185</v>
      </c>
      <c r="G976" s="75" t="s">
        <v>5186</v>
      </c>
      <c r="H976" s="75" t="s">
        <v>5187</v>
      </c>
      <c r="I976" s="77" t="s">
        <v>5188</v>
      </c>
    </row>
    <row r="977" spans="5:9" ht="15.75" thickBot="1" x14ac:dyDescent="0.3">
      <c r="E977" s="78" t="s">
        <v>5189</v>
      </c>
      <c r="F977" s="79"/>
      <c r="G977" s="79">
        <v>1</v>
      </c>
      <c r="H977" s="79">
        <v>0</v>
      </c>
      <c r="I977" s="80">
        <v>7.7925000000000004</v>
      </c>
    </row>
    <row r="978" spans="5:9" ht="15.75" thickBot="1" x14ac:dyDescent="0.3">
      <c r="E978" s="75"/>
      <c r="F978" s="75"/>
      <c r="G978" s="75"/>
      <c r="H978" s="81" t="s">
        <v>5193</v>
      </c>
      <c r="I978" s="82" t="e">
        <f>1-((F974/F968)/(F977/F971))</f>
        <v>#DIV/0!</v>
      </c>
    </row>
    <row r="979" spans="5:9" ht="15.75" thickTop="1" x14ac:dyDescent="0.25">
      <c r="E979" s="75"/>
      <c r="F979" s="75"/>
      <c r="G979" s="75"/>
      <c r="H979" s="75"/>
      <c r="I979" s="75"/>
    </row>
    <row r="980" spans="5:9" ht="15.75" thickBot="1" x14ac:dyDescent="0.3">
      <c r="E980" s="75" t="s">
        <v>5194</v>
      </c>
      <c r="F980" s="75"/>
      <c r="G980" s="75"/>
      <c r="H980" s="75"/>
      <c r="I980" s="75"/>
    </row>
    <row r="981" spans="5:9" x14ac:dyDescent="0.25">
      <c r="E981" s="97" t="s">
        <v>5195</v>
      </c>
      <c r="F981" s="98"/>
      <c r="G981" s="98"/>
      <c r="H981" s="98"/>
      <c r="I981" s="99"/>
    </row>
    <row r="982" spans="5:9" x14ac:dyDescent="0.25">
      <c r="E982" s="76" t="s">
        <v>5196</v>
      </c>
      <c r="F982" s="75" t="s">
        <v>5188</v>
      </c>
      <c r="G982" s="75" t="s">
        <v>5197</v>
      </c>
      <c r="H982" s="75" t="s">
        <v>5198</v>
      </c>
      <c r="I982" s="77"/>
    </row>
    <row r="983" spans="5:9" ht="15.75" thickBot="1" x14ac:dyDescent="0.3">
      <c r="E983" s="78">
        <v>1</v>
      </c>
      <c r="F983" s="79"/>
      <c r="G983" s="79"/>
      <c r="H983" s="79"/>
      <c r="I983" s="80"/>
    </row>
    <row r="984" spans="5:9" x14ac:dyDescent="0.25">
      <c r="E984" s="100" t="s">
        <v>5199</v>
      </c>
      <c r="F984" s="101"/>
      <c r="G984" s="101"/>
      <c r="H984" s="101"/>
      <c r="I984" s="102"/>
    </row>
    <row r="985" spans="5:9" x14ac:dyDescent="0.25">
      <c r="E985" s="76" t="s">
        <v>5196</v>
      </c>
      <c r="F985" s="75" t="s">
        <v>5188</v>
      </c>
      <c r="G985" s="75" t="s">
        <v>5197</v>
      </c>
      <c r="H985" s="75" t="s">
        <v>5198</v>
      </c>
      <c r="I985" s="77"/>
    </row>
    <row r="986" spans="5:9" ht="15.75" thickBot="1" x14ac:dyDescent="0.3">
      <c r="E986" s="78">
        <v>1</v>
      </c>
      <c r="F986" s="79"/>
      <c r="G986" s="79"/>
      <c r="H986" s="79"/>
      <c r="I986" s="80"/>
    </row>
    <row r="987" spans="5:9" ht="15.75" thickBot="1" x14ac:dyDescent="0.3">
      <c r="E987" s="74" t="s">
        <v>5223</v>
      </c>
      <c r="H987" s="70" t="s">
        <v>5193</v>
      </c>
      <c r="I987" s="72" t="e">
        <f>ABS((G986-(G983))/G983)</f>
        <v>#DIV/0!</v>
      </c>
    </row>
    <row r="988" spans="5:9" ht="15.75" thickTop="1" x14ac:dyDescent="0.25"/>
    <row r="989" spans="5:9" x14ac:dyDescent="0.25">
      <c r="E989" s="68" t="s">
        <v>3960</v>
      </c>
      <c r="F989">
        <v>2.81</v>
      </c>
    </row>
    <row r="990" spans="5:9" x14ac:dyDescent="0.25">
      <c r="E990" s="73" t="s">
        <v>4994</v>
      </c>
      <c r="F990" s="73">
        <v>17</v>
      </c>
      <c r="G990" s="73" t="s">
        <v>5048</v>
      </c>
    </row>
    <row r="991" spans="5:9" ht="15.75" thickBot="1" x14ac:dyDescent="0.3">
      <c r="E991" t="s">
        <v>4991</v>
      </c>
    </row>
    <row r="992" spans="5:9" x14ac:dyDescent="0.25">
      <c r="E992" s="91" t="s">
        <v>5183</v>
      </c>
      <c r="F992" s="92"/>
      <c r="G992" s="92"/>
      <c r="H992" s="92"/>
      <c r="I992" s="93"/>
    </row>
    <row r="993" spans="5:9" x14ac:dyDescent="0.25">
      <c r="E993" s="19" t="s">
        <v>5184</v>
      </c>
      <c r="F993" t="s">
        <v>5185</v>
      </c>
      <c r="G993" t="s">
        <v>5186</v>
      </c>
      <c r="H993" t="s">
        <v>5187</v>
      </c>
      <c r="I993" s="44" t="s">
        <v>5188</v>
      </c>
    </row>
    <row r="994" spans="5:9" ht="15.75" thickBot="1" x14ac:dyDescent="0.3">
      <c r="E994" s="69" t="s">
        <v>5189</v>
      </c>
      <c r="F994" s="50">
        <v>6836665.2199999997</v>
      </c>
      <c r="G994" s="50">
        <v>1</v>
      </c>
      <c r="H994" s="50">
        <v>0</v>
      </c>
      <c r="I994" s="51">
        <v>2.8182999999999998</v>
      </c>
    </row>
    <row r="995" spans="5:9" x14ac:dyDescent="0.25">
      <c r="E995" s="91" t="s">
        <v>5190</v>
      </c>
      <c r="F995" s="92"/>
      <c r="G995" s="92"/>
      <c r="H995" s="92"/>
      <c r="I995" s="93"/>
    </row>
    <row r="996" spans="5:9" x14ac:dyDescent="0.25">
      <c r="E996" s="19" t="s">
        <v>5184</v>
      </c>
      <c r="F996" t="s">
        <v>5185</v>
      </c>
      <c r="G996" t="s">
        <v>5186</v>
      </c>
      <c r="H996" t="s">
        <v>5187</v>
      </c>
      <c r="I996" s="44" t="s">
        <v>5188</v>
      </c>
    </row>
    <row r="997" spans="5:9" ht="15.75" thickBot="1" x14ac:dyDescent="0.3">
      <c r="E997" s="69" t="s">
        <v>5189</v>
      </c>
      <c r="F997" s="50">
        <v>9976758.2799999993</v>
      </c>
      <c r="G997" s="50">
        <v>1</v>
      </c>
      <c r="H997" s="50">
        <v>0</v>
      </c>
      <c r="I997" s="51">
        <v>2.8169</v>
      </c>
    </row>
    <row r="998" spans="5:9" x14ac:dyDescent="0.25">
      <c r="E998" s="91" t="s">
        <v>5191</v>
      </c>
      <c r="F998" s="92"/>
      <c r="G998" s="92"/>
      <c r="H998" s="92"/>
      <c r="I998" s="93"/>
    </row>
    <row r="999" spans="5:9" x14ac:dyDescent="0.25">
      <c r="E999" s="19" t="s">
        <v>5184</v>
      </c>
      <c r="F999" t="s">
        <v>5185</v>
      </c>
      <c r="G999" t="s">
        <v>5186</v>
      </c>
      <c r="H999" t="s">
        <v>5187</v>
      </c>
      <c r="I999" s="44" t="s">
        <v>5188</v>
      </c>
    </row>
    <row r="1000" spans="5:9" ht="15.75" thickBot="1" x14ac:dyDescent="0.3">
      <c r="E1000" s="69" t="s">
        <v>5189</v>
      </c>
      <c r="F1000" s="50">
        <v>1606431.06</v>
      </c>
      <c r="G1000" s="50">
        <v>1</v>
      </c>
      <c r="H1000" s="50">
        <v>0</v>
      </c>
      <c r="I1000" s="51">
        <v>2.7930999999999999</v>
      </c>
    </row>
    <row r="1001" spans="5:9" x14ac:dyDescent="0.25">
      <c r="E1001" s="91" t="s">
        <v>5192</v>
      </c>
      <c r="F1001" s="92"/>
      <c r="G1001" s="92"/>
      <c r="H1001" s="92"/>
      <c r="I1001" s="93"/>
    </row>
    <row r="1002" spans="5:9" x14ac:dyDescent="0.25">
      <c r="E1002" s="19" t="s">
        <v>5184</v>
      </c>
      <c r="F1002" t="s">
        <v>5185</v>
      </c>
      <c r="G1002" t="s">
        <v>5186</v>
      </c>
      <c r="H1002" t="s">
        <v>5187</v>
      </c>
      <c r="I1002" s="44" t="s">
        <v>5188</v>
      </c>
    </row>
    <row r="1003" spans="5:9" ht="15.75" thickBot="1" x14ac:dyDescent="0.3">
      <c r="E1003" s="69" t="s">
        <v>5189</v>
      </c>
      <c r="F1003" s="50">
        <v>8835088.1999999993</v>
      </c>
      <c r="G1003" s="50">
        <v>1</v>
      </c>
      <c r="H1003" s="50">
        <v>0</v>
      </c>
      <c r="I1003" s="51">
        <v>2.7885</v>
      </c>
    </row>
    <row r="1004" spans="5:9" ht="15.75" thickBot="1" x14ac:dyDescent="0.3">
      <c r="H1004" s="70" t="s">
        <v>5193</v>
      </c>
      <c r="I1004" s="71">
        <f>1-((F1000/F994)/(F1003/F997))</f>
        <v>0.73466390117533065</v>
      </c>
    </row>
    <row r="1005" spans="5:9" ht="15.75" thickTop="1" x14ac:dyDescent="0.25"/>
    <row r="1006" spans="5:9" ht="15.75" thickBot="1" x14ac:dyDescent="0.3">
      <c r="E1006" t="s">
        <v>5194</v>
      </c>
    </row>
    <row r="1007" spans="5:9" x14ac:dyDescent="0.25">
      <c r="E1007" s="91" t="s">
        <v>5195</v>
      </c>
      <c r="F1007" s="92"/>
      <c r="G1007" s="92"/>
      <c r="H1007" s="92"/>
      <c r="I1007" s="93"/>
    </row>
    <row r="1008" spans="5:9" x14ac:dyDescent="0.25">
      <c r="E1008" s="19" t="s">
        <v>5196</v>
      </c>
      <c r="F1008" t="s">
        <v>5188</v>
      </c>
      <c r="G1008" t="s">
        <v>5197</v>
      </c>
      <c r="H1008" t="s">
        <v>5198</v>
      </c>
      <c r="I1008" s="44"/>
    </row>
    <row r="1009" spans="5:9" ht="15.75" thickBot="1" x14ac:dyDescent="0.3">
      <c r="E1009" s="69">
        <v>1</v>
      </c>
      <c r="F1009" s="50">
        <v>2.8195000000000001</v>
      </c>
      <c r="G1009" s="50">
        <v>-3950.24</v>
      </c>
      <c r="H1009" s="50"/>
      <c r="I1009" s="51"/>
    </row>
    <row r="1010" spans="5:9" x14ac:dyDescent="0.25">
      <c r="E1010" s="94" t="s">
        <v>5199</v>
      </c>
      <c r="F1010" s="95"/>
      <c r="G1010" s="95"/>
      <c r="H1010" s="95"/>
      <c r="I1010" s="96"/>
    </row>
    <row r="1011" spans="5:9" x14ac:dyDescent="0.25">
      <c r="E1011" s="19" t="s">
        <v>5196</v>
      </c>
      <c r="F1011" t="s">
        <v>5188</v>
      </c>
      <c r="G1011" t="s">
        <v>5197</v>
      </c>
      <c r="H1011" t="s">
        <v>5198</v>
      </c>
      <c r="I1011" s="44"/>
    </row>
    <row r="1012" spans="5:9" ht="15.75" thickBot="1" x14ac:dyDescent="0.3">
      <c r="E1012" s="69">
        <v>1</v>
      </c>
      <c r="F1012" s="50">
        <v>2.7877000000000001</v>
      </c>
      <c r="G1012" s="50">
        <v>6981.87</v>
      </c>
      <c r="H1012" s="50"/>
      <c r="I1012" s="51"/>
    </row>
    <row r="1013" spans="5:9" ht="15.75" thickBot="1" x14ac:dyDescent="0.3">
      <c r="H1013" s="70" t="s">
        <v>5193</v>
      </c>
      <c r="I1013" s="72">
        <f>ABS((G1012-(G1009))/G1009)</f>
        <v>2.7674546356677068</v>
      </c>
    </row>
    <row r="1014" spans="5:9" ht="15.75" thickTop="1" x14ac:dyDescent="0.25"/>
    <row r="1015" spans="5:9" x14ac:dyDescent="0.25">
      <c r="E1015" s="67" t="s">
        <v>3995</v>
      </c>
      <c r="F1015" s="67">
        <v>3.77</v>
      </c>
    </row>
    <row r="1016" spans="5:9" x14ac:dyDescent="0.25">
      <c r="E1016" s="73" t="s">
        <v>4994</v>
      </c>
      <c r="F1016" s="73">
        <v>5.24</v>
      </c>
      <c r="G1016" s="73" t="s">
        <v>5048</v>
      </c>
    </row>
    <row r="1017" spans="5:9" ht="15.75" thickBot="1" x14ac:dyDescent="0.3">
      <c r="E1017" t="s">
        <v>4991</v>
      </c>
    </row>
    <row r="1018" spans="5:9" x14ac:dyDescent="0.25">
      <c r="E1018" s="91" t="s">
        <v>5183</v>
      </c>
      <c r="F1018" s="92"/>
      <c r="G1018" s="92"/>
      <c r="H1018" s="92"/>
      <c r="I1018" s="93"/>
    </row>
    <row r="1019" spans="5:9" x14ac:dyDescent="0.25">
      <c r="E1019" s="19" t="s">
        <v>5184</v>
      </c>
      <c r="F1019" t="s">
        <v>5185</v>
      </c>
      <c r="G1019" t="s">
        <v>5186</v>
      </c>
      <c r="H1019" t="s">
        <v>5187</v>
      </c>
      <c r="I1019" s="44" t="s">
        <v>5188</v>
      </c>
    </row>
    <row r="1020" spans="5:9" ht="15.75" thickBot="1" x14ac:dyDescent="0.3">
      <c r="E1020" s="69" t="s">
        <v>5189</v>
      </c>
      <c r="F1020" s="50">
        <v>6326860.6200000001</v>
      </c>
      <c r="G1020" s="50">
        <v>1</v>
      </c>
      <c r="H1020" s="50">
        <v>0</v>
      </c>
      <c r="I1020" s="51">
        <v>3.7578999999999998</v>
      </c>
    </row>
    <row r="1021" spans="5:9" x14ac:dyDescent="0.25">
      <c r="E1021" s="91" t="s">
        <v>5190</v>
      </c>
      <c r="F1021" s="92"/>
      <c r="G1021" s="92"/>
      <c r="H1021" s="92"/>
      <c r="I1021" s="93"/>
    </row>
    <row r="1022" spans="5:9" x14ac:dyDescent="0.25">
      <c r="E1022" s="19" t="s">
        <v>5184</v>
      </c>
      <c r="F1022" t="s">
        <v>5185</v>
      </c>
      <c r="G1022" t="s">
        <v>5186</v>
      </c>
      <c r="H1022" t="s">
        <v>5187</v>
      </c>
      <c r="I1022" s="44" t="s">
        <v>5188</v>
      </c>
    </row>
    <row r="1023" spans="5:9" ht="15.75" thickBot="1" x14ac:dyDescent="0.3">
      <c r="E1023" s="69" t="s">
        <v>5189</v>
      </c>
      <c r="F1023" s="50">
        <v>6731067.4699999997</v>
      </c>
      <c r="G1023" s="50">
        <v>1</v>
      </c>
      <c r="H1023" s="50">
        <v>0</v>
      </c>
      <c r="I1023" s="51">
        <v>3.7578999999999998</v>
      </c>
    </row>
    <row r="1024" spans="5:9" x14ac:dyDescent="0.25">
      <c r="E1024" s="91" t="s">
        <v>5191</v>
      </c>
      <c r="F1024" s="92"/>
      <c r="G1024" s="92"/>
      <c r="H1024" s="92"/>
      <c r="I1024" s="93"/>
    </row>
    <row r="1025" spans="5:9" x14ac:dyDescent="0.25">
      <c r="E1025" s="19" t="s">
        <v>5184</v>
      </c>
      <c r="F1025" t="s">
        <v>5185</v>
      </c>
      <c r="G1025" t="s">
        <v>5186</v>
      </c>
      <c r="H1025" t="s">
        <v>5187</v>
      </c>
      <c r="I1025" s="44" t="s">
        <v>5188</v>
      </c>
    </row>
    <row r="1026" spans="5:9" ht="15.75" thickBot="1" x14ac:dyDescent="0.3">
      <c r="E1026" s="69" t="s">
        <v>5189</v>
      </c>
      <c r="F1026" s="50">
        <v>257770.38</v>
      </c>
      <c r="G1026" s="50">
        <v>1</v>
      </c>
      <c r="H1026" s="50">
        <v>0</v>
      </c>
      <c r="I1026" s="51">
        <v>3.7507000000000001</v>
      </c>
    </row>
    <row r="1027" spans="5:9" x14ac:dyDescent="0.25">
      <c r="E1027" s="91" t="s">
        <v>5192</v>
      </c>
      <c r="F1027" s="92"/>
      <c r="G1027" s="92"/>
      <c r="H1027" s="92"/>
      <c r="I1027" s="93"/>
    </row>
    <row r="1028" spans="5:9" x14ac:dyDescent="0.25">
      <c r="E1028" s="19" t="s">
        <v>5184</v>
      </c>
      <c r="F1028" t="s">
        <v>5185</v>
      </c>
      <c r="G1028" t="s">
        <v>5186</v>
      </c>
      <c r="H1028" t="s">
        <v>5187</v>
      </c>
      <c r="I1028" s="44" t="s">
        <v>5188</v>
      </c>
    </row>
    <row r="1029" spans="5:9" ht="15.75" thickBot="1" x14ac:dyDescent="0.3">
      <c r="E1029" s="69" t="s">
        <v>5189</v>
      </c>
      <c r="F1029" s="50">
        <v>1651885.28</v>
      </c>
      <c r="G1029" s="50">
        <v>1</v>
      </c>
      <c r="H1029" s="50">
        <v>0</v>
      </c>
      <c r="I1029" s="51">
        <v>3.7509999999999999</v>
      </c>
    </row>
    <row r="1030" spans="5:9" ht="15.75" thickBot="1" x14ac:dyDescent="0.3">
      <c r="H1030" s="70" t="s">
        <v>5193</v>
      </c>
      <c r="I1030" s="71">
        <f>1-((F1026/F1020)/(F1029/F1023))</f>
        <v>0.83398443595429061</v>
      </c>
    </row>
    <row r="1031" spans="5:9" ht="15.75" thickTop="1" x14ac:dyDescent="0.25"/>
    <row r="1032" spans="5:9" ht="15.75" thickBot="1" x14ac:dyDescent="0.3">
      <c r="E1032" t="s">
        <v>5194</v>
      </c>
    </row>
    <row r="1033" spans="5:9" x14ac:dyDescent="0.25">
      <c r="E1033" s="91" t="s">
        <v>5195</v>
      </c>
      <c r="F1033" s="92"/>
      <c r="G1033" s="92"/>
      <c r="H1033" s="92"/>
      <c r="I1033" s="93"/>
    </row>
    <row r="1034" spans="5:9" x14ac:dyDescent="0.25">
      <c r="E1034" s="19" t="s">
        <v>5196</v>
      </c>
      <c r="F1034" t="s">
        <v>5188</v>
      </c>
      <c r="G1034" t="s">
        <v>5197</v>
      </c>
      <c r="H1034" t="s">
        <v>5198</v>
      </c>
      <c r="I1034" s="44"/>
    </row>
    <row r="1035" spans="5:9" ht="15.75" thickBot="1" x14ac:dyDescent="0.3">
      <c r="E1035" s="69">
        <v>1</v>
      </c>
      <c r="F1035" s="50">
        <v>3.7565</v>
      </c>
      <c r="G1035" s="50">
        <v>-22098.14</v>
      </c>
      <c r="H1035" s="50"/>
      <c r="I1035" s="51"/>
    </row>
    <row r="1036" spans="5:9" x14ac:dyDescent="0.25">
      <c r="E1036" s="94" t="s">
        <v>5199</v>
      </c>
      <c r="F1036" s="95"/>
      <c r="G1036" s="95"/>
      <c r="H1036" s="95"/>
      <c r="I1036" s="96"/>
    </row>
    <row r="1037" spans="5:9" x14ac:dyDescent="0.25">
      <c r="E1037" s="19" t="s">
        <v>5196</v>
      </c>
      <c r="F1037" t="s">
        <v>5188</v>
      </c>
      <c r="G1037" t="s">
        <v>5197</v>
      </c>
      <c r="H1037" t="s">
        <v>5198</v>
      </c>
      <c r="I1037" s="44"/>
    </row>
    <row r="1038" spans="5:9" ht="15.75" thickBot="1" x14ac:dyDescent="0.3">
      <c r="E1038" s="69">
        <v>1</v>
      </c>
      <c r="F1038" s="50">
        <v>3.7480000000000002</v>
      </c>
      <c r="G1038" s="50">
        <v>9222.26</v>
      </c>
      <c r="H1038" s="50"/>
      <c r="I1038" s="51"/>
    </row>
    <row r="1039" spans="5:9" ht="15.75" thickBot="1" x14ac:dyDescent="0.3">
      <c r="E1039" s="74" t="s">
        <v>5223</v>
      </c>
      <c r="H1039" s="70" t="s">
        <v>5193</v>
      </c>
      <c r="I1039" s="72">
        <f>ABS((G1038-(G1035))/G1035)</f>
        <v>1.4173319564452032</v>
      </c>
    </row>
    <row r="1040" spans="5:9" ht="15.75" thickTop="1" x14ac:dyDescent="0.25"/>
    <row r="1041" spans="5:9" x14ac:dyDescent="0.25">
      <c r="E1041" s="68" t="s">
        <v>4007</v>
      </c>
      <c r="F1041">
        <v>8.2200000000000006</v>
      </c>
    </row>
    <row r="1042" spans="5:9" x14ac:dyDescent="0.25">
      <c r="E1042" s="73" t="s">
        <v>4994</v>
      </c>
      <c r="F1042" s="73">
        <v>16.29</v>
      </c>
      <c r="G1042" s="73" t="s">
        <v>5048</v>
      </c>
    </row>
    <row r="1043" spans="5:9" ht="15.75" thickBot="1" x14ac:dyDescent="0.3">
      <c r="E1043" t="s">
        <v>4991</v>
      </c>
    </row>
    <row r="1044" spans="5:9" x14ac:dyDescent="0.25">
      <c r="E1044" s="91" t="s">
        <v>5183</v>
      </c>
      <c r="F1044" s="92"/>
      <c r="G1044" s="92"/>
      <c r="H1044" s="92"/>
      <c r="I1044" s="93"/>
    </row>
    <row r="1045" spans="5:9" x14ac:dyDescent="0.25">
      <c r="E1045" s="19" t="s">
        <v>5184</v>
      </c>
      <c r="F1045" t="s">
        <v>5185</v>
      </c>
      <c r="G1045" t="s">
        <v>5186</v>
      </c>
      <c r="H1045" t="s">
        <v>5187</v>
      </c>
      <c r="I1045" s="44" t="s">
        <v>5188</v>
      </c>
    </row>
    <row r="1046" spans="5:9" ht="15.75" thickBot="1" x14ac:dyDescent="0.3">
      <c r="E1046" s="69" t="s">
        <v>5189</v>
      </c>
      <c r="F1046" s="50">
        <v>8832659.8100000005</v>
      </c>
      <c r="G1046" s="50">
        <v>1</v>
      </c>
      <c r="H1046" s="50">
        <v>0</v>
      </c>
      <c r="I1046" s="51">
        <v>8.2142999999999997</v>
      </c>
    </row>
    <row r="1047" spans="5:9" x14ac:dyDescent="0.25">
      <c r="E1047" s="91" t="s">
        <v>5190</v>
      </c>
      <c r="F1047" s="92"/>
      <c r="G1047" s="92"/>
      <c r="H1047" s="92"/>
      <c r="I1047" s="93"/>
    </row>
    <row r="1048" spans="5:9" x14ac:dyDescent="0.25">
      <c r="E1048" s="19" t="s">
        <v>5184</v>
      </c>
      <c r="F1048" t="s">
        <v>5185</v>
      </c>
      <c r="G1048" t="s">
        <v>5186</v>
      </c>
      <c r="H1048" t="s">
        <v>5187</v>
      </c>
      <c r="I1048" s="44" t="s">
        <v>5188</v>
      </c>
    </row>
    <row r="1049" spans="5:9" ht="15.75" thickBot="1" x14ac:dyDescent="0.3">
      <c r="E1049" s="69" t="s">
        <v>5189</v>
      </c>
      <c r="F1049" s="50">
        <v>8916274.3900000006</v>
      </c>
      <c r="G1049" s="50">
        <v>1</v>
      </c>
      <c r="H1049" s="50">
        <v>0</v>
      </c>
      <c r="I1049" s="51">
        <v>8.2141999999999999</v>
      </c>
    </row>
    <row r="1050" spans="5:9" x14ac:dyDescent="0.25">
      <c r="E1050" s="91" t="s">
        <v>5191</v>
      </c>
      <c r="F1050" s="92"/>
      <c r="G1050" s="92"/>
      <c r="H1050" s="92"/>
      <c r="I1050" s="93"/>
    </row>
    <row r="1051" spans="5:9" x14ac:dyDescent="0.25">
      <c r="E1051" s="19" t="s">
        <v>5184</v>
      </c>
      <c r="F1051" t="s">
        <v>5185</v>
      </c>
      <c r="G1051" t="s">
        <v>5186</v>
      </c>
      <c r="H1051" t="s">
        <v>5187</v>
      </c>
      <c r="I1051" s="44" t="s">
        <v>5188</v>
      </c>
    </row>
    <row r="1052" spans="5:9" ht="15.75" thickBot="1" x14ac:dyDescent="0.3">
      <c r="E1052" s="69" t="s">
        <v>5189</v>
      </c>
      <c r="F1052" s="50">
        <v>487939.41</v>
      </c>
      <c r="G1052" s="50">
        <v>1</v>
      </c>
      <c r="H1052" s="50">
        <v>0</v>
      </c>
      <c r="I1052" s="51">
        <v>8.1893999999999991</v>
      </c>
    </row>
    <row r="1053" spans="5:9" x14ac:dyDescent="0.25">
      <c r="E1053" s="91" t="s">
        <v>5192</v>
      </c>
      <c r="F1053" s="92"/>
      <c r="G1053" s="92"/>
      <c r="H1053" s="92"/>
      <c r="I1053" s="93"/>
    </row>
    <row r="1054" spans="5:9" x14ac:dyDescent="0.25">
      <c r="E1054" s="19" t="s">
        <v>5184</v>
      </c>
      <c r="F1054" t="s">
        <v>5185</v>
      </c>
      <c r="G1054" t="s">
        <v>5186</v>
      </c>
      <c r="H1054" t="s">
        <v>5187</v>
      </c>
      <c r="I1054" s="44" t="s">
        <v>5188</v>
      </c>
    </row>
    <row r="1055" spans="5:9" ht="15.75" thickBot="1" x14ac:dyDescent="0.3">
      <c r="E1055" s="69" t="s">
        <v>5189</v>
      </c>
      <c r="F1055" s="50">
        <v>5330011.8099999996</v>
      </c>
      <c r="G1055" s="50">
        <v>1</v>
      </c>
      <c r="H1055" s="50">
        <v>0</v>
      </c>
      <c r="I1055" s="51">
        <v>8.1919000000000004</v>
      </c>
    </row>
    <row r="1056" spans="5:9" ht="15.75" thickBot="1" x14ac:dyDescent="0.3">
      <c r="H1056" s="70" t="s">
        <v>5193</v>
      </c>
      <c r="I1056" s="71">
        <f>1-((F1052/F1046)/(F1055/F1049))</f>
        <v>0.9075877282531386</v>
      </c>
    </row>
    <row r="1057" spans="5:9" ht="15.75" thickTop="1" x14ac:dyDescent="0.25"/>
    <row r="1058" spans="5:9" ht="15.75" thickBot="1" x14ac:dyDescent="0.3">
      <c r="E1058" t="s">
        <v>5194</v>
      </c>
    </row>
    <row r="1059" spans="5:9" x14ac:dyDescent="0.25">
      <c r="E1059" s="91" t="s">
        <v>5195</v>
      </c>
      <c r="F1059" s="92"/>
      <c r="G1059" s="92"/>
      <c r="H1059" s="92"/>
      <c r="I1059" s="93"/>
    </row>
    <row r="1060" spans="5:9" x14ac:dyDescent="0.25">
      <c r="E1060" s="19" t="s">
        <v>5196</v>
      </c>
      <c r="F1060" t="s">
        <v>5188</v>
      </c>
      <c r="G1060" t="s">
        <v>5197</v>
      </c>
      <c r="H1060" t="s">
        <v>5198</v>
      </c>
      <c r="I1060" s="44"/>
    </row>
    <row r="1061" spans="5:9" ht="15.75" thickBot="1" x14ac:dyDescent="0.3">
      <c r="E1061" s="69">
        <v>1</v>
      </c>
      <c r="F1061" s="50">
        <v>8.2102000000000004</v>
      </c>
      <c r="G1061" s="50">
        <v>-10235.280000000001</v>
      </c>
      <c r="H1061" s="50"/>
      <c r="I1061" s="51"/>
    </row>
    <row r="1062" spans="5:9" x14ac:dyDescent="0.25">
      <c r="E1062" s="94" t="s">
        <v>5199</v>
      </c>
      <c r="F1062" s="95"/>
      <c r="G1062" s="95"/>
      <c r="H1062" s="95"/>
      <c r="I1062" s="96"/>
    </row>
    <row r="1063" spans="5:9" x14ac:dyDescent="0.25">
      <c r="E1063" s="19" t="s">
        <v>5196</v>
      </c>
      <c r="F1063" t="s">
        <v>5188</v>
      </c>
      <c r="G1063" t="s">
        <v>5197</v>
      </c>
      <c r="H1063" t="s">
        <v>5198</v>
      </c>
      <c r="I1063" s="44"/>
    </row>
    <row r="1064" spans="5:9" ht="15.75" thickBot="1" x14ac:dyDescent="0.3">
      <c r="E1064" s="69">
        <v>1</v>
      </c>
      <c r="F1064" s="50">
        <v>8.2654999999999994</v>
      </c>
      <c r="G1064" s="50">
        <v>5079.45</v>
      </c>
      <c r="H1064" s="50"/>
      <c r="I1064" s="51"/>
    </row>
    <row r="1065" spans="5:9" ht="15.75" thickBot="1" x14ac:dyDescent="0.3">
      <c r="H1065" s="70" t="s">
        <v>5193</v>
      </c>
      <c r="I1065" s="72">
        <f>ABS((G1064-(G1061))/G1061)</f>
        <v>1.4962687879569487</v>
      </c>
    </row>
    <row r="1066" spans="5:9" ht="15.75" thickTop="1" x14ac:dyDescent="0.25"/>
    <row r="1067" spans="5:9" x14ac:dyDescent="0.25">
      <c r="E1067" s="68" t="s">
        <v>4017</v>
      </c>
      <c r="F1067">
        <v>6.5</v>
      </c>
    </row>
    <row r="1068" spans="5:9" x14ac:dyDescent="0.25">
      <c r="E1068" s="73" t="s">
        <v>4994</v>
      </c>
      <c r="F1068" s="73">
        <v>4.5</v>
      </c>
      <c r="G1068" s="73" t="s">
        <v>5048</v>
      </c>
    </row>
    <row r="1069" spans="5:9" ht="15.75" thickBot="1" x14ac:dyDescent="0.3">
      <c r="E1069" t="s">
        <v>4991</v>
      </c>
    </row>
    <row r="1070" spans="5:9" x14ac:dyDescent="0.25">
      <c r="E1070" s="91" t="s">
        <v>5183</v>
      </c>
      <c r="F1070" s="92"/>
      <c r="G1070" s="92"/>
      <c r="H1070" s="92"/>
      <c r="I1070" s="93"/>
    </row>
    <row r="1071" spans="5:9" x14ac:dyDescent="0.25">
      <c r="E1071" s="19" t="s">
        <v>5184</v>
      </c>
      <c r="F1071" t="s">
        <v>5185</v>
      </c>
      <c r="G1071" t="s">
        <v>5186</v>
      </c>
      <c r="H1071" t="s">
        <v>5187</v>
      </c>
      <c r="I1071" s="44" t="s">
        <v>5188</v>
      </c>
    </row>
    <row r="1072" spans="5:9" ht="15.75" thickBot="1" x14ac:dyDescent="0.3">
      <c r="E1072" s="69" t="s">
        <v>5189</v>
      </c>
      <c r="F1072" s="50">
        <v>3018035.47</v>
      </c>
      <c r="G1072" s="50">
        <v>1</v>
      </c>
      <c r="H1072" s="50">
        <v>0</v>
      </c>
      <c r="I1072" s="51">
        <v>6.4993999999999996</v>
      </c>
    </row>
    <row r="1073" spans="5:9" x14ac:dyDescent="0.25">
      <c r="E1073" s="91" t="s">
        <v>5190</v>
      </c>
      <c r="F1073" s="92"/>
      <c r="G1073" s="92"/>
      <c r="H1073" s="92"/>
      <c r="I1073" s="93"/>
    </row>
    <row r="1074" spans="5:9" x14ac:dyDescent="0.25">
      <c r="E1074" s="19" t="s">
        <v>5184</v>
      </c>
      <c r="F1074" t="s">
        <v>5185</v>
      </c>
      <c r="G1074" t="s">
        <v>5186</v>
      </c>
      <c r="H1074" t="s">
        <v>5187</v>
      </c>
      <c r="I1074" s="44" t="s">
        <v>5188</v>
      </c>
    </row>
    <row r="1075" spans="5:9" ht="15.75" thickBot="1" x14ac:dyDescent="0.3">
      <c r="E1075" s="69" t="s">
        <v>5189</v>
      </c>
      <c r="F1075" s="50">
        <v>2865027.89</v>
      </c>
      <c r="G1075" s="50">
        <v>1</v>
      </c>
      <c r="H1075" s="50">
        <v>0</v>
      </c>
      <c r="I1075" s="51">
        <v>6.5012999999999996</v>
      </c>
    </row>
    <row r="1076" spans="5:9" x14ac:dyDescent="0.25">
      <c r="E1076" s="91" t="s">
        <v>5191</v>
      </c>
      <c r="F1076" s="92"/>
      <c r="G1076" s="92"/>
      <c r="H1076" s="92"/>
      <c r="I1076" s="93"/>
    </row>
    <row r="1077" spans="5:9" x14ac:dyDescent="0.25">
      <c r="E1077" s="19" t="s">
        <v>5184</v>
      </c>
      <c r="F1077" t="s">
        <v>5185</v>
      </c>
      <c r="G1077" t="s">
        <v>5186</v>
      </c>
      <c r="H1077" t="s">
        <v>5187</v>
      </c>
      <c r="I1077" s="44" t="s">
        <v>5188</v>
      </c>
    </row>
    <row r="1078" spans="5:9" ht="15.75" thickBot="1" x14ac:dyDescent="0.3">
      <c r="E1078" s="69" t="s">
        <v>5189</v>
      </c>
      <c r="F1078" s="50">
        <v>1369688.81</v>
      </c>
      <c r="G1078" s="50">
        <v>1</v>
      </c>
      <c r="H1078" s="50">
        <v>0</v>
      </c>
      <c r="I1078" s="51">
        <v>6.4946999999999999</v>
      </c>
    </row>
    <row r="1079" spans="5:9" x14ac:dyDescent="0.25">
      <c r="E1079" s="91" t="s">
        <v>5192</v>
      </c>
      <c r="F1079" s="92"/>
      <c r="G1079" s="92"/>
      <c r="H1079" s="92"/>
      <c r="I1079" s="93"/>
    </row>
    <row r="1080" spans="5:9" x14ac:dyDescent="0.25">
      <c r="E1080" s="19" t="s">
        <v>5184</v>
      </c>
      <c r="F1080" t="s">
        <v>5185</v>
      </c>
      <c r="G1080" t="s">
        <v>5186</v>
      </c>
      <c r="H1080" t="s">
        <v>5187</v>
      </c>
      <c r="I1080" s="44" t="s">
        <v>5188</v>
      </c>
    </row>
    <row r="1081" spans="5:9" ht="15.75" thickBot="1" x14ac:dyDescent="0.3">
      <c r="E1081" s="69" t="s">
        <v>5189</v>
      </c>
      <c r="F1081" s="50">
        <v>3435541.66</v>
      </c>
      <c r="G1081" s="50">
        <v>1</v>
      </c>
      <c r="H1081" s="50">
        <v>0</v>
      </c>
      <c r="I1081" s="51">
        <v>6.4973000000000001</v>
      </c>
    </row>
    <row r="1082" spans="5:9" ht="15.75" thickBot="1" x14ac:dyDescent="0.3">
      <c r="H1082" s="70" t="s">
        <v>5193</v>
      </c>
      <c r="I1082" s="71">
        <f>1-((F1078/F1072)/(F1081/F1075))</f>
        <v>0.62153022422485626</v>
      </c>
    </row>
    <row r="1083" spans="5:9" ht="15.75" thickTop="1" x14ac:dyDescent="0.25"/>
    <row r="1084" spans="5:9" ht="15.75" thickBot="1" x14ac:dyDescent="0.3">
      <c r="E1084" t="s">
        <v>5194</v>
      </c>
    </row>
    <row r="1085" spans="5:9" x14ac:dyDescent="0.25">
      <c r="E1085" s="91" t="s">
        <v>5195</v>
      </c>
      <c r="F1085" s="92"/>
      <c r="G1085" s="92"/>
      <c r="H1085" s="92"/>
      <c r="I1085" s="93"/>
    </row>
    <row r="1086" spans="5:9" x14ac:dyDescent="0.25">
      <c r="E1086" s="19" t="s">
        <v>5196</v>
      </c>
      <c r="F1086" t="s">
        <v>5188</v>
      </c>
      <c r="G1086" t="s">
        <v>5197</v>
      </c>
      <c r="H1086" t="s">
        <v>5198</v>
      </c>
      <c r="I1086" s="44"/>
    </row>
    <row r="1087" spans="5:9" ht="15.75" thickBot="1" x14ac:dyDescent="0.3">
      <c r="E1087" s="69">
        <v>1</v>
      </c>
      <c r="F1087" s="50">
        <v>6.5026999999999999</v>
      </c>
      <c r="G1087" s="50">
        <v>-5001.71</v>
      </c>
      <c r="H1087" s="50"/>
      <c r="I1087" s="51"/>
    </row>
    <row r="1088" spans="5:9" x14ac:dyDescent="0.25">
      <c r="E1088" s="94" t="s">
        <v>5199</v>
      </c>
      <c r="F1088" s="95"/>
      <c r="G1088" s="95"/>
      <c r="H1088" s="95"/>
      <c r="I1088" s="96"/>
    </row>
    <row r="1089" spans="5:9" x14ac:dyDescent="0.25">
      <c r="E1089" s="19" t="s">
        <v>5196</v>
      </c>
      <c r="F1089" t="s">
        <v>5188</v>
      </c>
      <c r="G1089" t="s">
        <v>5197</v>
      </c>
      <c r="H1089" t="s">
        <v>5198</v>
      </c>
      <c r="I1089" s="44"/>
    </row>
    <row r="1090" spans="5:9" ht="15.75" thickBot="1" x14ac:dyDescent="0.3">
      <c r="E1090" s="69">
        <v>1</v>
      </c>
      <c r="F1090" s="50">
        <v>6.4955999999999996</v>
      </c>
      <c r="G1090" s="50">
        <v>10108.24</v>
      </c>
      <c r="H1090" s="50"/>
      <c r="I1090" s="51"/>
    </row>
    <row r="1091" spans="5:9" ht="15.75" thickBot="1" x14ac:dyDescent="0.3">
      <c r="H1091" s="70" t="s">
        <v>5193</v>
      </c>
      <c r="I1091" s="72">
        <f>ABS((G1090-(G1087))/G1087)</f>
        <v>3.0209568327631953</v>
      </c>
    </row>
    <row r="1092" spans="5:9" ht="15.75" thickTop="1" x14ac:dyDescent="0.25"/>
    <row r="1093" spans="5:9" x14ac:dyDescent="0.25">
      <c r="E1093" s="68" t="s">
        <v>4079</v>
      </c>
      <c r="F1093">
        <v>7.64</v>
      </c>
    </row>
    <row r="1094" spans="5:9" x14ac:dyDescent="0.25">
      <c r="E1094" s="73" t="s">
        <v>4994</v>
      </c>
      <c r="F1094" s="73">
        <v>3.3</v>
      </c>
      <c r="G1094" s="73" t="s">
        <v>5048</v>
      </c>
    </row>
    <row r="1095" spans="5:9" ht="15.75" thickBot="1" x14ac:dyDescent="0.3">
      <c r="E1095" t="s">
        <v>4991</v>
      </c>
    </row>
    <row r="1096" spans="5:9" x14ac:dyDescent="0.25">
      <c r="E1096" s="91" t="s">
        <v>5183</v>
      </c>
      <c r="F1096" s="92"/>
      <c r="G1096" s="92"/>
      <c r="H1096" s="92"/>
      <c r="I1096" s="93"/>
    </row>
    <row r="1097" spans="5:9" x14ac:dyDescent="0.25">
      <c r="E1097" s="19" t="s">
        <v>5184</v>
      </c>
      <c r="F1097" t="s">
        <v>5185</v>
      </c>
      <c r="G1097" t="s">
        <v>5186</v>
      </c>
      <c r="H1097" t="s">
        <v>5187</v>
      </c>
      <c r="I1097" s="44" t="s">
        <v>5188</v>
      </c>
    </row>
    <row r="1098" spans="5:9" ht="15.75" thickBot="1" x14ac:dyDescent="0.3">
      <c r="E1098" s="69" t="s">
        <v>5189</v>
      </c>
      <c r="F1098" s="50">
        <v>5846151.3399999999</v>
      </c>
      <c r="G1098" s="50">
        <v>1</v>
      </c>
      <c r="H1098" s="50">
        <v>0</v>
      </c>
      <c r="I1098" s="51">
        <v>7.6531000000000002</v>
      </c>
    </row>
    <row r="1099" spans="5:9" x14ac:dyDescent="0.25">
      <c r="E1099" s="91" t="s">
        <v>5190</v>
      </c>
      <c r="F1099" s="92"/>
      <c r="G1099" s="92"/>
      <c r="H1099" s="92"/>
      <c r="I1099" s="93"/>
    </row>
    <row r="1100" spans="5:9" x14ac:dyDescent="0.25">
      <c r="E1100" s="19" t="s">
        <v>5184</v>
      </c>
      <c r="F1100" t="s">
        <v>5185</v>
      </c>
      <c r="G1100" t="s">
        <v>5186</v>
      </c>
      <c r="H1100" t="s">
        <v>5187</v>
      </c>
      <c r="I1100" s="44" t="s">
        <v>5188</v>
      </c>
    </row>
    <row r="1101" spans="5:9" ht="15.75" thickBot="1" x14ac:dyDescent="0.3">
      <c r="E1101" s="69" t="s">
        <v>5189</v>
      </c>
      <c r="F1101" s="50">
        <v>5426678.7199999997</v>
      </c>
      <c r="G1101" s="50">
        <v>1</v>
      </c>
      <c r="H1101" s="50">
        <v>0</v>
      </c>
      <c r="I1101" s="51">
        <v>7.6524000000000001</v>
      </c>
    </row>
    <row r="1102" spans="5:9" x14ac:dyDescent="0.25">
      <c r="E1102" s="91" t="s">
        <v>5191</v>
      </c>
      <c r="F1102" s="92"/>
      <c r="G1102" s="92"/>
      <c r="H1102" s="92"/>
      <c r="I1102" s="93"/>
    </row>
    <row r="1103" spans="5:9" x14ac:dyDescent="0.25">
      <c r="E1103" s="19" t="s">
        <v>5184</v>
      </c>
      <c r="F1103" t="s">
        <v>5185</v>
      </c>
      <c r="G1103" t="s">
        <v>5186</v>
      </c>
      <c r="H1103" t="s">
        <v>5187</v>
      </c>
      <c r="I1103" s="44" t="s">
        <v>5188</v>
      </c>
    </row>
    <row r="1104" spans="5:9" ht="15.75" thickBot="1" x14ac:dyDescent="0.3">
      <c r="E1104" s="69" t="s">
        <v>5189</v>
      </c>
      <c r="F1104" s="50">
        <v>1833214.03</v>
      </c>
      <c r="G1104" s="50">
        <v>1</v>
      </c>
      <c r="H1104" s="50">
        <v>0</v>
      </c>
      <c r="I1104" s="51">
        <v>7.6490999999999998</v>
      </c>
    </row>
    <row r="1105" spans="5:9" x14ac:dyDescent="0.25">
      <c r="E1105" s="91" t="s">
        <v>5192</v>
      </c>
      <c r="F1105" s="92"/>
      <c r="G1105" s="92"/>
      <c r="H1105" s="92"/>
      <c r="I1105" s="93"/>
    </row>
    <row r="1106" spans="5:9" x14ac:dyDescent="0.25">
      <c r="E1106" s="19" t="s">
        <v>5184</v>
      </c>
      <c r="F1106" t="s">
        <v>5185</v>
      </c>
      <c r="G1106" t="s">
        <v>5186</v>
      </c>
      <c r="H1106" t="s">
        <v>5187</v>
      </c>
      <c r="I1106" s="44" t="s">
        <v>5188</v>
      </c>
    </row>
    <row r="1107" spans="5:9" ht="15.75" thickBot="1" x14ac:dyDescent="0.3">
      <c r="E1107" s="69" t="s">
        <v>5189</v>
      </c>
      <c r="F1107" s="50">
        <v>6358435.2800000003</v>
      </c>
      <c r="G1107" s="50">
        <v>1</v>
      </c>
      <c r="H1107" s="50">
        <v>0</v>
      </c>
      <c r="I1107" s="51">
        <v>7.6478000000000002</v>
      </c>
    </row>
    <row r="1108" spans="5:9" ht="15.75" thickBot="1" x14ac:dyDescent="0.3">
      <c r="H1108" s="70" t="s">
        <v>5193</v>
      </c>
      <c r="I1108" s="71">
        <f>1-((F1104/F1098)/(F1107/F1101))</f>
        <v>0.73237481909945878</v>
      </c>
    </row>
    <row r="1109" spans="5:9" ht="15.75" thickTop="1" x14ac:dyDescent="0.25"/>
    <row r="1110" spans="5:9" ht="15.75" thickBot="1" x14ac:dyDescent="0.3">
      <c r="E1110" t="s">
        <v>5194</v>
      </c>
    </row>
    <row r="1111" spans="5:9" x14ac:dyDescent="0.25">
      <c r="E1111" s="91" t="s">
        <v>5195</v>
      </c>
      <c r="F1111" s="92"/>
      <c r="G1111" s="92"/>
      <c r="H1111" s="92"/>
      <c r="I1111" s="93"/>
    </row>
    <row r="1112" spans="5:9" x14ac:dyDescent="0.25">
      <c r="E1112" s="19" t="s">
        <v>5196</v>
      </c>
      <c r="F1112" t="s">
        <v>5188</v>
      </c>
      <c r="G1112" t="s">
        <v>5197</v>
      </c>
      <c r="H1112" t="s">
        <v>5198</v>
      </c>
      <c r="I1112" s="44"/>
    </row>
    <row r="1113" spans="5:9" ht="15.75" thickBot="1" x14ac:dyDescent="0.3">
      <c r="E1113" s="69">
        <v>1</v>
      </c>
      <c r="F1113" s="50">
        <v>7.6604999999999999</v>
      </c>
      <c r="G1113" s="50">
        <v>-8899.07</v>
      </c>
      <c r="H1113" s="50"/>
      <c r="I1113" s="51"/>
    </row>
    <row r="1114" spans="5:9" x14ac:dyDescent="0.25">
      <c r="E1114" s="94" t="s">
        <v>5199</v>
      </c>
      <c r="F1114" s="95"/>
      <c r="G1114" s="95"/>
      <c r="H1114" s="95"/>
      <c r="I1114" s="96"/>
    </row>
    <row r="1115" spans="5:9" x14ac:dyDescent="0.25">
      <c r="E1115" s="19" t="s">
        <v>5196</v>
      </c>
      <c r="F1115" t="s">
        <v>5188</v>
      </c>
      <c r="G1115" t="s">
        <v>5197</v>
      </c>
      <c r="H1115" t="s">
        <v>5198</v>
      </c>
      <c r="I1115" s="44"/>
    </row>
    <row r="1116" spans="5:9" ht="15.75" thickBot="1" x14ac:dyDescent="0.3">
      <c r="E1116" s="69">
        <v>1</v>
      </c>
      <c r="F1116" s="50">
        <v>7.6557000000000004</v>
      </c>
      <c r="G1116" s="50">
        <v>14381.07</v>
      </c>
      <c r="H1116" s="50"/>
      <c r="I1116" s="51"/>
    </row>
    <row r="1117" spans="5:9" ht="15.75" thickBot="1" x14ac:dyDescent="0.3">
      <c r="H1117" s="70" t="s">
        <v>5193</v>
      </c>
      <c r="I1117" s="72">
        <f>ABS((G1116-(G1113))/G1113)</f>
        <v>2.6160194267490873</v>
      </c>
    </row>
    <row r="1118" spans="5:9" ht="15.75" thickTop="1" x14ac:dyDescent="0.25"/>
    <row r="1119" spans="5:9" x14ac:dyDescent="0.25">
      <c r="E1119" s="68" t="s">
        <v>4080</v>
      </c>
      <c r="F1119">
        <v>6.26</v>
      </c>
    </row>
    <row r="1120" spans="5:9" x14ac:dyDescent="0.25">
      <c r="E1120" s="73" t="s">
        <v>4994</v>
      </c>
      <c r="F1120" s="73">
        <v>7.48</v>
      </c>
      <c r="G1120" s="73" t="s">
        <v>5048</v>
      </c>
    </row>
    <row r="1121" spans="5:9" ht="15.75" thickBot="1" x14ac:dyDescent="0.3">
      <c r="E1121" t="s">
        <v>4991</v>
      </c>
    </row>
    <row r="1122" spans="5:9" x14ac:dyDescent="0.25">
      <c r="E1122" s="91" t="s">
        <v>5183</v>
      </c>
      <c r="F1122" s="92"/>
      <c r="G1122" s="92"/>
      <c r="H1122" s="92"/>
      <c r="I1122" s="93"/>
    </row>
    <row r="1123" spans="5:9" x14ac:dyDescent="0.25">
      <c r="E1123" s="19" t="s">
        <v>5184</v>
      </c>
      <c r="F1123" t="s">
        <v>5185</v>
      </c>
      <c r="G1123" t="s">
        <v>5186</v>
      </c>
      <c r="H1123" t="s">
        <v>5187</v>
      </c>
      <c r="I1123" s="44" t="s">
        <v>5188</v>
      </c>
    </row>
    <row r="1124" spans="5:9" ht="15.75" thickBot="1" x14ac:dyDescent="0.3">
      <c r="E1124" s="69" t="s">
        <v>5224</v>
      </c>
      <c r="F1124" s="50">
        <v>5557047</v>
      </c>
      <c r="G1124" s="50">
        <v>0.95050000000000001</v>
      </c>
      <c r="H1124" s="50">
        <v>0</v>
      </c>
      <c r="I1124" s="51">
        <v>6.2584999999999997</v>
      </c>
    </row>
    <row r="1125" spans="5:9" x14ac:dyDescent="0.25">
      <c r="E1125" s="91" t="s">
        <v>5190</v>
      </c>
      <c r="F1125" s="92"/>
      <c r="G1125" s="92"/>
      <c r="H1125" s="92"/>
      <c r="I1125" s="93"/>
    </row>
    <row r="1126" spans="5:9" x14ac:dyDescent="0.25">
      <c r="E1126" s="19" t="s">
        <v>5184</v>
      </c>
      <c r="F1126" t="s">
        <v>5185</v>
      </c>
      <c r="G1126" t="s">
        <v>5186</v>
      </c>
      <c r="H1126" t="s">
        <v>5187</v>
      </c>
      <c r="I1126" s="44" t="s">
        <v>5188</v>
      </c>
    </row>
    <row r="1127" spans="5:9" ht="15.75" thickBot="1" x14ac:dyDescent="0.3">
      <c r="E1127" s="69" t="s">
        <v>5224</v>
      </c>
      <c r="F1127" s="50">
        <v>4899154.05</v>
      </c>
      <c r="G1127" s="50">
        <v>0.90280000000000005</v>
      </c>
      <c r="H1127" s="50">
        <v>0</v>
      </c>
      <c r="I1127" s="51">
        <v>6.2621000000000002</v>
      </c>
    </row>
    <row r="1128" spans="5:9" x14ac:dyDescent="0.25">
      <c r="E1128" s="91" t="s">
        <v>5191</v>
      </c>
      <c r="F1128" s="92"/>
      <c r="G1128" s="92"/>
      <c r="H1128" s="92"/>
      <c r="I1128" s="93"/>
    </row>
    <row r="1129" spans="5:9" x14ac:dyDescent="0.25">
      <c r="E1129" s="19" t="s">
        <v>5184</v>
      </c>
      <c r="F1129" t="s">
        <v>5185</v>
      </c>
      <c r="G1129" t="s">
        <v>5186</v>
      </c>
      <c r="H1129" t="s">
        <v>5187</v>
      </c>
      <c r="I1129" s="44" t="s">
        <v>5188</v>
      </c>
    </row>
    <row r="1130" spans="5:9" ht="15.75" thickBot="1" x14ac:dyDescent="0.3">
      <c r="E1130" s="69" t="s">
        <v>5224</v>
      </c>
      <c r="F1130" s="50">
        <v>4562539.6900000004</v>
      </c>
      <c r="G1130" s="50">
        <v>2.4887999999999999</v>
      </c>
      <c r="H1130" s="50">
        <v>0</v>
      </c>
      <c r="I1130" s="51">
        <v>6.2493999999999996</v>
      </c>
    </row>
    <row r="1131" spans="5:9" x14ac:dyDescent="0.25">
      <c r="E1131" s="91" t="s">
        <v>5192</v>
      </c>
      <c r="F1131" s="92"/>
      <c r="G1131" s="92"/>
      <c r="H1131" s="92"/>
      <c r="I1131" s="93"/>
    </row>
    <row r="1132" spans="5:9" x14ac:dyDescent="0.25">
      <c r="E1132" s="19" t="s">
        <v>5184</v>
      </c>
      <c r="F1132" t="s">
        <v>5185</v>
      </c>
      <c r="G1132" t="s">
        <v>5186</v>
      </c>
      <c r="H1132" t="s">
        <v>5187</v>
      </c>
      <c r="I1132" s="44" t="s">
        <v>5188</v>
      </c>
    </row>
    <row r="1133" spans="5:9" ht="15.75" thickBot="1" x14ac:dyDescent="0.3">
      <c r="E1133" s="69" t="s">
        <v>5224</v>
      </c>
      <c r="F1133" s="50">
        <v>5396429.5300000003</v>
      </c>
      <c r="G1133" s="50">
        <v>0.84870000000000001</v>
      </c>
      <c r="H1133" s="50">
        <v>0</v>
      </c>
      <c r="I1133" s="51">
        <v>6.25</v>
      </c>
    </row>
    <row r="1134" spans="5:9" ht="15.75" thickBot="1" x14ac:dyDescent="0.3">
      <c r="H1134" s="70" t="s">
        <v>5193</v>
      </c>
      <c r="I1134" s="71">
        <f>1-((F1130/F1124)/(F1133/F1127))</f>
        <v>0.2546209688926514</v>
      </c>
    </row>
    <row r="1135" spans="5:9" ht="15.75" thickTop="1" x14ac:dyDescent="0.25"/>
    <row r="1136" spans="5:9" ht="15.75" thickBot="1" x14ac:dyDescent="0.3">
      <c r="E1136" t="s">
        <v>5194</v>
      </c>
    </row>
    <row r="1137" spans="5:9" x14ac:dyDescent="0.25">
      <c r="E1137" s="91" t="s">
        <v>5195</v>
      </c>
      <c r="F1137" s="92"/>
      <c r="G1137" s="92"/>
      <c r="H1137" s="92"/>
      <c r="I1137" s="93"/>
    </row>
    <row r="1138" spans="5:9" x14ac:dyDescent="0.25">
      <c r="E1138" s="19" t="s">
        <v>5196</v>
      </c>
      <c r="F1138" t="s">
        <v>5188</v>
      </c>
      <c r="G1138" t="s">
        <v>5197</v>
      </c>
      <c r="H1138" t="s">
        <v>5198</v>
      </c>
      <c r="I1138" s="44"/>
    </row>
    <row r="1139" spans="5:9" ht="15.75" thickBot="1" x14ac:dyDescent="0.3">
      <c r="E1139" s="69">
        <v>2</v>
      </c>
      <c r="F1139" s="50">
        <v>6.2611999999999997</v>
      </c>
      <c r="G1139" s="50">
        <v>-9168.31</v>
      </c>
      <c r="H1139" s="50"/>
      <c r="I1139" s="51"/>
    </row>
    <row r="1140" spans="5:9" x14ac:dyDescent="0.25">
      <c r="E1140" s="94" t="s">
        <v>5199</v>
      </c>
      <c r="F1140" s="95"/>
      <c r="G1140" s="95"/>
      <c r="H1140" s="95"/>
      <c r="I1140" s="96"/>
    </row>
    <row r="1141" spans="5:9" x14ac:dyDescent="0.25">
      <c r="E1141" s="19" t="s">
        <v>5196</v>
      </c>
      <c r="F1141" t="s">
        <v>5188</v>
      </c>
      <c r="G1141" t="s">
        <v>5197</v>
      </c>
      <c r="H1141" t="s">
        <v>5198</v>
      </c>
      <c r="I1141" s="44"/>
    </row>
    <row r="1142" spans="5:9" ht="15.75" thickBot="1" x14ac:dyDescent="0.3">
      <c r="E1142" s="69">
        <v>2</v>
      </c>
      <c r="F1142" s="50">
        <v>6.2519999999999998</v>
      </c>
      <c r="G1142" s="50">
        <v>25472.59</v>
      </c>
      <c r="H1142" s="50"/>
      <c r="I1142" s="51"/>
    </row>
    <row r="1143" spans="5:9" ht="15.75" thickBot="1" x14ac:dyDescent="0.3">
      <c r="E1143" s="74" t="s">
        <v>5223</v>
      </c>
      <c r="H1143" s="70" t="s">
        <v>5193</v>
      </c>
      <c r="I1143" s="72">
        <f>ABS((G1142-(G1139))/G1139)</f>
        <v>3.7783299212177601</v>
      </c>
    </row>
    <row r="1144" spans="5:9" ht="15.75" thickTop="1" x14ac:dyDescent="0.25"/>
    <row r="1145" spans="5:9" x14ac:dyDescent="0.25">
      <c r="E1145" s="68" t="s">
        <v>4094</v>
      </c>
      <c r="F1145">
        <v>8.17</v>
      </c>
    </row>
    <row r="1146" spans="5:9" x14ac:dyDescent="0.25">
      <c r="E1146" s="73" t="s">
        <v>4994</v>
      </c>
      <c r="F1146" s="73">
        <v>14.26</v>
      </c>
      <c r="G1146" s="73" t="s">
        <v>5048</v>
      </c>
    </row>
    <row r="1147" spans="5:9" ht="15.75" thickBot="1" x14ac:dyDescent="0.3">
      <c r="E1147" t="s">
        <v>4991</v>
      </c>
    </row>
    <row r="1148" spans="5:9" x14ac:dyDescent="0.25">
      <c r="E1148" s="91" t="s">
        <v>5183</v>
      </c>
      <c r="F1148" s="92"/>
      <c r="G1148" s="92"/>
      <c r="H1148" s="92"/>
      <c r="I1148" s="93"/>
    </row>
    <row r="1149" spans="5:9" x14ac:dyDescent="0.25">
      <c r="E1149" s="19" t="s">
        <v>5184</v>
      </c>
      <c r="F1149" t="s">
        <v>5185</v>
      </c>
      <c r="G1149" t="s">
        <v>5186</v>
      </c>
      <c r="H1149" t="s">
        <v>5187</v>
      </c>
      <c r="I1149" s="44" t="s">
        <v>5188</v>
      </c>
    </row>
    <row r="1150" spans="5:9" ht="15.75" thickBot="1" x14ac:dyDescent="0.3">
      <c r="E1150" s="69" t="s">
        <v>5189</v>
      </c>
      <c r="F1150" s="50">
        <v>5288083.12</v>
      </c>
      <c r="G1150" s="50">
        <v>1</v>
      </c>
      <c r="H1150" s="50">
        <v>0</v>
      </c>
      <c r="I1150" s="51">
        <v>8.1706000000000003</v>
      </c>
    </row>
    <row r="1151" spans="5:9" x14ac:dyDescent="0.25">
      <c r="E1151" s="91" t="s">
        <v>5190</v>
      </c>
      <c r="F1151" s="92"/>
      <c r="G1151" s="92"/>
      <c r="H1151" s="92"/>
      <c r="I1151" s="93"/>
    </row>
    <row r="1152" spans="5:9" x14ac:dyDescent="0.25">
      <c r="E1152" s="19" t="s">
        <v>5184</v>
      </c>
      <c r="F1152" t="s">
        <v>5185</v>
      </c>
      <c r="G1152" t="s">
        <v>5186</v>
      </c>
      <c r="H1152" t="s">
        <v>5187</v>
      </c>
      <c r="I1152" s="44" t="s">
        <v>5188</v>
      </c>
    </row>
    <row r="1153" spans="5:9" ht="15.75" thickBot="1" x14ac:dyDescent="0.3">
      <c r="E1153" s="69" t="s">
        <v>5189</v>
      </c>
      <c r="F1153" s="50">
        <v>4939807.4400000004</v>
      </c>
      <c r="G1153" s="50">
        <v>1</v>
      </c>
      <c r="H1153" s="50">
        <v>0</v>
      </c>
      <c r="I1153" s="51">
        <v>8.1706000000000003</v>
      </c>
    </row>
    <row r="1154" spans="5:9" x14ac:dyDescent="0.25">
      <c r="E1154" s="91" t="s">
        <v>5191</v>
      </c>
      <c r="F1154" s="92"/>
      <c r="G1154" s="92"/>
      <c r="H1154" s="92"/>
      <c r="I1154" s="93"/>
    </row>
    <row r="1155" spans="5:9" x14ac:dyDescent="0.25">
      <c r="E1155" s="19" t="s">
        <v>5184</v>
      </c>
      <c r="F1155" t="s">
        <v>5185</v>
      </c>
      <c r="G1155" t="s">
        <v>5186</v>
      </c>
      <c r="H1155" t="s">
        <v>5187</v>
      </c>
      <c r="I1155" s="44" t="s">
        <v>5188</v>
      </c>
    </row>
    <row r="1156" spans="5:9" ht="15.75" thickBot="1" x14ac:dyDescent="0.3">
      <c r="E1156" s="69" t="s">
        <v>5189</v>
      </c>
      <c r="F1156" s="50">
        <v>284310.46999999997</v>
      </c>
      <c r="G1156" s="50">
        <v>1</v>
      </c>
      <c r="H1156" s="50">
        <v>0</v>
      </c>
      <c r="I1156" s="51">
        <v>8.1485000000000003</v>
      </c>
    </row>
    <row r="1157" spans="5:9" x14ac:dyDescent="0.25">
      <c r="E1157" s="91" t="s">
        <v>5192</v>
      </c>
      <c r="F1157" s="92"/>
      <c r="G1157" s="92"/>
      <c r="H1157" s="92"/>
      <c r="I1157" s="93"/>
    </row>
    <row r="1158" spans="5:9" x14ac:dyDescent="0.25">
      <c r="E1158" s="19" t="s">
        <v>5184</v>
      </c>
      <c r="F1158" t="s">
        <v>5185</v>
      </c>
      <c r="G1158" t="s">
        <v>5186</v>
      </c>
      <c r="H1158" t="s">
        <v>5187</v>
      </c>
      <c r="I1158" s="44" t="s">
        <v>5188</v>
      </c>
    </row>
    <row r="1159" spans="5:9" ht="15.75" thickBot="1" x14ac:dyDescent="0.3">
      <c r="E1159" s="69" t="s">
        <v>5189</v>
      </c>
      <c r="F1159" s="50">
        <v>2531370.69</v>
      </c>
      <c r="G1159" s="50">
        <v>1</v>
      </c>
      <c r="H1159" s="50">
        <v>0</v>
      </c>
      <c r="I1159" s="51">
        <v>8.1448</v>
      </c>
    </row>
    <row r="1160" spans="5:9" ht="15.75" thickBot="1" x14ac:dyDescent="0.3">
      <c r="H1160" s="70" t="s">
        <v>5193</v>
      </c>
      <c r="I1160" s="71">
        <f>1-((F1156/F1150)/(F1159/F1153))</f>
        <v>0.89508227787364425</v>
      </c>
    </row>
    <row r="1161" spans="5:9" ht="15.75" thickTop="1" x14ac:dyDescent="0.25"/>
    <row r="1162" spans="5:9" ht="15.75" thickBot="1" x14ac:dyDescent="0.3">
      <c r="E1162" t="s">
        <v>5194</v>
      </c>
    </row>
    <row r="1163" spans="5:9" x14ac:dyDescent="0.25">
      <c r="E1163" s="91" t="s">
        <v>5195</v>
      </c>
      <c r="F1163" s="92"/>
      <c r="G1163" s="92"/>
      <c r="H1163" s="92"/>
      <c r="I1163" s="93"/>
    </row>
    <row r="1164" spans="5:9" x14ac:dyDescent="0.25">
      <c r="E1164" s="19" t="s">
        <v>5196</v>
      </c>
      <c r="F1164" t="s">
        <v>5188</v>
      </c>
      <c r="G1164" t="s">
        <v>5197</v>
      </c>
      <c r="H1164" t="s">
        <v>5198</v>
      </c>
      <c r="I1164" s="44"/>
    </row>
    <row r="1165" spans="5:9" ht="15.75" thickBot="1" x14ac:dyDescent="0.3">
      <c r="E1165" s="69">
        <v>1</v>
      </c>
      <c r="F1165" s="50">
        <v>8.1644000000000005</v>
      </c>
      <c r="G1165" s="50">
        <v>-5931.95</v>
      </c>
      <c r="H1165" s="50"/>
      <c r="I1165" s="51"/>
    </row>
    <row r="1166" spans="5:9" x14ac:dyDescent="0.25">
      <c r="E1166" s="94" t="s">
        <v>5199</v>
      </c>
      <c r="F1166" s="95"/>
      <c r="G1166" s="95"/>
      <c r="H1166" s="95"/>
      <c r="I1166" s="96"/>
    </row>
    <row r="1167" spans="5:9" x14ac:dyDescent="0.25">
      <c r="E1167" s="19" t="s">
        <v>5196</v>
      </c>
      <c r="F1167" t="s">
        <v>5188</v>
      </c>
      <c r="G1167" t="s">
        <v>5197</v>
      </c>
      <c r="H1167" t="s">
        <v>5198</v>
      </c>
      <c r="I1167" s="44"/>
    </row>
    <row r="1168" spans="5:9" ht="15.75" thickBot="1" x14ac:dyDescent="0.3">
      <c r="E1168" s="69">
        <v>1</v>
      </c>
      <c r="F1168" s="50">
        <v>8.1487999999999996</v>
      </c>
      <c r="G1168" s="50">
        <v>7295.23</v>
      </c>
      <c r="H1168" s="50"/>
      <c r="I1168" s="51"/>
    </row>
    <row r="1169" spans="8:9" ht="15.75" thickBot="1" x14ac:dyDescent="0.3">
      <c r="H1169" s="70" t="s">
        <v>5193</v>
      </c>
      <c r="I1169" s="72">
        <f>ABS((G1168-(G1165))/G1165)</f>
        <v>2.2298198737346069</v>
      </c>
    </row>
    <row r="1170" spans="8:9" ht="15.75" thickTop="1" x14ac:dyDescent="0.25"/>
  </sheetData>
  <sheetProtection algorithmName="SHA-512" hashValue="XqXx8gFp+G+19llkFL6T+cyhg+urrNuNkyxayw6YfQ8ac+fHPJCoCZ2T2lbwHkUSGxewnEo6pUXydmEAwxQxxQ==" saltValue="2orlS7Ta2rRamAHEzB5azg==" spinCount="100000" sheet="1" objects="1" scenarios="1"/>
  <mergeCells count="268">
    <mergeCell ref="E2:I2"/>
    <mergeCell ref="E5:I5"/>
    <mergeCell ref="E8:I8"/>
    <mergeCell ref="E11:I11"/>
    <mergeCell ref="E17:I17"/>
    <mergeCell ref="E20:I20"/>
    <mergeCell ref="E62:I62"/>
    <mergeCell ref="E65:I65"/>
    <mergeCell ref="E68:I68"/>
    <mergeCell ref="E71:I71"/>
    <mergeCell ref="E77:I77"/>
    <mergeCell ref="E80:I80"/>
    <mergeCell ref="E35:I35"/>
    <mergeCell ref="E38:I38"/>
    <mergeCell ref="E41:I41"/>
    <mergeCell ref="E44:I44"/>
    <mergeCell ref="E50:I50"/>
    <mergeCell ref="E53:I53"/>
    <mergeCell ref="E116:I116"/>
    <mergeCell ref="E119:I119"/>
    <mergeCell ref="E122:I122"/>
    <mergeCell ref="E125:I125"/>
    <mergeCell ref="E131:I131"/>
    <mergeCell ref="E134:I134"/>
    <mergeCell ref="E89:I89"/>
    <mergeCell ref="E92:I92"/>
    <mergeCell ref="E95:I95"/>
    <mergeCell ref="E98:I98"/>
    <mergeCell ref="E104:I104"/>
    <mergeCell ref="E107:I107"/>
    <mergeCell ref="E169:I169"/>
    <mergeCell ref="E172:I172"/>
    <mergeCell ref="E175:I175"/>
    <mergeCell ref="E178:I178"/>
    <mergeCell ref="E184:I184"/>
    <mergeCell ref="E187:I187"/>
    <mergeCell ref="E143:I143"/>
    <mergeCell ref="E146:I146"/>
    <mergeCell ref="E149:I149"/>
    <mergeCell ref="E152:I152"/>
    <mergeCell ref="E158:I158"/>
    <mergeCell ref="E161:I161"/>
    <mergeCell ref="E221:I221"/>
    <mergeCell ref="E224:I224"/>
    <mergeCell ref="E227:I227"/>
    <mergeCell ref="E230:I230"/>
    <mergeCell ref="E236:I236"/>
    <mergeCell ref="E239:I239"/>
    <mergeCell ref="E195:I195"/>
    <mergeCell ref="E198:I198"/>
    <mergeCell ref="E201:I201"/>
    <mergeCell ref="E204:I204"/>
    <mergeCell ref="E210:I210"/>
    <mergeCell ref="E213:I213"/>
    <mergeCell ref="E273:I273"/>
    <mergeCell ref="E276:I276"/>
    <mergeCell ref="E279:I279"/>
    <mergeCell ref="E282:I282"/>
    <mergeCell ref="E290:I290"/>
    <mergeCell ref="E293:I293"/>
    <mergeCell ref="E247:I247"/>
    <mergeCell ref="E250:I250"/>
    <mergeCell ref="E253:I253"/>
    <mergeCell ref="E256:I256"/>
    <mergeCell ref="E262:I262"/>
    <mergeCell ref="E265:I265"/>
    <mergeCell ref="E322:I322"/>
    <mergeCell ref="E325:I325"/>
    <mergeCell ref="E331:I331"/>
    <mergeCell ref="E334:I334"/>
    <mergeCell ref="E342:I342"/>
    <mergeCell ref="E345:I345"/>
    <mergeCell ref="E296:I296"/>
    <mergeCell ref="E299:I299"/>
    <mergeCell ref="E305:I305"/>
    <mergeCell ref="E308:I308"/>
    <mergeCell ref="E316:I316"/>
    <mergeCell ref="E319:I319"/>
    <mergeCell ref="E374:I374"/>
    <mergeCell ref="E377:I377"/>
    <mergeCell ref="E383:I383"/>
    <mergeCell ref="E386:I386"/>
    <mergeCell ref="E394:I394"/>
    <mergeCell ref="E397:I397"/>
    <mergeCell ref="E348:I348"/>
    <mergeCell ref="E351:I351"/>
    <mergeCell ref="E357:I357"/>
    <mergeCell ref="E360:I360"/>
    <mergeCell ref="E368:I368"/>
    <mergeCell ref="E371:I371"/>
    <mergeCell ref="E426:I426"/>
    <mergeCell ref="E429:I429"/>
    <mergeCell ref="E435:I435"/>
    <mergeCell ref="E438:I438"/>
    <mergeCell ref="E446:I446"/>
    <mergeCell ref="E449:I449"/>
    <mergeCell ref="E400:I400"/>
    <mergeCell ref="E403:I403"/>
    <mergeCell ref="E409:I409"/>
    <mergeCell ref="E412:I412"/>
    <mergeCell ref="E420:I420"/>
    <mergeCell ref="E423:I423"/>
    <mergeCell ref="E478:I478"/>
    <mergeCell ref="E481:I481"/>
    <mergeCell ref="E487:I487"/>
    <mergeCell ref="E490:I490"/>
    <mergeCell ref="E498:I498"/>
    <mergeCell ref="E501:I501"/>
    <mergeCell ref="E452:I452"/>
    <mergeCell ref="E455:I455"/>
    <mergeCell ref="E461:I461"/>
    <mergeCell ref="E464:I464"/>
    <mergeCell ref="E472:I472"/>
    <mergeCell ref="E475:I475"/>
    <mergeCell ref="E530:I530"/>
    <mergeCell ref="E533:I533"/>
    <mergeCell ref="E539:I539"/>
    <mergeCell ref="E542:I542"/>
    <mergeCell ref="E550:I550"/>
    <mergeCell ref="E553:I553"/>
    <mergeCell ref="E504:I504"/>
    <mergeCell ref="E507:I507"/>
    <mergeCell ref="E513:I513"/>
    <mergeCell ref="E516:I516"/>
    <mergeCell ref="E524:I524"/>
    <mergeCell ref="E527:I527"/>
    <mergeCell ref="E582:I582"/>
    <mergeCell ref="E585:I585"/>
    <mergeCell ref="E591:I591"/>
    <mergeCell ref="E594:I594"/>
    <mergeCell ref="E602:I602"/>
    <mergeCell ref="E605:I605"/>
    <mergeCell ref="E556:I556"/>
    <mergeCell ref="E559:I559"/>
    <mergeCell ref="E565:I565"/>
    <mergeCell ref="E568:I568"/>
    <mergeCell ref="E576:I576"/>
    <mergeCell ref="E579:I579"/>
    <mergeCell ref="E634:I634"/>
    <mergeCell ref="E637:I637"/>
    <mergeCell ref="E643:I643"/>
    <mergeCell ref="E646:I646"/>
    <mergeCell ref="E654:I654"/>
    <mergeCell ref="E657:I657"/>
    <mergeCell ref="E608:I608"/>
    <mergeCell ref="E611:I611"/>
    <mergeCell ref="E617:I617"/>
    <mergeCell ref="E620:I620"/>
    <mergeCell ref="E628:I628"/>
    <mergeCell ref="E631:I631"/>
    <mergeCell ref="E686:I686"/>
    <mergeCell ref="E689:I689"/>
    <mergeCell ref="E695:I695"/>
    <mergeCell ref="E698:I698"/>
    <mergeCell ref="E706:I706"/>
    <mergeCell ref="E709:I709"/>
    <mergeCell ref="E660:I660"/>
    <mergeCell ref="E663:I663"/>
    <mergeCell ref="E669:I669"/>
    <mergeCell ref="E672:I672"/>
    <mergeCell ref="E680:I680"/>
    <mergeCell ref="E683:I683"/>
    <mergeCell ref="E738:I738"/>
    <mergeCell ref="E741:I741"/>
    <mergeCell ref="E747:I747"/>
    <mergeCell ref="E750:I750"/>
    <mergeCell ref="E758:I758"/>
    <mergeCell ref="E761:I761"/>
    <mergeCell ref="E712:I712"/>
    <mergeCell ref="E715:I715"/>
    <mergeCell ref="E721:I721"/>
    <mergeCell ref="E724:I724"/>
    <mergeCell ref="E732:I732"/>
    <mergeCell ref="E735:I735"/>
    <mergeCell ref="E790:I790"/>
    <mergeCell ref="E793:I793"/>
    <mergeCell ref="E799:I799"/>
    <mergeCell ref="E802:I802"/>
    <mergeCell ref="E810:I810"/>
    <mergeCell ref="E813:I813"/>
    <mergeCell ref="E764:I764"/>
    <mergeCell ref="E767:I767"/>
    <mergeCell ref="E773:I773"/>
    <mergeCell ref="E776:I776"/>
    <mergeCell ref="E784:I784"/>
    <mergeCell ref="E787:I787"/>
    <mergeCell ref="E842:I842"/>
    <mergeCell ref="E845:I845"/>
    <mergeCell ref="E851:I851"/>
    <mergeCell ref="E854:I854"/>
    <mergeCell ref="E862:I862"/>
    <mergeCell ref="E865:I865"/>
    <mergeCell ref="E816:I816"/>
    <mergeCell ref="E819:I819"/>
    <mergeCell ref="E825:I825"/>
    <mergeCell ref="E828:I828"/>
    <mergeCell ref="E836:I836"/>
    <mergeCell ref="E839:I839"/>
    <mergeCell ref="E894:I894"/>
    <mergeCell ref="E897:I897"/>
    <mergeCell ref="E903:I903"/>
    <mergeCell ref="E906:I906"/>
    <mergeCell ref="E914:I914"/>
    <mergeCell ref="E917:I917"/>
    <mergeCell ref="E868:I868"/>
    <mergeCell ref="E871:I871"/>
    <mergeCell ref="E877:I877"/>
    <mergeCell ref="E880:I880"/>
    <mergeCell ref="E888:I888"/>
    <mergeCell ref="E891:I891"/>
    <mergeCell ref="E946:I946"/>
    <mergeCell ref="E949:I949"/>
    <mergeCell ref="E955:I955"/>
    <mergeCell ref="E958:I958"/>
    <mergeCell ref="E966:I966"/>
    <mergeCell ref="E969:I969"/>
    <mergeCell ref="E920:I920"/>
    <mergeCell ref="E923:I923"/>
    <mergeCell ref="E929:I929"/>
    <mergeCell ref="E932:I932"/>
    <mergeCell ref="E940:I940"/>
    <mergeCell ref="E943:I943"/>
    <mergeCell ref="E998:I998"/>
    <mergeCell ref="E1001:I1001"/>
    <mergeCell ref="E1007:I1007"/>
    <mergeCell ref="E1010:I1010"/>
    <mergeCell ref="E1018:I1018"/>
    <mergeCell ref="E1021:I1021"/>
    <mergeCell ref="E972:I972"/>
    <mergeCell ref="E975:I975"/>
    <mergeCell ref="E981:I981"/>
    <mergeCell ref="E984:I984"/>
    <mergeCell ref="E992:I992"/>
    <mergeCell ref="E995:I995"/>
    <mergeCell ref="E1050:I1050"/>
    <mergeCell ref="E1053:I1053"/>
    <mergeCell ref="E1059:I1059"/>
    <mergeCell ref="E1062:I1062"/>
    <mergeCell ref="E1070:I1070"/>
    <mergeCell ref="E1073:I1073"/>
    <mergeCell ref="E1024:I1024"/>
    <mergeCell ref="E1027:I1027"/>
    <mergeCell ref="E1033:I1033"/>
    <mergeCell ref="E1036:I1036"/>
    <mergeCell ref="E1044:I1044"/>
    <mergeCell ref="E1047:I1047"/>
    <mergeCell ref="E1102:I1102"/>
    <mergeCell ref="E1105:I1105"/>
    <mergeCell ref="E1111:I1111"/>
    <mergeCell ref="E1114:I1114"/>
    <mergeCell ref="E1122:I1122"/>
    <mergeCell ref="E1125:I1125"/>
    <mergeCell ref="E1076:I1076"/>
    <mergeCell ref="E1079:I1079"/>
    <mergeCell ref="E1085:I1085"/>
    <mergeCell ref="E1088:I1088"/>
    <mergeCell ref="E1096:I1096"/>
    <mergeCell ref="E1099:I1099"/>
    <mergeCell ref="E1154:I1154"/>
    <mergeCell ref="E1157:I1157"/>
    <mergeCell ref="E1163:I1163"/>
    <mergeCell ref="E1166:I1166"/>
    <mergeCell ref="E1128:I1128"/>
    <mergeCell ref="E1131:I1131"/>
    <mergeCell ref="E1137:I1137"/>
    <mergeCell ref="E1140:I1140"/>
    <mergeCell ref="E1148:I1148"/>
    <mergeCell ref="E1151:I11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2020-12-13T11:09:19Z</dcterms:modified>
</cp:coreProperties>
</file>