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drawings/drawing4.xml" ContentType="application/vnd.openxmlformats-officedocument.drawing+xml"/>
  <Override PartName="/xl/tables/table3.xml" ContentType="application/vnd.openxmlformats-officedocument.spreadsheetml.table+xml"/>
  <Override PartName="/xl/drawings/drawing5.xml" ContentType="application/vnd.openxmlformats-officedocument.drawing+xml"/>
  <Override PartName="/xl/tables/table4.xml" ContentType="application/vnd.openxmlformats-officedocument.spreadsheetml.table+xml"/>
  <Override PartName="/xl/drawings/drawing6.xml" ContentType="application/vnd.openxmlformats-officedocument.drawing+xml"/>
  <Override PartName="/xl/tables/table5.xml" ContentType="application/vnd.openxmlformats-officedocument.spreadsheetml.table+xml"/>
  <Override PartName="/xl/drawings/drawing7.xml" ContentType="application/vnd.openxmlformats-officedocument.drawing+xml"/>
  <Override PartName="/xl/tables/table6.xml" ContentType="application/vnd.openxmlformats-officedocument.spreadsheetml.table+xml"/>
  <Override PartName="/xl/drawings/drawing8.xml" ContentType="application/vnd.openxmlformats-officedocument.drawing+xml"/>
  <Override PartName="/xl/tables/table7.xml" ContentType="application/vnd.openxmlformats-officedocument.spreadsheetml.table+xml"/>
  <Override PartName="/xl/drawings/drawing9.xml" ContentType="application/vnd.openxmlformats-officedocument.drawing+xml"/>
  <Override PartName="/xl/tables/table8.xml" ContentType="application/vnd.openxmlformats-officedocument.spreadsheetml.table+xml"/>
  <Override PartName="/xl/drawings/drawing10.xml" ContentType="application/vnd.openxmlformats-officedocument.drawing+xml"/>
  <Override PartName="/xl/tables/table9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426"/>
  <workbookPr/>
  <mc:AlternateContent xmlns:mc="http://schemas.openxmlformats.org/markup-compatibility/2006">
    <mc:Choice Requires="x15">
      <x15ac:absPath xmlns:x15ac="http://schemas.microsoft.com/office/spreadsheetml/2010/11/ac" url="C:\Users\hanne\Desktop\COVID19-NMR\RNA\revisited ordered\Screening Paper Excel Sheets\"/>
    </mc:Choice>
  </mc:AlternateContent>
  <xr:revisionPtr revIDLastSave="0" documentId="13_ncr:1_{F42A1540-6D73-41C4-87F3-BDB2E6962C37}" xr6:coauthVersionLast="45" xr6:coauthVersionMax="45" xr10:uidLastSave="{00000000-0000-0000-0000-000000000000}"/>
  <bookViews>
    <workbookView xWindow="-120" yWindow="-120" windowWidth="29040" windowHeight="15840" activeTab="1" xr2:uid="{00000000-000D-0000-FFFF-FFFF00000000}"/>
  </bookViews>
  <sheets>
    <sheet name="All Plates" sheetId="15" r:id="rId1"/>
    <sheet name="Summary" sheetId="13" r:id="rId2"/>
    <sheet name="Visualisation" sheetId="16" r:id="rId3"/>
    <sheet name="Plate1" sheetId="2" r:id="rId4"/>
    <sheet name="Plate2" sheetId="3" r:id="rId5"/>
    <sheet name="Plate3" sheetId="4" r:id="rId6"/>
    <sheet name="Plate4" sheetId="5" r:id="rId7"/>
    <sheet name="Plate5" sheetId="10" r:id="rId8"/>
    <sheet name="Plate6" sheetId="6" r:id="rId9"/>
    <sheet name="Plate7" sheetId="7" r:id="rId10"/>
    <sheet name="Plate8" sheetId="8" r:id="rId11"/>
    <sheet name="FBS input file" sheetId="14" r:id="rId12"/>
    <sheet name="Quantification" sheetId="17" r:id="rId13"/>
  </sheets>
  <definedNames>
    <definedName name="_xlnm._FilterDatabase" localSheetId="11" hidden="1">'FBS input file'!$A$1:$M$1</definedName>
    <definedName name="_xlnm._FilterDatabase" localSheetId="1" hidden="1">Summary!$A$2:$Q$2</definedName>
    <definedName name="Barcode">#REF!</definedName>
    <definedName name="Spectrum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24" i="17" l="1"/>
  <c r="E15" i="17"/>
  <c r="A1" i="16" l="1"/>
  <c r="K2" i="15" l="1"/>
  <c r="D35" i="13" s="1"/>
  <c r="K3" i="15"/>
  <c r="D36" i="13" s="1"/>
  <c r="K4" i="15"/>
  <c r="D37" i="13" s="1"/>
  <c r="K5" i="15"/>
  <c r="D38" i="13" s="1"/>
  <c r="K6" i="15"/>
  <c r="D39" i="13" s="1"/>
  <c r="K7" i="15"/>
  <c r="D40" i="13" s="1"/>
  <c r="K8" i="15"/>
  <c r="D41" i="13" s="1"/>
  <c r="K9" i="15"/>
  <c r="D42" i="13" s="1"/>
  <c r="K10" i="15"/>
  <c r="D43" i="13" s="1"/>
  <c r="K11" i="15"/>
  <c r="D44" i="13" s="1"/>
  <c r="K12" i="15"/>
  <c r="D45" i="13" s="1"/>
  <c r="K13" i="15"/>
  <c r="D46" i="13" s="1"/>
  <c r="K14" i="15"/>
  <c r="D47" i="13" s="1"/>
  <c r="K15" i="15"/>
  <c r="D7" i="13" s="1"/>
  <c r="K16" i="15"/>
  <c r="D48" i="13" s="1"/>
  <c r="K17" i="15"/>
  <c r="D49" i="13" s="1"/>
  <c r="K18" i="15"/>
  <c r="D50" i="13" s="1"/>
  <c r="K19" i="15"/>
  <c r="D51" i="13" s="1"/>
  <c r="K20" i="15"/>
  <c r="D52" i="13" s="1"/>
  <c r="K21" i="15"/>
  <c r="D53" i="13" s="1"/>
  <c r="K22" i="15"/>
  <c r="D54" i="13" s="1"/>
  <c r="K23" i="15"/>
  <c r="D55" i="13" s="1"/>
  <c r="K24" i="15"/>
  <c r="D56" i="13" s="1"/>
  <c r="K25" i="15"/>
  <c r="D57" i="13" s="1"/>
  <c r="K26" i="15"/>
  <c r="D58" i="13" s="1"/>
  <c r="K27" i="15"/>
  <c r="D59" i="13" s="1"/>
  <c r="K28" i="15"/>
  <c r="D60" i="13" s="1"/>
  <c r="K29" i="15"/>
  <c r="D61" i="13" s="1"/>
  <c r="K30" i="15"/>
  <c r="D62" i="13" s="1"/>
  <c r="K31" i="15"/>
  <c r="D63" i="13" s="1"/>
  <c r="K32" i="15"/>
  <c r="D64" i="13" s="1"/>
  <c r="K33" i="15"/>
  <c r="D65" i="13" s="1"/>
  <c r="K34" i="15"/>
  <c r="D66" i="13" s="1"/>
  <c r="K35" i="15"/>
  <c r="D8" i="13" s="1"/>
  <c r="K36" i="15"/>
  <c r="D67" i="13" s="1"/>
  <c r="K37" i="15"/>
  <c r="D68" i="13" s="1"/>
  <c r="K38" i="15"/>
  <c r="D69" i="13" s="1"/>
  <c r="K39" i="15"/>
  <c r="D70" i="13" s="1"/>
  <c r="K40" i="15"/>
  <c r="D71" i="13" s="1"/>
  <c r="K41" i="15"/>
  <c r="D72" i="13" s="1"/>
  <c r="K42" i="15"/>
  <c r="D73" i="13" s="1"/>
  <c r="K43" i="15"/>
  <c r="D74" i="13" s="1"/>
  <c r="K44" i="15"/>
  <c r="D75" i="13" s="1"/>
  <c r="K45" i="15"/>
  <c r="D76" i="13" s="1"/>
  <c r="K46" i="15"/>
  <c r="D77" i="13" s="1"/>
  <c r="K47" i="15"/>
  <c r="D78" i="13" s="1"/>
  <c r="K48" i="15"/>
  <c r="D79" i="13" s="1"/>
  <c r="K49" i="15"/>
  <c r="D80" i="13" s="1"/>
  <c r="K50" i="15"/>
  <c r="D81" i="13" s="1"/>
  <c r="K51" i="15"/>
  <c r="D82" i="13" s="1"/>
  <c r="K52" i="15"/>
  <c r="D83" i="13" s="1"/>
  <c r="K53" i="15"/>
  <c r="D84" i="13" s="1"/>
  <c r="K54" i="15"/>
  <c r="D85" i="13" s="1"/>
  <c r="K55" i="15"/>
  <c r="D86" i="13" s="1"/>
  <c r="K56" i="15"/>
  <c r="D87" i="13" s="1"/>
  <c r="K57" i="15"/>
  <c r="D88" i="13" s="1"/>
  <c r="K58" i="15"/>
  <c r="D4" i="13" s="1"/>
  <c r="K59" i="15"/>
  <c r="D89" i="13" s="1"/>
  <c r="K60" i="15"/>
  <c r="D90" i="13" s="1"/>
  <c r="K61" i="15"/>
  <c r="D91" i="13" s="1"/>
  <c r="K62" i="15"/>
  <c r="D92" i="13" s="1"/>
  <c r="K63" i="15"/>
  <c r="D93" i="13" s="1"/>
  <c r="K64" i="15"/>
  <c r="D94" i="13" s="1"/>
  <c r="K65" i="15"/>
  <c r="D95" i="13" s="1"/>
  <c r="K66" i="15"/>
  <c r="D9" i="13" s="1"/>
  <c r="K67" i="15"/>
  <c r="D96" i="13" s="1"/>
  <c r="K68" i="15"/>
  <c r="D97" i="13" s="1"/>
  <c r="K69" i="15"/>
  <c r="D98" i="13" s="1"/>
  <c r="K70" i="15"/>
  <c r="D99" i="13" s="1"/>
  <c r="K71" i="15"/>
  <c r="D100" i="13" s="1"/>
  <c r="K72" i="15"/>
  <c r="D101" i="13" s="1"/>
  <c r="K73" i="15"/>
  <c r="D102" i="13" s="1"/>
  <c r="K74" i="15"/>
  <c r="D103" i="13" s="1"/>
  <c r="K75" i="15"/>
  <c r="D104" i="13" s="1"/>
  <c r="K76" i="15"/>
  <c r="D105" i="13" s="1"/>
  <c r="K77" i="15"/>
  <c r="D106" i="13" s="1"/>
  <c r="K78" i="15"/>
  <c r="D107" i="13" s="1"/>
  <c r="K79" i="15"/>
  <c r="D108" i="13" s="1"/>
  <c r="K80" i="15"/>
  <c r="D109" i="13" s="1"/>
  <c r="L81" i="13" s="1" a="1"/>
  <c r="L81" i="13" s="1"/>
  <c r="K81" i="15"/>
  <c r="D110" i="13" s="1"/>
  <c r="K82" i="15"/>
  <c r="D111" i="13" s="1"/>
  <c r="K83" i="15"/>
  <c r="D112" i="13" s="1"/>
  <c r="K84" i="15"/>
  <c r="D10" i="13" s="1"/>
  <c r="K85" i="15"/>
  <c r="D113" i="13" s="1"/>
  <c r="L86" i="13" s="1" a="1"/>
  <c r="L86" i="13" s="1"/>
  <c r="K86" i="15"/>
  <c r="D114" i="13" s="1"/>
  <c r="K87" i="15"/>
  <c r="D115" i="13" s="1"/>
  <c r="K88" i="15"/>
  <c r="D116" i="13" s="1"/>
  <c r="K89" i="15"/>
  <c r="D11" i="13" s="1"/>
  <c r="K90" i="15"/>
  <c r="D117" i="13" s="1"/>
  <c r="K91" i="15"/>
  <c r="D12" i="13" s="1"/>
  <c r="K92" i="15"/>
  <c r="D118" i="13" s="1"/>
  <c r="L93" i="13" s="1" a="1"/>
  <c r="L93" i="13" s="1"/>
  <c r="K93" i="15"/>
  <c r="D119" i="13" s="1"/>
  <c r="K94" i="15"/>
  <c r="D120" i="13" s="1"/>
  <c r="K95" i="15"/>
  <c r="D121" i="13" s="1"/>
  <c r="K96" i="15"/>
  <c r="D122" i="13" s="1"/>
  <c r="L97" i="13" s="1" a="1"/>
  <c r="L97" i="13" s="1"/>
  <c r="K97" i="15"/>
  <c r="D123" i="13" s="1"/>
  <c r="L98" i="13" s="1" a="1"/>
  <c r="L98" i="13" s="1"/>
  <c r="K98" i="15"/>
  <c r="D13" i="13" s="1"/>
  <c r="K99" i="15"/>
  <c r="D124" i="13" s="1"/>
  <c r="K100" i="15"/>
  <c r="D125" i="13" s="1"/>
  <c r="K101" i="15"/>
  <c r="D126" i="13" s="1"/>
  <c r="K102" i="15"/>
  <c r="D127" i="13" s="1"/>
  <c r="L103" i="13" s="1" a="1"/>
  <c r="L103" i="13" s="1"/>
  <c r="K103" i="15"/>
  <c r="D128" i="13" s="1"/>
  <c r="K104" i="15"/>
  <c r="D129" i="13" s="1"/>
  <c r="L105" i="13" s="1" a="1"/>
  <c r="L105" i="13" s="1"/>
  <c r="K105" i="15"/>
  <c r="D130" i="13" s="1"/>
  <c r="K106" i="15"/>
  <c r="D131" i="13" s="1"/>
  <c r="K107" i="15"/>
  <c r="D132" i="13" s="1"/>
  <c r="L108" i="13" s="1" a="1"/>
  <c r="L108" i="13" s="1"/>
  <c r="K108" i="15"/>
  <c r="D133" i="13" s="1"/>
  <c r="L109" i="13" s="1" a="1"/>
  <c r="L109" i="13" s="1"/>
  <c r="K109" i="15"/>
  <c r="D134" i="13" s="1"/>
  <c r="L110" i="13" s="1" a="1"/>
  <c r="L110" i="13" s="1"/>
  <c r="K110" i="15"/>
  <c r="D135" i="13" s="1"/>
  <c r="K111" i="15"/>
  <c r="D136" i="13" s="1"/>
  <c r="K112" i="15"/>
  <c r="D137" i="13" s="1"/>
  <c r="K113" i="15"/>
  <c r="D138" i="13" s="1"/>
  <c r="K114" i="15"/>
  <c r="D139" i="13" s="1"/>
  <c r="K115" i="15"/>
  <c r="D140" i="13" s="1"/>
  <c r="K116" i="15"/>
  <c r="D141" i="13" s="1"/>
  <c r="K117" i="15"/>
  <c r="D142" i="13" s="1"/>
  <c r="K118" i="15"/>
  <c r="D143" i="13" s="1"/>
  <c r="K119" i="15"/>
  <c r="D144" i="13" s="1"/>
  <c r="K120" i="15"/>
  <c r="D145" i="13" s="1"/>
  <c r="L121" i="13" s="1" a="1"/>
  <c r="L121" i="13" s="1"/>
  <c r="K121" i="15"/>
  <c r="D146" i="13" s="1"/>
  <c r="L122" i="13" s="1" a="1"/>
  <c r="L122" i="13" s="1"/>
  <c r="K122" i="15"/>
  <c r="D147" i="13" s="1"/>
  <c r="K123" i="15"/>
  <c r="D148" i="13" s="1"/>
  <c r="K124" i="15"/>
  <c r="D149" i="13" s="1"/>
  <c r="K125" i="15"/>
  <c r="D150" i="13" s="1"/>
  <c r="K126" i="15"/>
  <c r="D151" i="13" s="1"/>
  <c r="L127" i="13" s="1" a="1"/>
  <c r="L127" i="13" s="1"/>
  <c r="K127" i="15"/>
  <c r="D152" i="13" s="1"/>
  <c r="K128" i="15"/>
  <c r="D153" i="13" s="1"/>
  <c r="K129" i="15"/>
  <c r="D154" i="13" s="1"/>
  <c r="K130" i="15"/>
  <c r="D155" i="13" s="1"/>
  <c r="K131" i="15"/>
  <c r="D156" i="13" s="1"/>
  <c r="K132" i="15"/>
  <c r="D157" i="13" s="1"/>
  <c r="K133" i="15"/>
  <c r="D158" i="13" s="1"/>
  <c r="K134" i="15"/>
  <c r="D159" i="13" s="1"/>
  <c r="K135" i="15"/>
  <c r="D160" i="13" s="1"/>
  <c r="K136" i="15"/>
  <c r="D161" i="13" s="1"/>
  <c r="K137" i="15"/>
  <c r="D162" i="13" s="1"/>
  <c r="K138" i="15"/>
  <c r="D163" i="13" s="1"/>
  <c r="K139" i="15"/>
  <c r="D164" i="13" s="1"/>
  <c r="L140" i="13" s="1" a="1"/>
  <c r="L140" i="13" s="1"/>
  <c r="K140" i="15"/>
  <c r="D165" i="13" s="1"/>
  <c r="K141" i="15"/>
  <c r="D166" i="13" s="1"/>
  <c r="K142" i="15"/>
  <c r="D167" i="13" s="1"/>
  <c r="K143" i="15"/>
  <c r="D168" i="13" s="1"/>
  <c r="K144" i="15"/>
  <c r="D14" i="13" s="1"/>
  <c r="K145" i="15"/>
  <c r="D169" i="13" s="1"/>
  <c r="K146" i="15"/>
  <c r="D170" i="13" s="1"/>
  <c r="K147" i="15"/>
  <c r="D171" i="13" s="1"/>
  <c r="K148" i="15"/>
  <c r="D172" i="13" s="1"/>
  <c r="L149" i="13" s="1" a="1"/>
  <c r="L149" i="13" s="1"/>
  <c r="K149" i="15"/>
  <c r="D173" i="13" s="1"/>
  <c r="K150" i="15"/>
  <c r="D174" i="13" s="1"/>
  <c r="L151" i="13" s="1" a="1"/>
  <c r="L151" i="13" s="1"/>
  <c r="K151" i="15"/>
  <c r="D175" i="13" s="1"/>
  <c r="L152" i="13" s="1" a="1"/>
  <c r="L152" i="13" s="1"/>
  <c r="K152" i="15"/>
  <c r="D176" i="13" s="1"/>
  <c r="K153" i="15"/>
  <c r="D177" i="13" s="1"/>
  <c r="L154" i="13" s="1" a="1"/>
  <c r="L154" i="13" s="1"/>
  <c r="K154" i="15"/>
  <c r="D178" i="13" s="1"/>
  <c r="K155" i="15"/>
  <c r="D179" i="13" s="1"/>
  <c r="L156" i="13" s="1" a="1"/>
  <c r="L156" i="13" s="1"/>
  <c r="K156" i="15"/>
  <c r="D180" i="13" s="1"/>
  <c r="L157" i="13" s="1" a="1"/>
  <c r="L157" i="13" s="1"/>
  <c r="K157" i="15"/>
  <c r="D181" i="13" s="1"/>
  <c r="K158" i="15"/>
  <c r="D182" i="13" s="1"/>
  <c r="L159" i="13" s="1" a="1"/>
  <c r="L159" i="13" s="1"/>
  <c r="K159" i="15"/>
  <c r="D183" i="13" s="1"/>
  <c r="K160" i="15"/>
  <c r="D184" i="13" s="1"/>
  <c r="K161" i="15"/>
  <c r="D185" i="13" s="1"/>
  <c r="L162" i="13" s="1" a="1"/>
  <c r="L162" i="13" s="1"/>
  <c r="K162" i="15"/>
  <c r="D186" i="13" s="1"/>
  <c r="L163" i="13" s="1" a="1"/>
  <c r="L163" i="13" s="1"/>
  <c r="K163" i="15"/>
  <c r="D187" i="13" s="1"/>
  <c r="L164" i="13" s="1" a="1"/>
  <c r="L164" i="13" s="1"/>
  <c r="K164" i="15"/>
  <c r="D188" i="13" s="1"/>
  <c r="L165" i="13" s="1" a="1"/>
  <c r="L165" i="13" s="1"/>
  <c r="K165" i="15"/>
  <c r="D189" i="13" s="1"/>
  <c r="L166" i="13" s="1" a="1"/>
  <c r="L166" i="13" s="1"/>
  <c r="K166" i="15"/>
  <c r="D190" i="13" s="1"/>
  <c r="L167" i="13" s="1" a="1"/>
  <c r="L167" i="13" s="1"/>
  <c r="K167" i="15"/>
  <c r="D191" i="13" s="1"/>
  <c r="L168" i="13" s="1" a="1"/>
  <c r="L168" i="13" s="1"/>
  <c r="K168" i="15"/>
  <c r="D192" i="13" s="1"/>
  <c r="K169" i="15"/>
  <c r="D193" i="13" s="1"/>
  <c r="K170" i="15"/>
  <c r="D194" i="13" s="1"/>
  <c r="L171" i="13" s="1" a="1"/>
  <c r="L171" i="13" s="1"/>
  <c r="K171" i="15"/>
  <c r="D195" i="13" s="1"/>
  <c r="L172" i="13" s="1" a="1"/>
  <c r="L172" i="13" s="1"/>
  <c r="K172" i="15"/>
  <c r="D196" i="13" s="1"/>
  <c r="L173" i="13" s="1" a="1"/>
  <c r="L173" i="13" s="1"/>
  <c r="K173" i="15"/>
  <c r="D197" i="13" s="1"/>
  <c r="K174" i="15"/>
  <c r="D198" i="13" s="1"/>
  <c r="K175" i="15"/>
  <c r="D199" i="13" s="1"/>
  <c r="K176" i="15"/>
  <c r="D200" i="13" s="1"/>
  <c r="L177" i="13" s="1" a="1"/>
  <c r="L177" i="13" s="1"/>
  <c r="K177" i="15"/>
  <c r="D15" i="13" s="1"/>
  <c r="K178" i="15"/>
  <c r="D201" i="13" s="1"/>
  <c r="K179" i="15"/>
  <c r="D202" i="13" s="1"/>
  <c r="K180" i="15"/>
  <c r="D203" i="13" s="1"/>
  <c r="K181" i="15"/>
  <c r="D16" i="13" s="1"/>
  <c r="L182" i="13" s="1" a="1"/>
  <c r="L182" i="13" s="1"/>
  <c r="K182" i="15"/>
  <c r="D204" i="13" s="1"/>
  <c r="L183" i="13" s="1" a="1"/>
  <c r="L183" i="13" s="1"/>
  <c r="K183" i="15"/>
  <c r="D205" i="13" s="1"/>
  <c r="L184" i="13" s="1" a="1"/>
  <c r="L184" i="13" s="1"/>
  <c r="K184" i="15"/>
  <c r="D206" i="13" s="1"/>
  <c r="L185" i="13" s="1" a="1"/>
  <c r="L185" i="13" s="1"/>
  <c r="K185" i="15"/>
  <c r="D207" i="13" s="1"/>
  <c r="K186" i="15"/>
  <c r="D208" i="13" s="1"/>
  <c r="L187" i="13" s="1" a="1"/>
  <c r="L187" i="13" s="1"/>
  <c r="K187" i="15"/>
  <c r="D209" i="13" s="1"/>
  <c r="K188" i="15"/>
  <c r="D210" i="13" s="1"/>
  <c r="L189" i="13" s="1" a="1"/>
  <c r="L189" i="13" s="1"/>
  <c r="K189" i="15"/>
  <c r="D211" i="13" s="1"/>
  <c r="L190" i="13" s="1" a="1"/>
  <c r="L190" i="13" s="1"/>
  <c r="K190" i="15"/>
  <c r="D212" i="13" s="1"/>
  <c r="K191" i="15"/>
  <c r="D213" i="13" s="1"/>
  <c r="K192" i="15"/>
  <c r="D214" i="13" s="1"/>
  <c r="K193" i="15"/>
  <c r="D215" i="13" s="1"/>
  <c r="L194" i="13" s="1" a="1"/>
  <c r="L194" i="13" s="1"/>
  <c r="K194" i="15"/>
  <c r="D216" i="13" s="1"/>
  <c r="K195" i="15"/>
  <c r="D217" i="13" s="1"/>
  <c r="L196" i="13" s="1" a="1"/>
  <c r="L196" i="13" s="1"/>
  <c r="K196" i="15"/>
  <c r="D218" i="13" s="1"/>
  <c r="K197" i="15"/>
  <c r="D219" i="13" s="1"/>
  <c r="K198" i="15"/>
  <c r="D220" i="13" s="1"/>
  <c r="K199" i="15"/>
  <c r="D221" i="13" s="1"/>
  <c r="K200" i="15"/>
  <c r="D222" i="13" s="1"/>
  <c r="L201" i="13" s="1" a="1"/>
  <c r="L201" i="13" s="1"/>
  <c r="K201" i="15"/>
  <c r="D223" i="13" s="1"/>
  <c r="K202" i="15"/>
  <c r="D224" i="13" s="1"/>
  <c r="K203" i="15"/>
  <c r="D225" i="13" s="1"/>
  <c r="K204" i="15"/>
  <c r="D226" i="13" s="1"/>
  <c r="L205" i="13" s="1" a="1"/>
  <c r="L205" i="13" s="1"/>
  <c r="K205" i="15"/>
  <c r="D227" i="13" s="1"/>
  <c r="K206" i="15"/>
  <c r="D228" i="13" s="1"/>
  <c r="K207" i="15"/>
  <c r="D229" i="13" s="1"/>
  <c r="K208" i="15"/>
  <c r="D230" i="13" s="1"/>
  <c r="K209" i="15"/>
  <c r="D231" i="13" s="1"/>
  <c r="K210" i="15"/>
  <c r="D232" i="13" s="1"/>
  <c r="K211" i="15"/>
  <c r="D233" i="13" s="1"/>
  <c r="K212" i="15"/>
  <c r="D234" i="13" s="1"/>
  <c r="K213" i="15"/>
  <c r="D235" i="13" s="1"/>
  <c r="K214" i="15"/>
  <c r="D236" i="13" s="1"/>
  <c r="K215" i="15"/>
  <c r="D237" i="13" s="1"/>
  <c r="K216" i="15"/>
  <c r="D238" i="13" s="1"/>
  <c r="K217" i="15"/>
  <c r="D239" i="13" s="1"/>
  <c r="K218" i="15"/>
  <c r="D240" i="13" s="1"/>
  <c r="K219" i="15"/>
  <c r="D241" i="13" s="1"/>
  <c r="K220" i="15"/>
  <c r="D242" i="13" s="1"/>
  <c r="K221" i="15"/>
  <c r="D243" i="13" s="1"/>
  <c r="K222" i="15"/>
  <c r="D244" i="13" s="1"/>
  <c r="K223" i="15"/>
  <c r="D17" i="13" s="1"/>
  <c r="K224" i="15"/>
  <c r="D245" i="13" s="1"/>
  <c r="K225" i="15"/>
  <c r="D246" i="13" s="1"/>
  <c r="K226" i="15"/>
  <c r="D247" i="13" s="1"/>
  <c r="K227" i="15"/>
  <c r="D248" i="13" s="1"/>
  <c r="K228" i="15"/>
  <c r="D249" i="13" s="1"/>
  <c r="K229" i="15"/>
  <c r="D18" i="13" s="1"/>
  <c r="K230" i="15"/>
  <c r="D250" i="13" s="1"/>
  <c r="K231" i="15"/>
  <c r="D251" i="13" s="1"/>
  <c r="K232" i="15"/>
  <c r="D252" i="13" s="1"/>
  <c r="K233" i="15"/>
  <c r="D253" i="13" s="1"/>
  <c r="K234" i="15"/>
  <c r="D254" i="13" s="1"/>
  <c r="K235" i="15"/>
  <c r="D255" i="13" s="1"/>
  <c r="K236" i="15"/>
  <c r="D256" i="13" s="1"/>
  <c r="K237" i="15"/>
  <c r="D257" i="13" s="1"/>
  <c r="K238" i="15"/>
  <c r="D258" i="13" s="1"/>
  <c r="K239" i="15"/>
  <c r="D19" i="13" s="1"/>
  <c r="K240" i="15"/>
  <c r="D259" i="13" s="1"/>
  <c r="K241" i="15"/>
  <c r="D260" i="13" s="1"/>
  <c r="K242" i="15"/>
  <c r="D261" i="13" s="1"/>
  <c r="K243" i="15"/>
  <c r="D262" i="13" s="1"/>
  <c r="K244" i="15"/>
  <c r="D263" i="13" s="1"/>
  <c r="K245" i="15"/>
  <c r="D264" i="13" s="1"/>
  <c r="K246" i="15"/>
  <c r="D265" i="13" s="1"/>
  <c r="K247" i="15"/>
  <c r="D266" i="13" s="1"/>
  <c r="K248" i="15"/>
  <c r="D267" i="13" s="1"/>
  <c r="K249" i="15"/>
  <c r="D268" i="13" s="1"/>
  <c r="K250" i="15"/>
  <c r="D269" i="13" s="1"/>
  <c r="K251" i="15"/>
  <c r="D270" i="13" s="1"/>
  <c r="K252" i="15"/>
  <c r="D271" i="13" s="1"/>
  <c r="K253" i="15"/>
  <c r="D272" i="13" s="1"/>
  <c r="K254" i="15"/>
  <c r="D273" i="13" s="1"/>
  <c r="K255" i="15"/>
  <c r="D274" i="13" s="1"/>
  <c r="K256" i="15"/>
  <c r="D275" i="13" s="1"/>
  <c r="K257" i="15"/>
  <c r="D276" i="13" s="1"/>
  <c r="K258" i="15"/>
  <c r="D277" i="13" s="1"/>
  <c r="K259" i="15"/>
  <c r="D278" i="13" s="1"/>
  <c r="K260" i="15"/>
  <c r="D279" i="13" s="1"/>
  <c r="K261" i="15"/>
  <c r="D280" i="13" s="1"/>
  <c r="K262" i="15"/>
  <c r="D281" i="13" s="1"/>
  <c r="K263" i="15"/>
  <c r="D282" i="13" s="1"/>
  <c r="K264" i="15"/>
  <c r="D283" i="13" s="1"/>
  <c r="K265" i="15"/>
  <c r="D284" i="13" s="1"/>
  <c r="K266" i="15"/>
  <c r="D285" i="13" s="1"/>
  <c r="K267" i="15"/>
  <c r="D286" i="13" s="1"/>
  <c r="K268" i="15"/>
  <c r="D287" i="13" s="1"/>
  <c r="K269" i="15"/>
  <c r="D288" i="13" s="1"/>
  <c r="K270" i="15"/>
  <c r="D289" i="13" s="1"/>
  <c r="K271" i="15"/>
  <c r="D290" i="13" s="1"/>
  <c r="K272" i="15"/>
  <c r="D291" i="13" s="1"/>
  <c r="K273" i="15"/>
  <c r="D292" i="13" s="1"/>
  <c r="K274" i="15"/>
  <c r="D293" i="13" s="1"/>
  <c r="K275" i="15"/>
  <c r="D294" i="13" s="1"/>
  <c r="K276" i="15"/>
  <c r="D295" i="13" s="1"/>
  <c r="K277" i="15"/>
  <c r="D296" i="13" s="1"/>
  <c r="K278" i="15"/>
  <c r="D297" i="13" s="1"/>
  <c r="K279" i="15"/>
  <c r="D298" i="13" s="1"/>
  <c r="K280" i="15"/>
  <c r="D299" i="13" s="1"/>
  <c r="K281" i="15"/>
  <c r="D300" i="13" s="1"/>
  <c r="K282" i="15"/>
  <c r="D301" i="13" s="1"/>
  <c r="K283" i="15"/>
  <c r="D302" i="13" s="1"/>
  <c r="K284" i="15"/>
  <c r="D303" i="13" s="1"/>
  <c r="K285" i="15"/>
  <c r="D304" i="13" s="1"/>
  <c r="K286" i="15"/>
  <c r="D305" i="13" s="1"/>
  <c r="K287" i="15"/>
  <c r="D306" i="13" s="1"/>
  <c r="K288" i="15"/>
  <c r="D307" i="13" s="1"/>
  <c r="K289" i="15"/>
  <c r="D308" i="13" s="1"/>
  <c r="K290" i="15"/>
  <c r="D309" i="13" s="1"/>
  <c r="K291" i="15"/>
  <c r="D310" i="13" s="1"/>
  <c r="K292" i="15"/>
  <c r="D311" i="13" s="1"/>
  <c r="K293" i="15"/>
  <c r="D312" i="13" s="1"/>
  <c r="K294" i="15"/>
  <c r="D313" i="13" s="1"/>
  <c r="K295" i="15"/>
  <c r="D314" i="13" s="1"/>
  <c r="K296" i="15"/>
  <c r="D315" i="13" s="1"/>
  <c r="K297" i="15"/>
  <c r="D316" i="13" s="1"/>
  <c r="K298" i="15"/>
  <c r="D317" i="13" s="1"/>
  <c r="K299" i="15"/>
  <c r="D318" i="13" s="1"/>
  <c r="K300" i="15"/>
  <c r="D319" i="13" s="1"/>
  <c r="K301" i="15"/>
  <c r="D320" i="13" s="1"/>
  <c r="K302" i="15"/>
  <c r="D321" i="13" s="1"/>
  <c r="K303" i="15"/>
  <c r="D322" i="13" s="1"/>
  <c r="K304" i="15"/>
  <c r="D323" i="13" s="1"/>
  <c r="K305" i="15"/>
  <c r="D324" i="13" s="1"/>
  <c r="K306" i="15"/>
  <c r="D325" i="13" s="1"/>
  <c r="K307" i="15"/>
  <c r="D20" i="13" s="1"/>
  <c r="K308" i="15"/>
  <c r="D326" i="13" s="1"/>
  <c r="K309" i="15"/>
  <c r="D327" i="13" s="1"/>
  <c r="K310" i="15"/>
  <c r="D328" i="13" s="1"/>
  <c r="K311" i="15"/>
  <c r="D329" i="13" s="1"/>
  <c r="K312" i="15"/>
  <c r="D330" i="13" s="1"/>
  <c r="K313" i="15"/>
  <c r="D331" i="13" s="1"/>
  <c r="K314" i="15"/>
  <c r="D332" i="13" s="1"/>
  <c r="K315" i="15"/>
  <c r="D333" i="13" s="1"/>
  <c r="K316" i="15"/>
  <c r="D334" i="13" s="1"/>
  <c r="K317" i="15"/>
  <c r="D335" i="13" s="1"/>
  <c r="K318" i="15"/>
  <c r="D336" i="13" s="1"/>
  <c r="K319" i="15"/>
  <c r="D337" i="13" s="1"/>
  <c r="K320" i="15"/>
  <c r="D338" i="13" s="1"/>
  <c r="K321" i="15"/>
  <c r="D339" i="13" s="1"/>
  <c r="K322" i="15"/>
  <c r="D340" i="13" s="1"/>
  <c r="K323" i="15"/>
  <c r="D341" i="13" s="1"/>
  <c r="K324" i="15"/>
  <c r="D342" i="13" s="1"/>
  <c r="K325" i="15"/>
  <c r="D343" i="13" s="1"/>
  <c r="K326" i="15"/>
  <c r="D344" i="13" s="1"/>
  <c r="K327" i="15"/>
  <c r="D345" i="13" s="1"/>
  <c r="K328" i="15"/>
  <c r="D346" i="13" s="1"/>
  <c r="K329" i="15"/>
  <c r="D347" i="13" s="1"/>
  <c r="K330" i="15"/>
  <c r="D348" i="13" s="1"/>
  <c r="K331" i="15"/>
  <c r="D21" i="13" s="1"/>
  <c r="K332" i="15"/>
  <c r="D349" i="13" s="1"/>
  <c r="K333" i="15"/>
  <c r="D350" i="13" s="1"/>
  <c r="K334" i="15"/>
  <c r="D351" i="13" s="1"/>
  <c r="K335" i="15"/>
  <c r="D352" i="13" s="1"/>
  <c r="K336" i="15"/>
  <c r="D353" i="13" s="1"/>
  <c r="K337" i="15"/>
  <c r="D354" i="13" s="1"/>
  <c r="K338" i="15"/>
  <c r="D355" i="13" s="1"/>
  <c r="K339" i="15"/>
  <c r="D356" i="13" s="1"/>
  <c r="K340" i="15"/>
  <c r="D357" i="13" s="1"/>
  <c r="K341" i="15"/>
  <c r="D358" i="13" s="1"/>
  <c r="K342" i="15"/>
  <c r="D359" i="13" s="1"/>
  <c r="K343" i="15"/>
  <c r="D360" i="13" s="1"/>
  <c r="K344" i="15"/>
  <c r="D361" i="13" s="1"/>
  <c r="K345" i="15"/>
  <c r="D362" i="13" s="1"/>
  <c r="K346" i="15"/>
  <c r="D363" i="13" s="1"/>
  <c r="K347" i="15"/>
  <c r="D364" i="13" s="1"/>
  <c r="K348" i="15"/>
  <c r="D365" i="13" s="1"/>
  <c r="K349" i="15"/>
  <c r="D366" i="13" s="1"/>
  <c r="K350" i="15"/>
  <c r="D367" i="13" s="1"/>
  <c r="K351" i="15"/>
  <c r="D368" i="13" s="1"/>
  <c r="K352" i="15"/>
  <c r="D369" i="13" s="1"/>
  <c r="K353" i="15"/>
  <c r="D370" i="13" s="1"/>
  <c r="K354" i="15"/>
  <c r="D371" i="13" s="1"/>
  <c r="K355" i="15"/>
  <c r="D372" i="13" s="1"/>
  <c r="K356" i="15"/>
  <c r="D373" i="13" s="1"/>
  <c r="K357" i="15"/>
  <c r="D374" i="13" s="1"/>
  <c r="K358" i="15"/>
  <c r="D22" i="13" s="1"/>
  <c r="K359" i="15"/>
  <c r="D375" i="13" s="1"/>
  <c r="K360" i="15"/>
  <c r="D376" i="13" s="1"/>
  <c r="K361" i="15"/>
  <c r="D377" i="13" s="1"/>
  <c r="K362" i="15"/>
  <c r="D378" i="13" s="1"/>
  <c r="K363" i="15"/>
  <c r="D379" i="13" s="1"/>
  <c r="K364" i="15"/>
  <c r="D380" i="13" s="1"/>
  <c r="K365" i="15"/>
  <c r="D381" i="13" s="1"/>
  <c r="K366" i="15"/>
  <c r="D382" i="13" s="1"/>
  <c r="K367" i="15"/>
  <c r="D383" i="13" s="1"/>
  <c r="K368" i="15"/>
  <c r="D384" i="13" s="1"/>
  <c r="K369" i="15"/>
  <c r="D385" i="13" s="1"/>
  <c r="K370" i="15"/>
  <c r="D386" i="13" s="1"/>
  <c r="K371" i="15"/>
  <c r="D387" i="13" s="1"/>
  <c r="K372" i="15"/>
  <c r="D388" i="13" s="1"/>
  <c r="K373" i="15"/>
  <c r="D389" i="13" s="1"/>
  <c r="K374" i="15"/>
  <c r="D390" i="13" s="1"/>
  <c r="K375" i="15"/>
  <c r="D391" i="13" s="1"/>
  <c r="K376" i="15"/>
  <c r="D392" i="13" s="1"/>
  <c r="K377" i="15"/>
  <c r="D5" i="13" s="1"/>
  <c r="K378" i="15"/>
  <c r="D393" i="13" s="1"/>
  <c r="K379" i="15"/>
  <c r="D23" i="13" s="1"/>
  <c r="K380" i="15"/>
  <c r="D394" i="13" s="1"/>
  <c r="K381" i="15"/>
  <c r="D395" i="13" s="1"/>
  <c r="K382" i="15"/>
  <c r="D396" i="13" s="1"/>
  <c r="K383" i="15"/>
  <c r="D397" i="13" s="1"/>
  <c r="K384" i="15"/>
  <c r="D398" i="13" s="1"/>
  <c r="K385" i="15"/>
  <c r="D399" i="13" s="1"/>
  <c r="K386" i="15"/>
  <c r="D400" i="13" s="1"/>
  <c r="K387" i="15"/>
  <c r="D401" i="13" s="1"/>
  <c r="K388" i="15"/>
  <c r="D402" i="13" s="1"/>
  <c r="K389" i="15"/>
  <c r="D403" i="13" s="1"/>
  <c r="K390" i="15"/>
  <c r="D404" i="13" s="1"/>
  <c r="K391" i="15"/>
  <c r="D405" i="13" s="1"/>
  <c r="K392" i="15"/>
  <c r="D406" i="13" s="1"/>
  <c r="K393" i="15"/>
  <c r="D407" i="13" s="1"/>
  <c r="K394" i="15"/>
  <c r="D408" i="13" s="1"/>
  <c r="K395" i="15"/>
  <c r="D409" i="13" s="1"/>
  <c r="K396" i="15"/>
  <c r="D410" i="13" s="1"/>
  <c r="K397" i="15"/>
  <c r="D411" i="13" s="1"/>
  <c r="K398" i="15"/>
  <c r="D412" i="13" s="1"/>
  <c r="K399" i="15"/>
  <c r="D413" i="13" s="1"/>
  <c r="K400" i="15"/>
  <c r="D414" i="13" s="1"/>
  <c r="K401" i="15"/>
  <c r="D415" i="13" s="1"/>
  <c r="K402" i="15"/>
  <c r="D416" i="13" s="1"/>
  <c r="K403" i="15"/>
  <c r="D417" i="13" s="1"/>
  <c r="K404" i="15"/>
  <c r="D418" i="13" s="1"/>
  <c r="K405" i="15"/>
  <c r="D419" i="13" s="1"/>
  <c r="K406" i="15"/>
  <c r="D420" i="13" s="1"/>
  <c r="K407" i="15"/>
  <c r="D421" i="13" s="1"/>
  <c r="K408" i="15"/>
  <c r="D422" i="13" s="1"/>
  <c r="K409" i="15"/>
  <c r="D423" i="13" s="1"/>
  <c r="K410" i="15"/>
  <c r="D424" i="13" s="1"/>
  <c r="K411" i="15"/>
  <c r="D425" i="13" s="1"/>
  <c r="K412" i="15"/>
  <c r="D426" i="13" s="1"/>
  <c r="K413" i="15"/>
  <c r="D427" i="13" s="1"/>
  <c r="K414" i="15"/>
  <c r="D428" i="13" s="1"/>
  <c r="K415" i="15"/>
  <c r="D429" i="13" s="1"/>
  <c r="K416" i="15"/>
  <c r="D430" i="13" s="1"/>
  <c r="K417" i="15"/>
  <c r="D431" i="13" s="1"/>
  <c r="K418" i="15"/>
  <c r="D432" i="13" s="1"/>
  <c r="K419" i="15"/>
  <c r="D433" i="13" s="1"/>
  <c r="K420" i="15"/>
  <c r="D434" i="13" s="1"/>
  <c r="K421" i="15"/>
  <c r="D435" i="13" s="1"/>
  <c r="K422" i="15"/>
  <c r="D436" i="13" s="1"/>
  <c r="K423" i="15"/>
  <c r="D437" i="13" s="1"/>
  <c r="K424" i="15"/>
  <c r="D438" i="13" s="1"/>
  <c r="K425" i="15"/>
  <c r="D439" i="13" s="1"/>
  <c r="K426" i="15"/>
  <c r="D440" i="13" s="1"/>
  <c r="K427" i="15"/>
  <c r="D441" i="13" s="1"/>
  <c r="K428" i="15"/>
  <c r="D442" i="13" s="1"/>
  <c r="K429" i="15"/>
  <c r="D443" i="13" s="1"/>
  <c r="K430" i="15"/>
  <c r="D444" i="13" s="1"/>
  <c r="K431" i="15"/>
  <c r="D445" i="13" s="1"/>
  <c r="K432" i="15"/>
  <c r="D446" i="13" s="1"/>
  <c r="K433" i="15"/>
  <c r="D447" i="13" s="1"/>
  <c r="K434" i="15"/>
  <c r="D448" i="13" s="1"/>
  <c r="K435" i="15"/>
  <c r="D449" i="13" s="1"/>
  <c r="K436" i="15"/>
  <c r="D450" i="13" s="1"/>
  <c r="K437" i="15"/>
  <c r="D451" i="13" s="1"/>
  <c r="K438" i="15"/>
  <c r="D452" i="13" s="1"/>
  <c r="K439" i="15"/>
  <c r="D453" i="13" s="1"/>
  <c r="K440" i="15"/>
  <c r="D454" i="13" s="1"/>
  <c r="K441" i="15"/>
  <c r="D455" i="13" s="1"/>
  <c r="K442" i="15"/>
  <c r="D456" i="13" s="1"/>
  <c r="K443" i="15"/>
  <c r="D457" i="13" s="1"/>
  <c r="K444" i="15"/>
  <c r="D458" i="13" s="1"/>
  <c r="K445" i="15"/>
  <c r="D459" i="13" s="1"/>
  <c r="K446" i="15"/>
  <c r="D460" i="13" s="1"/>
  <c r="K447" i="15"/>
  <c r="D461" i="13" s="1"/>
  <c r="K448" i="15"/>
  <c r="D24" i="13" s="1"/>
  <c r="K449" i="15"/>
  <c r="D462" i="13" s="1"/>
  <c r="K450" i="15"/>
  <c r="D463" i="13" s="1"/>
  <c r="K451" i="15"/>
  <c r="D464" i="13" s="1"/>
  <c r="K452" i="15"/>
  <c r="D465" i="13" s="1"/>
  <c r="K453" i="15"/>
  <c r="D466" i="13" s="1"/>
  <c r="K454" i="15"/>
  <c r="D467" i="13" s="1"/>
  <c r="K455" i="15"/>
  <c r="D468" i="13" s="1"/>
  <c r="K456" i="15"/>
  <c r="D469" i="13" s="1"/>
  <c r="K457" i="15"/>
  <c r="D470" i="13" s="1"/>
  <c r="K458" i="15"/>
  <c r="D471" i="13" s="1"/>
  <c r="K459" i="15"/>
  <c r="D472" i="13" s="1"/>
  <c r="K460" i="15"/>
  <c r="D473" i="13" s="1"/>
  <c r="K461" i="15"/>
  <c r="D474" i="13" s="1"/>
  <c r="K462" i="15"/>
  <c r="D475" i="13" s="1"/>
  <c r="K463" i="15"/>
  <c r="D25" i="13" s="1"/>
  <c r="K464" i="15"/>
  <c r="D6" i="13" s="1"/>
  <c r="K465" i="15"/>
  <c r="D476" i="13" s="1"/>
  <c r="K466" i="15"/>
  <c r="D477" i="13" s="1"/>
  <c r="K467" i="15"/>
  <c r="D478" i="13" s="1"/>
  <c r="K468" i="15"/>
  <c r="D479" i="13" s="1"/>
  <c r="K469" i="15"/>
  <c r="D480" i="13" s="1"/>
  <c r="K470" i="15"/>
  <c r="D481" i="13" s="1"/>
  <c r="K471" i="15"/>
  <c r="D482" i="13" s="1"/>
  <c r="K472" i="15"/>
  <c r="D483" i="13" s="1"/>
  <c r="K473" i="15"/>
  <c r="D484" i="13" s="1"/>
  <c r="K474" i="15"/>
  <c r="D485" i="13" s="1"/>
  <c r="K475" i="15"/>
  <c r="D486" i="13" s="1"/>
  <c r="K476" i="15"/>
  <c r="D487" i="13" s="1"/>
  <c r="K477" i="15"/>
  <c r="D488" i="13" s="1"/>
  <c r="K478" i="15"/>
  <c r="D489" i="13" s="1"/>
  <c r="K479" i="15"/>
  <c r="D3" i="13" s="1"/>
  <c r="K480" i="15"/>
  <c r="D490" i="13" s="1"/>
  <c r="K481" i="15"/>
  <c r="D491" i="13" s="1"/>
  <c r="K482" i="15"/>
  <c r="D492" i="13" s="1"/>
  <c r="K483" i="15"/>
  <c r="D493" i="13" s="1"/>
  <c r="K484" i="15"/>
  <c r="D494" i="13" s="1"/>
  <c r="K485" i="15"/>
  <c r="D495" i="13" s="1"/>
  <c r="K486" i="15"/>
  <c r="D496" i="13" s="1"/>
  <c r="K487" i="15"/>
  <c r="D497" i="13" s="1"/>
  <c r="K488" i="15"/>
  <c r="D498" i="13" s="1"/>
  <c r="K489" i="15"/>
  <c r="D499" i="13" s="1"/>
  <c r="K490" i="15"/>
  <c r="D500" i="13" s="1"/>
  <c r="K491" i="15"/>
  <c r="D501" i="13" s="1"/>
  <c r="K492" i="15"/>
  <c r="D502" i="13" s="1"/>
  <c r="K493" i="15"/>
  <c r="D503" i="13" s="1"/>
  <c r="K494" i="15"/>
  <c r="D26" i="13" s="1"/>
  <c r="K495" i="15"/>
  <c r="D504" i="13" s="1"/>
  <c r="K496" i="15"/>
  <c r="D505" i="13" s="1"/>
  <c r="K497" i="15"/>
  <c r="D506" i="13" s="1"/>
  <c r="K498" i="15"/>
  <c r="D507" i="13" s="1"/>
  <c r="K499" i="15"/>
  <c r="D27" i="13" s="1"/>
  <c r="K500" i="15"/>
  <c r="D508" i="13" s="1"/>
  <c r="K501" i="15"/>
  <c r="D509" i="13" s="1"/>
  <c r="K502" i="15"/>
  <c r="D510" i="13" s="1"/>
  <c r="K503" i="15"/>
  <c r="D511" i="13" s="1"/>
  <c r="K504" i="15"/>
  <c r="D512" i="13" s="1"/>
  <c r="K505" i="15"/>
  <c r="D513" i="13" s="1"/>
  <c r="K506" i="15"/>
  <c r="D514" i="13" s="1"/>
  <c r="K507" i="15"/>
  <c r="D515" i="13" s="1"/>
  <c r="K508" i="15"/>
  <c r="D516" i="13" s="1"/>
  <c r="K509" i="15"/>
  <c r="D517" i="13" s="1"/>
  <c r="K510" i="15"/>
  <c r="D518" i="13" s="1"/>
  <c r="K511" i="15"/>
  <c r="D519" i="13" s="1"/>
  <c r="K512" i="15"/>
  <c r="D520" i="13" s="1"/>
  <c r="K513" i="15"/>
  <c r="D521" i="13" s="1"/>
  <c r="K514" i="15"/>
  <c r="D522" i="13" s="1"/>
  <c r="K515" i="15"/>
  <c r="D28" i="13" s="1"/>
  <c r="K516" i="15"/>
  <c r="D523" i="13" s="1"/>
  <c r="K517" i="15"/>
  <c r="D524" i="13" s="1"/>
  <c r="K518" i="15"/>
  <c r="D525" i="13" s="1"/>
  <c r="K519" i="15"/>
  <c r="D526" i="13" s="1"/>
  <c r="K520" i="15"/>
  <c r="D527" i="13" s="1"/>
  <c r="K521" i="15"/>
  <c r="D528" i="13" s="1"/>
  <c r="K522" i="15"/>
  <c r="D529" i="13" s="1"/>
  <c r="K523" i="15"/>
  <c r="D530" i="13" s="1"/>
  <c r="K524" i="15"/>
  <c r="D531" i="13" s="1"/>
  <c r="K525" i="15"/>
  <c r="D532" i="13" s="1"/>
  <c r="K526" i="15"/>
  <c r="D533" i="13" s="1"/>
  <c r="K527" i="15"/>
  <c r="D534" i="13" s="1"/>
  <c r="K528" i="15"/>
  <c r="D535" i="13" s="1"/>
  <c r="K529" i="15"/>
  <c r="D536" i="13" s="1"/>
  <c r="K530" i="15"/>
  <c r="D537" i="13" s="1"/>
  <c r="K531" i="15"/>
  <c r="D29" i="13" s="1"/>
  <c r="K532" i="15"/>
  <c r="D538" i="13" s="1"/>
  <c r="K533" i="15"/>
  <c r="D539" i="13" s="1"/>
  <c r="K534" i="15"/>
  <c r="D540" i="13" s="1"/>
  <c r="K535" i="15"/>
  <c r="D30" i="13" s="1"/>
  <c r="K536" i="15"/>
  <c r="D541" i="13" s="1"/>
  <c r="K537" i="15"/>
  <c r="D542" i="13" s="1"/>
  <c r="K538" i="15"/>
  <c r="D543" i="13" s="1"/>
  <c r="K539" i="15"/>
  <c r="D544" i="13" s="1"/>
  <c r="K540" i="15"/>
  <c r="D545" i="13" s="1"/>
  <c r="K541" i="15"/>
  <c r="D546" i="13" s="1"/>
  <c r="K542" i="15"/>
  <c r="D547" i="13" s="1"/>
  <c r="K543" i="15"/>
  <c r="D548" i="13" s="1"/>
  <c r="K544" i="15"/>
  <c r="D549" i="13" s="1"/>
  <c r="K545" i="15"/>
  <c r="D550" i="13" s="1"/>
  <c r="K546" i="15"/>
  <c r="D31" i="13" s="1"/>
  <c r="K547" i="15"/>
  <c r="D551" i="13" s="1"/>
  <c r="K548" i="15"/>
  <c r="D552" i="13" s="1"/>
  <c r="K549" i="15"/>
  <c r="D553" i="13" s="1"/>
  <c r="K550" i="15"/>
  <c r="D554" i="13" s="1"/>
  <c r="K551" i="15"/>
  <c r="D555" i="13" s="1"/>
  <c r="K552" i="15"/>
  <c r="D556" i="13" s="1"/>
  <c r="K553" i="15"/>
  <c r="D557" i="13" s="1"/>
  <c r="K554" i="15"/>
  <c r="D558" i="13" s="1"/>
  <c r="K555" i="15"/>
  <c r="D559" i="13" s="1"/>
  <c r="K556" i="15"/>
  <c r="D560" i="13" s="1"/>
  <c r="K557" i="15"/>
  <c r="D561" i="13" s="1"/>
  <c r="K558" i="15"/>
  <c r="D562" i="13" s="1"/>
  <c r="K559" i="15"/>
  <c r="D563" i="13" s="1"/>
  <c r="K560" i="15"/>
  <c r="D564" i="13" s="1"/>
  <c r="K561" i="15"/>
  <c r="D565" i="13" s="1"/>
  <c r="K562" i="15"/>
  <c r="D566" i="13" s="1"/>
  <c r="K563" i="15"/>
  <c r="D567" i="13" s="1"/>
  <c r="K564" i="15"/>
  <c r="D568" i="13" s="1"/>
  <c r="K565" i="15"/>
  <c r="D569" i="13" s="1"/>
  <c r="K566" i="15"/>
  <c r="D570" i="13" s="1"/>
  <c r="K567" i="15"/>
  <c r="D571" i="13" s="1"/>
  <c r="K568" i="15"/>
  <c r="D572" i="13" s="1"/>
  <c r="K569" i="15"/>
  <c r="D573" i="13" s="1"/>
  <c r="K570" i="15"/>
  <c r="D574" i="13" s="1"/>
  <c r="K571" i="15"/>
  <c r="D575" i="13" s="1"/>
  <c r="K572" i="15"/>
  <c r="D576" i="13" s="1"/>
  <c r="K573" i="15"/>
  <c r="D577" i="13" s="1"/>
  <c r="K574" i="15"/>
  <c r="D578" i="13" s="1"/>
  <c r="K575" i="15"/>
  <c r="D579" i="13" s="1"/>
  <c r="K576" i="15"/>
  <c r="D32" i="13" s="1"/>
  <c r="K577" i="15"/>
  <c r="D580" i="13" s="1"/>
  <c r="K578" i="15"/>
  <c r="D581" i="13" s="1"/>
  <c r="K579" i="15"/>
  <c r="D582" i="13" s="1"/>
  <c r="K580" i="15"/>
  <c r="D583" i="13" s="1"/>
  <c r="K581" i="15"/>
  <c r="D584" i="13" s="1"/>
  <c r="K582" i="15"/>
  <c r="D585" i="13" s="1"/>
  <c r="K583" i="15"/>
  <c r="D586" i="13" s="1"/>
  <c r="K584" i="15"/>
  <c r="D587" i="13" s="1"/>
  <c r="K585" i="15"/>
  <c r="D588" i="13" s="1"/>
  <c r="K586" i="15"/>
  <c r="D589" i="13" s="1"/>
  <c r="K587" i="15"/>
  <c r="D590" i="13" s="1"/>
  <c r="K588" i="15"/>
  <c r="D591" i="13" s="1"/>
  <c r="K589" i="15"/>
  <c r="D592" i="13" s="1"/>
  <c r="K590" i="15"/>
  <c r="D593" i="13" s="1"/>
  <c r="K591" i="15"/>
  <c r="D594" i="13" s="1"/>
  <c r="K592" i="15"/>
  <c r="D33" i="13" s="1"/>
  <c r="K593" i="15"/>
  <c r="D595" i="13" s="1"/>
  <c r="K594" i="15"/>
  <c r="D596" i="13" s="1"/>
  <c r="K595" i="15"/>
  <c r="D597" i="13" s="1"/>
  <c r="K596" i="15"/>
  <c r="D598" i="13" s="1"/>
  <c r="K597" i="15"/>
  <c r="D599" i="13" s="1"/>
  <c r="K598" i="15"/>
  <c r="D600" i="13" s="1"/>
  <c r="K599" i="15"/>
  <c r="D601" i="13" s="1"/>
  <c r="K600" i="15"/>
  <c r="D602" i="13" s="1"/>
  <c r="K601" i="15"/>
  <c r="D603" i="13" s="1"/>
  <c r="K602" i="15"/>
  <c r="D604" i="13" s="1"/>
  <c r="K603" i="15"/>
  <c r="D605" i="13" s="1"/>
  <c r="K604" i="15"/>
  <c r="D606" i="13" s="1"/>
  <c r="K605" i="15"/>
  <c r="D607" i="13" s="1"/>
  <c r="K606" i="15"/>
  <c r="D608" i="13" s="1"/>
  <c r="K607" i="15"/>
  <c r="D609" i="13" s="1"/>
  <c r="K608" i="15"/>
  <c r="D610" i="13" s="1"/>
  <c r="K609" i="15"/>
  <c r="D611" i="13" s="1"/>
  <c r="K610" i="15"/>
  <c r="D612" i="13" s="1"/>
  <c r="K611" i="15"/>
  <c r="D613" i="13" s="1"/>
  <c r="K612" i="15"/>
  <c r="D614" i="13" s="1"/>
  <c r="K613" i="15"/>
  <c r="D615" i="13" s="1"/>
  <c r="K614" i="15"/>
  <c r="D616" i="13" s="1"/>
  <c r="K615" i="15"/>
  <c r="D617" i="13" s="1"/>
  <c r="K616" i="15"/>
  <c r="D618" i="13" s="1"/>
  <c r="K617" i="15"/>
  <c r="D619" i="13" s="1"/>
  <c r="K618" i="15"/>
  <c r="D620" i="13" s="1"/>
  <c r="K619" i="15"/>
  <c r="D621" i="13" s="1"/>
  <c r="K620" i="15"/>
  <c r="D622" i="13" s="1"/>
  <c r="K621" i="15"/>
  <c r="D623" i="13" s="1"/>
  <c r="K622" i="15"/>
  <c r="D624" i="13" s="1"/>
  <c r="K623" i="15"/>
  <c r="D625" i="13" s="1"/>
  <c r="K624" i="15"/>
  <c r="D626" i="13" s="1"/>
  <c r="K625" i="15"/>
  <c r="D627" i="13" s="1"/>
  <c r="K626" i="15"/>
  <c r="D628" i="13" s="1"/>
  <c r="K627" i="15"/>
  <c r="D629" i="13" s="1"/>
  <c r="K628" i="15"/>
  <c r="D630" i="13" s="1"/>
  <c r="K629" i="15"/>
  <c r="D631" i="13" s="1"/>
  <c r="K630" i="15"/>
  <c r="D632" i="13" s="1"/>
  <c r="K631" i="15"/>
  <c r="D633" i="13" s="1"/>
  <c r="K632" i="15"/>
  <c r="D634" i="13" s="1"/>
  <c r="K633" i="15"/>
  <c r="D635" i="13" s="1"/>
  <c r="K634" i="15"/>
  <c r="D636" i="13" s="1"/>
  <c r="K635" i="15"/>
  <c r="D637" i="13" s="1"/>
  <c r="K636" i="15"/>
  <c r="D638" i="13" s="1"/>
  <c r="K637" i="15"/>
  <c r="D639" i="13" s="1"/>
  <c r="K638" i="15"/>
  <c r="D640" i="13" s="1"/>
  <c r="K639" i="15"/>
  <c r="D641" i="13" s="1"/>
  <c r="K640" i="15"/>
  <c r="D642" i="13" s="1"/>
  <c r="K641" i="15"/>
  <c r="D643" i="13" s="1"/>
  <c r="K642" i="15"/>
  <c r="D644" i="13" s="1"/>
  <c r="K643" i="15"/>
  <c r="D645" i="13" s="1"/>
  <c r="K644" i="15"/>
  <c r="D646" i="13" s="1"/>
  <c r="K645" i="15"/>
  <c r="D647" i="13" s="1"/>
  <c r="K646" i="15"/>
  <c r="D648" i="13" s="1"/>
  <c r="K647" i="15"/>
  <c r="D649" i="13" s="1"/>
  <c r="K648" i="15"/>
  <c r="D650" i="13" s="1"/>
  <c r="K649" i="15"/>
  <c r="D651" i="13" s="1"/>
  <c r="K650" i="15"/>
  <c r="D652" i="13" s="1"/>
  <c r="K651" i="15"/>
  <c r="D653" i="13" s="1"/>
  <c r="K652" i="15"/>
  <c r="D654" i="13" s="1"/>
  <c r="K653" i="15"/>
  <c r="D655" i="13" s="1"/>
  <c r="K654" i="15"/>
  <c r="D656" i="13" s="1"/>
  <c r="K655" i="15"/>
  <c r="D657" i="13" s="1"/>
  <c r="K656" i="15"/>
  <c r="D658" i="13" s="1"/>
  <c r="K657" i="15"/>
  <c r="D659" i="13" s="1"/>
  <c r="K658" i="15"/>
  <c r="D34" i="13" s="1"/>
  <c r="K659" i="15"/>
  <c r="D660" i="13" s="1"/>
  <c r="K660" i="15"/>
  <c r="D661" i="13" s="1"/>
  <c r="K661" i="15"/>
  <c r="D662" i="13" s="1"/>
  <c r="K662" i="15"/>
  <c r="D663" i="13" s="1"/>
  <c r="K663" i="15"/>
  <c r="D664" i="13" s="1"/>
  <c r="K664" i="15"/>
  <c r="D665" i="13" s="1"/>
  <c r="K665" i="15"/>
  <c r="D666" i="13" s="1"/>
  <c r="K666" i="15"/>
  <c r="D667" i="13" s="1"/>
  <c r="K667" i="15"/>
  <c r="D668" i="13" s="1"/>
  <c r="K668" i="15"/>
  <c r="D669" i="13" s="1"/>
  <c r="K669" i="15"/>
  <c r="D670" i="13" s="1"/>
  <c r="K670" i="15"/>
  <c r="D671" i="13" s="1"/>
  <c r="K671" i="15"/>
  <c r="D672" i="13" s="1"/>
  <c r="K672" i="15"/>
  <c r="D673" i="13" s="1"/>
  <c r="K673" i="15"/>
  <c r="D674" i="13" s="1"/>
  <c r="K674" i="15"/>
  <c r="D675" i="13" s="1"/>
  <c r="K675" i="15"/>
  <c r="D676" i="13" s="1"/>
  <c r="K676" i="15"/>
  <c r="D677" i="13" s="1"/>
  <c r="K677" i="15"/>
  <c r="D678" i="13" s="1"/>
  <c r="K678" i="15"/>
  <c r="D679" i="13" s="1"/>
  <c r="K679" i="15"/>
  <c r="D680" i="13" s="1"/>
  <c r="K680" i="15"/>
  <c r="D681" i="13" s="1"/>
  <c r="K681" i="15"/>
  <c r="D682" i="13" s="1"/>
  <c r="K682" i="15"/>
  <c r="D683" i="13" s="1"/>
  <c r="K683" i="15"/>
  <c r="D684" i="13" s="1"/>
  <c r="K684" i="15"/>
  <c r="D685" i="13" s="1"/>
  <c r="K685" i="15"/>
  <c r="D686" i="13" s="1"/>
  <c r="K686" i="15"/>
  <c r="D687" i="13" s="1"/>
  <c r="K687" i="15"/>
  <c r="D688" i="13" s="1"/>
  <c r="K688" i="15"/>
  <c r="D689" i="13" s="1"/>
  <c r="K689" i="15"/>
  <c r="D690" i="13" s="1"/>
  <c r="K690" i="15"/>
  <c r="D691" i="13" s="1"/>
  <c r="K691" i="15"/>
  <c r="D692" i="13" s="1"/>
  <c r="K692" i="15"/>
  <c r="D693" i="13" s="1"/>
  <c r="K693" i="15"/>
  <c r="D694" i="13" s="1"/>
  <c r="K694" i="15"/>
  <c r="D695" i="13" s="1"/>
  <c r="K695" i="15"/>
  <c r="D696" i="13" s="1"/>
  <c r="K696" i="15"/>
  <c r="D697" i="13" s="1"/>
  <c r="K697" i="15"/>
  <c r="D698" i="13" s="1"/>
  <c r="K698" i="15"/>
  <c r="D699" i="13" s="1"/>
  <c r="K699" i="15"/>
  <c r="D700" i="13" s="1"/>
  <c r="K700" i="15"/>
  <c r="D701" i="13" s="1"/>
  <c r="K701" i="15"/>
  <c r="D702" i="13" s="1"/>
  <c r="K702" i="15"/>
  <c r="D703" i="13" s="1"/>
  <c r="K703" i="15"/>
  <c r="D704" i="13" s="1"/>
  <c r="K704" i="15"/>
  <c r="D705" i="13" s="1"/>
  <c r="K705" i="15"/>
  <c r="D706" i="13" s="1"/>
  <c r="K706" i="15"/>
  <c r="D707" i="13" s="1"/>
  <c r="K707" i="15"/>
  <c r="D708" i="13" s="1"/>
  <c r="K708" i="15"/>
  <c r="D709" i="13" s="1"/>
  <c r="K709" i="15"/>
  <c r="D710" i="13" s="1"/>
  <c r="K710" i="15"/>
  <c r="D711" i="13" s="1"/>
  <c r="K711" i="15"/>
  <c r="D712" i="13" s="1"/>
  <c r="K712" i="15"/>
  <c r="D713" i="13" s="1"/>
  <c r="K713" i="15"/>
  <c r="D714" i="13" s="1"/>
  <c r="K714" i="15"/>
  <c r="D715" i="13" s="1"/>
  <c r="K715" i="15"/>
  <c r="D716" i="13" s="1"/>
  <c r="K716" i="15"/>
  <c r="D717" i="13" s="1"/>
  <c r="K717" i="15"/>
  <c r="D718" i="13" s="1"/>
  <c r="K718" i="15"/>
  <c r="D719" i="13" s="1"/>
  <c r="K719" i="15"/>
  <c r="D720" i="13" s="1"/>
  <c r="K720" i="15"/>
  <c r="D721" i="13" s="1"/>
  <c r="K721" i="15"/>
  <c r="D722" i="13" s="1"/>
  <c r="K722" i="15"/>
  <c r="D723" i="13" s="1"/>
  <c r="K723" i="15"/>
  <c r="D724" i="13" s="1"/>
  <c r="K724" i="15"/>
  <c r="D725" i="13" s="1"/>
  <c r="K725" i="15"/>
  <c r="D726" i="13" s="1"/>
  <c r="K726" i="15"/>
  <c r="D727" i="13" s="1"/>
  <c r="K727" i="15"/>
  <c r="D728" i="13" s="1"/>
  <c r="K728" i="15"/>
  <c r="D729" i="13" s="1"/>
  <c r="K729" i="15"/>
  <c r="D730" i="13" s="1"/>
  <c r="K730" i="15"/>
  <c r="D731" i="13" s="1"/>
  <c r="K731" i="15"/>
  <c r="D732" i="13" s="1"/>
  <c r="K732" i="15"/>
  <c r="D733" i="13" s="1"/>
  <c r="K733" i="15"/>
  <c r="D734" i="13" s="1"/>
  <c r="K734" i="15"/>
  <c r="D735" i="13" s="1"/>
  <c r="K735" i="15"/>
  <c r="D736" i="13" s="1"/>
  <c r="K736" i="15"/>
  <c r="D737" i="13" s="1"/>
  <c r="K737" i="15"/>
  <c r="D738" i="13" s="1"/>
  <c r="K738" i="15"/>
  <c r="D739" i="13" s="1"/>
  <c r="K739" i="15"/>
  <c r="D740" i="13" s="1"/>
  <c r="K740" i="15"/>
  <c r="D741" i="13" s="1"/>
  <c r="K741" i="15"/>
  <c r="D742" i="13" s="1"/>
  <c r="K742" i="15"/>
  <c r="D743" i="13" s="1"/>
  <c r="K743" i="15"/>
  <c r="D744" i="13" s="1"/>
  <c r="K744" i="15"/>
  <c r="D745" i="13" s="1"/>
  <c r="K745" i="15"/>
  <c r="D746" i="13" s="1"/>
  <c r="K746" i="15"/>
  <c r="D747" i="13" s="1"/>
  <c r="K747" i="15"/>
  <c r="D748" i="13" s="1"/>
  <c r="K748" i="15"/>
  <c r="D749" i="13" s="1"/>
  <c r="K749" i="15"/>
  <c r="D750" i="13" s="1"/>
  <c r="K750" i="15"/>
  <c r="D751" i="13" s="1"/>
  <c r="K751" i="15"/>
  <c r="D752" i="13" s="1"/>
  <c r="K752" i="15"/>
  <c r="D753" i="13" s="1"/>
  <c r="K753" i="15"/>
  <c r="D754" i="13" s="1"/>
  <c r="K754" i="15"/>
  <c r="D755" i="13" s="1"/>
  <c r="K755" i="15"/>
  <c r="D756" i="13" s="1"/>
  <c r="K756" i="15"/>
  <c r="D757" i="13" s="1"/>
  <c r="K757" i="15"/>
  <c r="D758" i="13" s="1"/>
  <c r="K758" i="15"/>
  <c r="D759" i="13" s="1"/>
  <c r="K759" i="15"/>
  <c r="D760" i="13" s="1"/>
  <c r="K760" i="15"/>
  <c r="D761" i="13" s="1"/>
  <c r="K761" i="15"/>
  <c r="D762" i="13" s="1"/>
  <c r="K762" i="15"/>
  <c r="D763" i="13" s="1"/>
  <c r="K763" i="15"/>
  <c r="D764" i="13" s="1"/>
  <c r="K764" i="15"/>
  <c r="D765" i="13" s="1"/>
  <c r="K765" i="15"/>
  <c r="D766" i="13" s="1"/>
  <c r="K766" i="15"/>
  <c r="D767" i="13" s="1"/>
  <c r="K767" i="15"/>
  <c r="D768" i="13" s="1"/>
  <c r="L768" i="13" s="1" a="1"/>
  <c r="L768" i="13" s="1"/>
  <c r="K768" i="15"/>
  <c r="D769" i="13" s="1"/>
  <c r="L769" i="13" s="1" a="1"/>
  <c r="L769" i="13" s="1"/>
  <c r="K769" i="15"/>
  <c r="D770" i="13" s="1"/>
  <c r="L770" i="13" s="1" a="1"/>
  <c r="L770" i="13" s="1"/>
  <c r="B36" i="13"/>
  <c r="B37" i="13"/>
  <c r="B38" i="13"/>
  <c r="B39" i="13"/>
  <c r="B40" i="13"/>
  <c r="B41" i="13"/>
  <c r="B42" i="13"/>
  <c r="B43" i="13"/>
  <c r="B44" i="13"/>
  <c r="B45" i="13"/>
  <c r="B46" i="13"/>
  <c r="B47" i="13"/>
  <c r="B7" i="13"/>
  <c r="B48" i="13"/>
  <c r="B49" i="13"/>
  <c r="B50" i="13"/>
  <c r="B51" i="13"/>
  <c r="B52" i="13"/>
  <c r="B53" i="13"/>
  <c r="B54" i="13"/>
  <c r="B55" i="13"/>
  <c r="B56" i="13"/>
  <c r="B57" i="13"/>
  <c r="B58" i="13"/>
  <c r="B59" i="13"/>
  <c r="B60" i="13"/>
  <c r="B61" i="13"/>
  <c r="B62" i="13"/>
  <c r="B63" i="13"/>
  <c r="B64" i="13"/>
  <c r="B65" i="13"/>
  <c r="B66" i="13"/>
  <c r="B8" i="13"/>
  <c r="B67" i="13"/>
  <c r="B68" i="13"/>
  <c r="B69" i="13"/>
  <c r="B70" i="13"/>
  <c r="B71" i="13"/>
  <c r="B72" i="13"/>
  <c r="B73" i="13"/>
  <c r="B74" i="13"/>
  <c r="B75" i="13"/>
  <c r="B76" i="13"/>
  <c r="B77" i="13"/>
  <c r="B78" i="13"/>
  <c r="B79" i="13"/>
  <c r="B80" i="13"/>
  <c r="B81" i="13"/>
  <c r="B82" i="13"/>
  <c r="B83" i="13"/>
  <c r="B84" i="13"/>
  <c r="B85" i="13"/>
  <c r="B86" i="13"/>
  <c r="B87" i="13"/>
  <c r="B88" i="13"/>
  <c r="B4" i="13"/>
  <c r="B89" i="13"/>
  <c r="B90" i="13"/>
  <c r="B91" i="13"/>
  <c r="B92" i="13"/>
  <c r="B93" i="13"/>
  <c r="B94" i="13"/>
  <c r="B95" i="13"/>
  <c r="B9" i="13"/>
  <c r="B96" i="13"/>
  <c r="B97" i="13"/>
  <c r="B98" i="13"/>
  <c r="B99" i="13"/>
  <c r="B100" i="13"/>
  <c r="B101" i="13"/>
  <c r="B102" i="13"/>
  <c r="B103" i="13"/>
  <c r="B104" i="13"/>
  <c r="B105" i="13"/>
  <c r="B106" i="13"/>
  <c r="B107" i="13"/>
  <c r="B108" i="13"/>
  <c r="B109" i="13"/>
  <c r="B110" i="13"/>
  <c r="B111" i="13"/>
  <c r="B112" i="13"/>
  <c r="B10" i="13"/>
  <c r="B113" i="13"/>
  <c r="B114" i="13"/>
  <c r="B115" i="13"/>
  <c r="B116" i="13"/>
  <c r="B11" i="13"/>
  <c r="B117" i="13"/>
  <c r="B12" i="13"/>
  <c r="B118" i="13"/>
  <c r="B119" i="13"/>
  <c r="B120" i="13"/>
  <c r="B121" i="13"/>
  <c r="B122" i="13"/>
  <c r="B123" i="13"/>
  <c r="B13" i="13"/>
  <c r="B124" i="13"/>
  <c r="B125" i="13"/>
  <c r="B126" i="13"/>
  <c r="B127" i="13"/>
  <c r="B128" i="13"/>
  <c r="B129" i="13"/>
  <c r="B130" i="13"/>
  <c r="B131" i="13"/>
  <c r="B132" i="13"/>
  <c r="B133" i="13"/>
  <c r="B134" i="13"/>
  <c r="B135" i="13"/>
  <c r="B136" i="13"/>
  <c r="B137" i="13"/>
  <c r="B138" i="13"/>
  <c r="B139" i="13"/>
  <c r="B140" i="13"/>
  <c r="B141" i="13"/>
  <c r="B142" i="13"/>
  <c r="B143" i="13"/>
  <c r="B144" i="13"/>
  <c r="B145" i="13"/>
  <c r="B146" i="13"/>
  <c r="B147" i="13"/>
  <c r="B148" i="13"/>
  <c r="B149" i="13"/>
  <c r="B150" i="13"/>
  <c r="B151" i="13"/>
  <c r="B152" i="13"/>
  <c r="B153" i="13"/>
  <c r="B154" i="13"/>
  <c r="B155" i="13"/>
  <c r="B156" i="13"/>
  <c r="B157" i="13"/>
  <c r="B158" i="13"/>
  <c r="B159" i="13"/>
  <c r="B160" i="13"/>
  <c r="B161" i="13"/>
  <c r="B162" i="13"/>
  <c r="B163" i="13"/>
  <c r="B164" i="13"/>
  <c r="B165" i="13"/>
  <c r="B166" i="13"/>
  <c r="B167" i="13"/>
  <c r="B168" i="13"/>
  <c r="B14" i="13"/>
  <c r="B169" i="13"/>
  <c r="B170" i="13"/>
  <c r="B171" i="13"/>
  <c r="B172" i="13"/>
  <c r="B173" i="13"/>
  <c r="B174" i="13"/>
  <c r="B175" i="13"/>
  <c r="B176" i="13"/>
  <c r="B177" i="13"/>
  <c r="B178" i="13"/>
  <c r="B179" i="13"/>
  <c r="B180" i="13"/>
  <c r="B181" i="13"/>
  <c r="B182" i="13"/>
  <c r="B183" i="13"/>
  <c r="B184" i="13"/>
  <c r="B185" i="13"/>
  <c r="B186" i="13"/>
  <c r="B187" i="13"/>
  <c r="B188" i="13"/>
  <c r="B189" i="13"/>
  <c r="B190" i="13"/>
  <c r="B191" i="13"/>
  <c r="B192" i="13"/>
  <c r="B193" i="13"/>
  <c r="B194" i="13"/>
  <c r="B195" i="13"/>
  <c r="B196" i="13"/>
  <c r="B197" i="13"/>
  <c r="B198" i="13"/>
  <c r="B199" i="13"/>
  <c r="B200" i="13"/>
  <c r="B15" i="13"/>
  <c r="B201" i="13"/>
  <c r="B202" i="13"/>
  <c r="B203" i="13"/>
  <c r="B16" i="13"/>
  <c r="B204" i="13"/>
  <c r="B205" i="13"/>
  <c r="B206" i="13"/>
  <c r="B207" i="13"/>
  <c r="B208" i="13"/>
  <c r="B209" i="13"/>
  <c r="B210" i="13"/>
  <c r="B211" i="13"/>
  <c r="B212" i="13"/>
  <c r="B213" i="13"/>
  <c r="B214" i="13"/>
  <c r="B215" i="13"/>
  <c r="B216" i="13"/>
  <c r="B217" i="13"/>
  <c r="B218" i="13"/>
  <c r="B219" i="13"/>
  <c r="B220" i="13"/>
  <c r="B221" i="13"/>
  <c r="B222" i="13"/>
  <c r="B223" i="13"/>
  <c r="B224" i="13"/>
  <c r="B225" i="13"/>
  <c r="B226" i="13"/>
  <c r="B227" i="13"/>
  <c r="B228" i="13"/>
  <c r="B229" i="13"/>
  <c r="B230" i="13"/>
  <c r="B231" i="13"/>
  <c r="B232" i="13"/>
  <c r="B233" i="13"/>
  <c r="B234" i="13"/>
  <c r="B235" i="13"/>
  <c r="B236" i="13"/>
  <c r="B237" i="13"/>
  <c r="B238" i="13"/>
  <c r="B239" i="13"/>
  <c r="B240" i="13"/>
  <c r="B241" i="13"/>
  <c r="B242" i="13"/>
  <c r="B243" i="13"/>
  <c r="B244" i="13"/>
  <c r="B17" i="13"/>
  <c r="B245" i="13"/>
  <c r="B246" i="13"/>
  <c r="B247" i="13"/>
  <c r="B248" i="13"/>
  <c r="B249" i="13"/>
  <c r="B18" i="13"/>
  <c r="B250" i="13"/>
  <c r="B251" i="13"/>
  <c r="B252" i="13"/>
  <c r="B253" i="13"/>
  <c r="B254" i="13"/>
  <c r="B255" i="13"/>
  <c r="B256" i="13"/>
  <c r="B257" i="13"/>
  <c r="B258" i="13"/>
  <c r="B19" i="13"/>
  <c r="B259" i="13"/>
  <c r="B260" i="13"/>
  <c r="B261" i="13"/>
  <c r="B262" i="13"/>
  <c r="B263" i="13"/>
  <c r="B264" i="13"/>
  <c r="B265" i="13"/>
  <c r="B266" i="13"/>
  <c r="B267" i="13"/>
  <c r="B268" i="13"/>
  <c r="B269" i="13"/>
  <c r="B270" i="13"/>
  <c r="B271" i="13"/>
  <c r="B272" i="13"/>
  <c r="B273" i="13"/>
  <c r="B274" i="13"/>
  <c r="B275" i="13"/>
  <c r="B276" i="13"/>
  <c r="B277" i="13"/>
  <c r="B278" i="13"/>
  <c r="B279" i="13"/>
  <c r="B280" i="13"/>
  <c r="B281" i="13"/>
  <c r="B282" i="13"/>
  <c r="B283" i="13"/>
  <c r="B284" i="13"/>
  <c r="B285" i="13"/>
  <c r="B286" i="13"/>
  <c r="B287" i="13"/>
  <c r="B288" i="13"/>
  <c r="B289" i="13"/>
  <c r="B290" i="13"/>
  <c r="B291" i="13"/>
  <c r="B292" i="13"/>
  <c r="B293" i="13"/>
  <c r="B294" i="13"/>
  <c r="B295" i="13"/>
  <c r="B296" i="13"/>
  <c r="B297" i="13"/>
  <c r="B298" i="13"/>
  <c r="B299" i="13"/>
  <c r="B300" i="13"/>
  <c r="B301" i="13"/>
  <c r="B302" i="13"/>
  <c r="B303" i="13"/>
  <c r="B304" i="13"/>
  <c r="B305" i="13"/>
  <c r="B306" i="13"/>
  <c r="B307" i="13"/>
  <c r="B308" i="13"/>
  <c r="B309" i="13"/>
  <c r="B310" i="13"/>
  <c r="B311" i="13"/>
  <c r="B312" i="13"/>
  <c r="B313" i="13"/>
  <c r="B314" i="13"/>
  <c r="B315" i="13"/>
  <c r="B316" i="13"/>
  <c r="B317" i="13"/>
  <c r="B318" i="13"/>
  <c r="B319" i="13"/>
  <c r="B320" i="13"/>
  <c r="B321" i="13"/>
  <c r="B322" i="13"/>
  <c r="B323" i="13"/>
  <c r="B324" i="13"/>
  <c r="B325" i="13"/>
  <c r="B20" i="13"/>
  <c r="B326" i="13"/>
  <c r="B327" i="13"/>
  <c r="B328" i="13"/>
  <c r="B329" i="13"/>
  <c r="B330" i="13"/>
  <c r="B331" i="13"/>
  <c r="B332" i="13"/>
  <c r="B333" i="13"/>
  <c r="B334" i="13"/>
  <c r="B335" i="13"/>
  <c r="B336" i="13"/>
  <c r="B337" i="13"/>
  <c r="B338" i="13"/>
  <c r="B339" i="13"/>
  <c r="B340" i="13"/>
  <c r="B341" i="13"/>
  <c r="B342" i="13"/>
  <c r="B343" i="13"/>
  <c r="B344" i="13"/>
  <c r="B345" i="13"/>
  <c r="B346" i="13"/>
  <c r="B347" i="13"/>
  <c r="B348" i="13"/>
  <c r="B21" i="13"/>
  <c r="B349" i="13"/>
  <c r="B350" i="13"/>
  <c r="B351" i="13"/>
  <c r="B352" i="13"/>
  <c r="B353" i="13"/>
  <c r="B354" i="13"/>
  <c r="B355" i="13"/>
  <c r="B356" i="13"/>
  <c r="B357" i="13"/>
  <c r="B358" i="13"/>
  <c r="B359" i="13"/>
  <c r="B360" i="13"/>
  <c r="B361" i="13"/>
  <c r="B362" i="13"/>
  <c r="B363" i="13"/>
  <c r="B364" i="13"/>
  <c r="B365" i="13"/>
  <c r="B366" i="13"/>
  <c r="B367" i="13"/>
  <c r="B368" i="13"/>
  <c r="B369" i="13"/>
  <c r="B370" i="13"/>
  <c r="B371" i="13"/>
  <c r="B372" i="13"/>
  <c r="B373" i="13"/>
  <c r="B374" i="13"/>
  <c r="B22" i="13"/>
  <c r="B375" i="13"/>
  <c r="B376" i="13"/>
  <c r="B377" i="13"/>
  <c r="B378" i="13"/>
  <c r="B379" i="13"/>
  <c r="B380" i="13"/>
  <c r="B381" i="13"/>
  <c r="B382" i="13"/>
  <c r="B383" i="13"/>
  <c r="B384" i="13"/>
  <c r="B385" i="13"/>
  <c r="B386" i="13"/>
  <c r="B387" i="13"/>
  <c r="B388" i="13"/>
  <c r="B389" i="13"/>
  <c r="B390" i="13"/>
  <c r="B391" i="13"/>
  <c r="B392" i="13"/>
  <c r="B5" i="13"/>
  <c r="B393" i="13"/>
  <c r="B23" i="13"/>
  <c r="B394" i="13"/>
  <c r="B395" i="13"/>
  <c r="B396" i="13"/>
  <c r="B397" i="13"/>
  <c r="B398" i="13"/>
  <c r="B399" i="13"/>
  <c r="B400" i="13"/>
  <c r="B401" i="13"/>
  <c r="B402" i="13"/>
  <c r="B403" i="13"/>
  <c r="B404" i="13"/>
  <c r="B405" i="13"/>
  <c r="B406" i="13"/>
  <c r="B407" i="13"/>
  <c r="B408" i="13"/>
  <c r="B409" i="13"/>
  <c r="B410" i="13"/>
  <c r="B411" i="13"/>
  <c r="B412" i="13"/>
  <c r="B413" i="13"/>
  <c r="B414" i="13"/>
  <c r="B415" i="13"/>
  <c r="B416" i="13"/>
  <c r="B417" i="13"/>
  <c r="B418" i="13"/>
  <c r="B419" i="13"/>
  <c r="B420" i="13"/>
  <c r="B421" i="13"/>
  <c r="B422" i="13"/>
  <c r="B423" i="13"/>
  <c r="B424" i="13"/>
  <c r="B425" i="13"/>
  <c r="B426" i="13"/>
  <c r="B427" i="13"/>
  <c r="B428" i="13"/>
  <c r="B429" i="13"/>
  <c r="B430" i="13"/>
  <c r="B431" i="13"/>
  <c r="B432" i="13"/>
  <c r="B433" i="13"/>
  <c r="B434" i="13"/>
  <c r="B435" i="13"/>
  <c r="B436" i="13"/>
  <c r="B437" i="13"/>
  <c r="B438" i="13"/>
  <c r="B439" i="13"/>
  <c r="B440" i="13"/>
  <c r="B441" i="13"/>
  <c r="B442" i="13"/>
  <c r="B443" i="13"/>
  <c r="B444" i="13"/>
  <c r="B445" i="13"/>
  <c r="B446" i="13"/>
  <c r="B447" i="13"/>
  <c r="B448" i="13"/>
  <c r="B449" i="13"/>
  <c r="B450" i="13"/>
  <c r="B451" i="13"/>
  <c r="B452" i="13"/>
  <c r="B453" i="13"/>
  <c r="B454" i="13"/>
  <c r="B455" i="13"/>
  <c r="B456" i="13"/>
  <c r="B457" i="13"/>
  <c r="B458" i="13"/>
  <c r="B459" i="13"/>
  <c r="B460" i="13"/>
  <c r="B461" i="13"/>
  <c r="B24" i="13"/>
  <c r="B462" i="13"/>
  <c r="B463" i="13"/>
  <c r="B464" i="13"/>
  <c r="B465" i="13"/>
  <c r="B466" i="13"/>
  <c r="B467" i="13"/>
  <c r="B468" i="13"/>
  <c r="B469" i="13"/>
  <c r="B470" i="13"/>
  <c r="B471" i="13"/>
  <c r="B472" i="13"/>
  <c r="B473" i="13"/>
  <c r="B474" i="13"/>
  <c r="B475" i="13"/>
  <c r="B25" i="13"/>
  <c r="B6" i="13"/>
  <c r="B476" i="13"/>
  <c r="B477" i="13"/>
  <c r="B478" i="13"/>
  <c r="B479" i="13"/>
  <c r="B480" i="13"/>
  <c r="B481" i="13"/>
  <c r="B482" i="13"/>
  <c r="B483" i="13"/>
  <c r="B484" i="13"/>
  <c r="B485" i="13"/>
  <c r="B486" i="13"/>
  <c r="B487" i="13"/>
  <c r="B488" i="13"/>
  <c r="B489" i="13"/>
  <c r="B3" i="13"/>
  <c r="B490" i="13"/>
  <c r="B491" i="13"/>
  <c r="B492" i="13"/>
  <c r="B493" i="13"/>
  <c r="B494" i="13"/>
  <c r="B495" i="13"/>
  <c r="B496" i="13"/>
  <c r="B497" i="13"/>
  <c r="B498" i="13"/>
  <c r="B499" i="13"/>
  <c r="B500" i="13"/>
  <c r="B501" i="13"/>
  <c r="B502" i="13"/>
  <c r="B503" i="13"/>
  <c r="B26" i="13"/>
  <c r="B504" i="13"/>
  <c r="B505" i="13"/>
  <c r="B506" i="13"/>
  <c r="B507" i="13"/>
  <c r="B27" i="13"/>
  <c r="B508" i="13"/>
  <c r="B509" i="13"/>
  <c r="B510" i="13"/>
  <c r="B511" i="13"/>
  <c r="B512" i="13"/>
  <c r="B513" i="13"/>
  <c r="B514" i="13"/>
  <c r="B515" i="13"/>
  <c r="B516" i="13"/>
  <c r="B517" i="13"/>
  <c r="B518" i="13"/>
  <c r="B519" i="13"/>
  <c r="B520" i="13"/>
  <c r="B521" i="13"/>
  <c r="B522" i="13"/>
  <c r="B28" i="13"/>
  <c r="B523" i="13"/>
  <c r="B524" i="13"/>
  <c r="B525" i="13"/>
  <c r="B526" i="13"/>
  <c r="B527" i="13"/>
  <c r="B528" i="13"/>
  <c r="B529" i="13"/>
  <c r="B530" i="13"/>
  <c r="B531" i="13"/>
  <c r="B532" i="13"/>
  <c r="B533" i="13"/>
  <c r="B534" i="13"/>
  <c r="B535" i="13"/>
  <c r="B536" i="13"/>
  <c r="B537" i="13"/>
  <c r="B29" i="13"/>
  <c r="B538" i="13"/>
  <c r="B539" i="13"/>
  <c r="B540" i="13"/>
  <c r="B30" i="13"/>
  <c r="B541" i="13"/>
  <c r="B542" i="13"/>
  <c r="B543" i="13"/>
  <c r="B544" i="13"/>
  <c r="B545" i="13"/>
  <c r="B546" i="13"/>
  <c r="B547" i="13"/>
  <c r="B548" i="13"/>
  <c r="B549" i="13"/>
  <c r="B550" i="13"/>
  <c r="B31" i="13"/>
  <c r="B551" i="13"/>
  <c r="B552" i="13"/>
  <c r="B553" i="13"/>
  <c r="B554" i="13"/>
  <c r="B555" i="13"/>
  <c r="B556" i="13"/>
  <c r="B557" i="13"/>
  <c r="B558" i="13"/>
  <c r="B559" i="13"/>
  <c r="B560" i="13"/>
  <c r="B561" i="13"/>
  <c r="B562" i="13"/>
  <c r="B563" i="13"/>
  <c r="B564" i="13"/>
  <c r="B565" i="13"/>
  <c r="B566" i="13"/>
  <c r="B567" i="13"/>
  <c r="B568" i="13"/>
  <c r="B569" i="13"/>
  <c r="B570" i="13"/>
  <c r="B571" i="13"/>
  <c r="B572" i="13"/>
  <c r="B573" i="13"/>
  <c r="B574" i="13"/>
  <c r="B575" i="13"/>
  <c r="B576" i="13"/>
  <c r="B577" i="13"/>
  <c r="B578" i="13"/>
  <c r="B579" i="13"/>
  <c r="B32" i="13"/>
  <c r="B580" i="13"/>
  <c r="B581" i="13"/>
  <c r="B582" i="13"/>
  <c r="B583" i="13"/>
  <c r="B584" i="13"/>
  <c r="B585" i="13"/>
  <c r="B586" i="13"/>
  <c r="B587" i="13"/>
  <c r="B588" i="13"/>
  <c r="B589" i="13"/>
  <c r="B590" i="13"/>
  <c r="B591" i="13"/>
  <c r="B592" i="13"/>
  <c r="B593" i="13"/>
  <c r="B594" i="13"/>
  <c r="B33" i="13"/>
  <c r="B595" i="13"/>
  <c r="B596" i="13"/>
  <c r="B597" i="13"/>
  <c r="B598" i="13"/>
  <c r="B599" i="13"/>
  <c r="B600" i="13"/>
  <c r="B601" i="13"/>
  <c r="B602" i="13"/>
  <c r="B603" i="13"/>
  <c r="B604" i="13"/>
  <c r="B605" i="13"/>
  <c r="B606" i="13"/>
  <c r="B607" i="13"/>
  <c r="B608" i="13"/>
  <c r="B609" i="13"/>
  <c r="B610" i="13"/>
  <c r="B611" i="13"/>
  <c r="B612" i="13"/>
  <c r="B613" i="13"/>
  <c r="B614" i="13"/>
  <c r="B615" i="13"/>
  <c r="B616" i="13"/>
  <c r="B617" i="13"/>
  <c r="B618" i="13"/>
  <c r="B619" i="13"/>
  <c r="B620" i="13"/>
  <c r="B621" i="13"/>
  <c r="B622" i="13"/>
  <c r="B623" i="13"/>
  <c r="B624" i="13"/>
  <c r="B625" i="13"/>
  <c r="B626" i="13"/>
  <c r="B627" i="13"/>
  <c r="B628" i="13"/>
  <c r="B629" i="13"/>
  <c r="B630" i="13"/>
  <c r="B631" i="13"/>
  <c r="B632" i="13"/>
  <c r="B633" i="13"/>
  <c r="B634" i="13"/>
  <c r="B635" i="13"/>
  <c r="B636" i="13"/>
  <c r="B637" i="13"/>
  <c r="B638" i="13"/>
  <c r="B639" i="13"/>
  <c r="B640" i="13"/>
  <c r="B641" i="13"/>
  <c r="B642" i="13"/>
  <c r="B643" i="13"/>
  <c r="B644" i="13"/>
  <c r="B645" i="13"/>
  <c r="B646" i="13"/>
  <c r="B647" i="13"/>
  <c r="B648" i="13"/>
  <c r="B649" i="13"/>
  <c r="B650" i="13"/>
  <c r="B651" i="13"/>
  <c r="B652" i="13"/>
  <c r="B653" i="13"/>
  <c r="B654" i="13"/>
  <c r="B655" i="13"/>
  <c r="B656" i="13"/>
  <c r="B657" i="13"/>
  <c r="B658" i="13"/>
  <c r="B659" i="13"/>
  <c r="B34" i="13"/>
  <c r="B660" i="13"/>
  <c r="B661" i="13"/>
  <c r="B662" i="13"/>
  <c r="B663" i="13"/>
  <c r="B664" i="13"/>
  <c r="B665" i="13"/>
  <c r="B666" i="13"/>
  <c r="B667" i="13"/>
  <c r="B668" i="13"/>
  <c r="B669" i="13"/>
  <c r="B670" i="13"/>
  <c r="B671" i="13"/>
  <c r="B672" i="13"/>
  <c r="B673" i="13"/>
  <c r="B674" i="13"/>
  <c r="B675" i="13"/>
  <c r="B676" i="13"/>
  <c r="B677" i="13"/>
  <c r="B678" i="13"/>
  <c r="B679" i="13"/>
  <c r="B680" i="13"/>
  <c r="B681" i="13"/>
  <c r="B682" i="13"/>
  <c r="B683" i="13"/>
  <c r="B684" i="13"/>
  <c r="B685" i="13"/>
  <c r="B686" i="13"/>
  <c r="B687" i="13"/>
  <c r="B688" i="13"/>
  <c r="B689" i="13"/>
  <c r="B690" i="13"/>
  <c r="B691" i="13"/>
  <c r="B692" i="13"/>
  <c r="B693" i="13"/>
  <c r="B694" i="13"/>
  <c r="B695" i="13"/>
  <c r="B696" i="13"/>
  <c r="B697" i="13"/>
  <c r="B698" i="13"/>
  <c r="B699" i="13"/>
  <c r="B700" i="13"/>
  <c r="B701" i="13"/>
  <c r="B702" i="13"/>
  <c r="B703" i="13"/>
  <c r="B704" i="13"/>
  <c r="B705" i="13"/>
  <c r="B706" i="13"/>
  <c r="B707" i="13"/>
  <c r="B708" i="13"/>
  <c r="B709" i="13"/>
  <c r="B710" i="13"/>
  <c r="B711" i="13"/>
  <c r="B712" i="13"/>
  <c r="B713" i="13"/>
  <c r="B714" i="13"/>
  <c r="B715" i="13"/>
  <c r="B716" i="13"/>
  <c r="B717" i="13"/>
  <c r="B718" i="13"/>
  <c r="B719" i="13"/>
  <c r="B720" i="13"/>
  <c r="B721" i="13"/>
  <c r="B722" i="13"/>
  <c r="B723" i="13"/>
  <c r="B724" i="13"/>
  <c r="B725" i="13"/>
  <c r="B726" i="13"/>
  <c r="B727" i="13"/>
  <c r="B728" i="13"/>
  <c r="B729" i="13"/>
  <c r="B730" i="13"/>
  <c r="B731" i="13"/>
  <c r="B732" i="13"/>
  <c r="B733" i="13"/>
  <c r="B734" i="13"/>
  <c r="B735" i="13"/>
  <c r="B736" i="13"/>
  <c r="B737" i="13"/>
  <c r="B738" i="13"/>
  <c r="B739" i="13"/>
  <c r="B740" i="13"/>
  <c r="B741" i="13"/>
  <c r="B742" i="13"/>
  <c r="B743" i="13"/>
  <c r="B744" i="13"/>
  <c r="B745" i="13"/>
  <c r="B746" i="13"/>
  <c r="B747" i="13"/>
  <c r="B748" i="13"/>
  <c r="B749" i="13"/>
  <c r="B750" i="13"/>
  <c r="B751" i="13"/>
  <c r="B752" i="13"/>
  <c r="B753" i="13"/>
  <c r="B754" i="13"/>
  <c r="B755" i="13"/>
  <c r="B756" i="13"/>
  <c r="B757" i="13"/>
  <c r="B758" i="13"/>
  <c r="B759" i="13"/>
  <c r="B760" i="13"/>
  <c r="B761" i="13"/>
  <c r="B762" i="13"/>
  <c r="B763" i="13"/>
  <c r="B764" i="13"/>
  <c r="B765" i="13"/>
  <c r="B766" i="13"/>
  <c r="B767" i="13"/>
  <c r="B768" i="13"/>
  <c r="B769" i="13"/>
  <c r="B770" i="13"/>
  <c r="B35" i="13"/>
  <c r="A36" i="13"/>
  <c r="A37" i="13"/>
  <c r="A38" i="13"/>
  <c r="A39" i="13"/>
  <c r="A40" i="13"/>
  <c r="A41" i="13"/>
  <c r="A42" i="13"/>
  <c r="A43" i="13"/>
  <c r="A44" i="13"/>
  <c r="A45" i="13"/>
  <c r="A46" i="13"/>
  <c r="A47" i="13"/>
  <c r="A7" i="13"/>
  <c r="A48" i="13"/>
  <c r="A49" i="13"/>
  <c r="A50" i="13"/>
  <c r="A51" i="13"/>
  <c r="A52" i="13"/>
  <c r="A53" i="13"/>
  <c r="A54" i="13"/>
  <c r="A55" i="13"/>
  <c r="A56" i="13"/>
  <c r="A57" i="13"/>
  <c r="A58" i="13"/>
  <c r="A59" i="13"/>
  <c r="A60" i="13"/>
  <c r="A61" i="13"/>
  <c r="A62" i="13"/>
  <c r="A63" i="13"/>
  <c r="A64" i="13"/>
  <c r="A65" i="13"/>
  <c r="A66" i="13"/>
  <c r="A8" i="13"/>
  <c r="A67" i="13"/>
  <c r="A68" i="13"/>
  <c r="A69" i="13"/>
  <c r="A70" i="13"/>
  <c r="A71" i="13"/>
  <c r="A72" i="13"/>
  <c r="A73" i="13"/>
  <c r="A74" i="13"/>
  <c r="A75" i="13"/>
  <c r="A76" i="13"/>
  <c r="A77" i="13"/>
  <c r="A78" i="13"/>
  <c r="A79" i="13"/>
  <c r="A80" i="13"/>
  <c r="A81" i="13"/>
  <c r="A82" i="13"/>
  <c r="A83" i="13"/>
  <c r="A84" i="13"/>
  <c r="A85" i="13"/>
  <c r="A86" i="13"/>
  <c r="A87" i="13"/>
  <c r="A88" i="13"/>
  <c r="A4" i="13"/>
  <c r="A89" i="13"/>
  <c r="A90" i="13"/>
  <c r="A91" i="13"/>
  <c r="A92" i="13"/>
  <c r="A93" i="13"/>
  <c r="A94" i="13"/>
  <c r="A95" i="13"/>
  <c r="A9" i="13"/>
  <c r="A96" i="13"/>
  <c r="A97" i="13"/>
  <c r="A98" i="13"/>
  <c r="A99" i="13"/>
  <c r="A100" i="13"/>
  <c r="A101" i="13"/>
  <c r="A102" i="13"/>
  <c r="A103" i="13"/>
  <c r="A104" i="13"/>
  <c r="A105" i="13"/>
  <c r="A106" i="13"/>
  <c r="A107" i="13"/>
  <c r="A108" i="13"/>
  <c r="A109" i="13"/>
  <c r="A110" i="13"/>
  <c r="A111" i="13"/>
  <c r="A112" i="13"/>
  <c r="A10" i="13"/>
  <c r="A113" i="13"/>
  <c r="A114" i="13"/>
  <c r="A115" i="13"/>
  <c r="A116" i="13"/>
  <c r="A11" i="13"/>
  <c r="A117" i="13"/>
  <c r="A12" i="13"/>
  <c r="A118" i="13"/>
  <c r="A119" i="13"/>
  <c r="A120" i="13"/>
  <c r="A121" i="13"/>
  <c r="A122" i="13"/>
  <c r="A123" i="13"/>
  <c r="A13" i="13"/>
  <c r="A124" i="13"/>
  <c r="A125" i="13"/>
  <c r="A126" i="13"/>
  <c r="A127" i="13"/>
  <c r="A128" i="13"/>
  <c r="A129" i="13"/>
  <c r="A130" i="13"/>
  <c r="A131" i="13"/>
  <c r="A132" i="13"/>
  <c r="A133" i="13"/>
  <c r="A134" i="13"/>
  <c r="A135" i="13"/>
  <c r="A136" i="13"/>
  <c r="A137" i="13"/>
  <c r="A138" i="13"/>
  <c r="A139" i="13"/>
  <c r="A140" i="13"/>
  <c r="A141" i="13"/>
  <c r="A142" i="13"/>
  <c r="A143" i="13"/>
  <c r="A144" i="13"/>
  <c r="A145" i="13"/>
  <c r="A146" i="13"/>
  <c r="A147" i="13"/>
  <c r="A148" i="13"/>
  <c r="A149" i="13"/>
  <c r="A150" i="13"/>
  <c r="A151" i="13"/>
  <c r="A152" i="13"/>
  <c r="A153" i="13"/>
  <c r="A154" i="13"/>
  <c r="A155" i="13"/>
  <c r="A156" i="13"/>
  <c r="A157" i="13"/>
  <c r="A158" i="13"/>
  <c r="A159" i="13"/>
  <c r="A160" i="13"/>
  <c r="A161" i="13"/>
  <c r="A162" i="13"/>
  <c r="A163" i="13"/>
  <c r="A164" i="13"/>
  <c r="A165" i="13"/>
  <c r="A166" i="13"/>
  <c r="A167" i="13"/>
  <c r="A168" i="13"/>
  <c r="A14" i="13"/>
  <c r="A169" i="13"/>
  <c r="A170" i="13"/>
  <c r="A171" i="13"/>
  <c r="A172" i="13"/>
  <c r="A173" i="13"/>
  <c r="A174" i="13"/>
  <c r="A175" i="13"/>
  <c r="A176" i="13"/>
  <c r="A177" i="13"/>
  <c r="A178" i="13"/>
  <c r="A179" i="13"/>
  <c r="A180" i="13"/>
  <c r="A181" i="13"/>
  <c r="A182" i="13"/>
  <c r="A183" i="13"/>
  <c r="A184" i="13"/>
  <c r="A185" i="13"/>
  <c r="A186" i="13"/>
  <c r="A187" i="13"/>
  <c r="A188" i="13"/>
  <c r="A189" i="13"/>
  <c r="A190" i="13"/>
  <c r="A191" i="13"/>
  <c r="A192" i="13"/>
  <c r="A193" i="13"/>
  <c r="A194" i="13"/>
  <c r="A195" i="13"/>
  <c r="A196" i="13"/>
  <c r="A197" i="13"/>
  <c r="A198" i="13"/>
  <c r="A199" i="13"/>
  <c r="A200" i="13"/>
  <c r="A15" i="13"/>
  <c r="A201" i="13"/>
  <c r="A202" i="13"/>
  <c r="A203" i="13"/>
  <c r="A16" i="13"/>
  <c r="A204" i="13"/>
  <c r="A205" i="13"/>
  <c r="A206" i="13"/>
  <c r="A207" i="13"/>
  <c r="A208" i="13"/>
  <c r="A209" i="13"/>
  <c r="A210" i="13"/>
  <c r="A211" i="13"/>
  <c r="A212" i="13"/>
  <c r="A213" i="13"/>
  <c r="A214" i="13"/>
  <c r="A215" i="13"/>
  <c r="A216" i="13"/>
  <c r="A217" i="13"/>
  <c r="A218" i="13"/>
  <c r="A219" i="13"/>
  <c r="A220" i="13"/>
  <c r="A221" i="13"/>
  <c r="A222" i="13"/>
  <c r="A223" i="13"/>
  <c r="A224" i="13"/>
  <c r="A225" i="13"/>
  <c r="A226" i="13"/>
  <c r="A227" i="13"/>
  <c r="A228" i="13"/>
  <c r="A229" i="13"/>
  <c r="A230" i="13"/>
  <c r="A231" i="13"/>
  <c r="A232" i="13"/>
  <c r="A233" i="13"/>
  <c r="A234" i="13"/>
  <c r="A235" i="13"/>
  <c r="A236" i="13"/>
  <c r="A237" i="13"/>
  <c r="A238" i="13"/>
  <c r="A239" i="13"/>
  <c r="A240" i="13"/>
  <c r="A241" i="13"/>
  <c r="A242" i="13"/>
  <c r="A243" i="13"/>
  <c r="A244" i="13"/>
  <c r="A17" i="13"/>
  <c r="A245" i="13"/>
  <c r="A246" i="13"/>
  <c r="A247" i="13"/>
  <c r="A248" i="13"/>
  <c r="A249" i="13"/>
  <c r="A18" i="13"/>
  <c r="A250" i="13"/>
  <c r="A251" i="13"/>
  <c r="A252" i="13"/>
  <c r="A253" i="13"/>
  <c r="A254" i="13"/>
  <c r="A255" i="13"/>
  <c r="A256" i="13"/>
  <c r="A257" i="13"/>
  <c r="A258" i="13"/>
  <c r="A19" i="13"/>
  <c r="A259" i="13"/>
  <c r="A260" i="13"/>
  <c r="A261" i="13"/>
  <c r="A262" i="13"/>
  <c r="A263" i="13"/>
  <c r="A264" i="13"/>
  <c r="A265" i="13"/>
  <c r="A266" i="13"/>
  <c r="A267" i="13"/>
  <c r="A268" i="13"/>
  <c r="A269" i="13"/>
  <c r="A270" i="13"/>
  <c r="A271" i="13"/>
  <c r="A272" i="13"/>
  <c r="A273" i="13"/>
  <c r="A274" i="13"/>
  <c r="A275" i="13"/>
  <c r="A276" i="13"/>
  <c r="A277" i="13"/>
  <c r="A278" i="13"/>
  <c r="A279" i="13"/>
  <c r="A280" i="13"/>
  <c r="A281" i="13"/>
  <c r="A282" i="13"/>
  <c r="A283" i="13"/>
  <c r="A284" i="13"/>
  <c r="A285" i="13"/>
  <c r="A286" i="13"/>
  <c r="A287" i="13"/>
  <c r="A288" i="13"/>
  <c r="A289" i="13"/>
  <c r="A290" i="13"/>
  <c r="A291" i="13"/>
  <c r="A292" i="13"/>
  <c r="A293" i="13"/>
  <c r="A294" i="13"/>
  <c r="A295" i="13"/>
  <c r="A296" i="13"/>
  <c r="A297" i="13"/>
  <c r="A298" i="13"/>
  <c r="A299" i="13"/>
  <c r="A300" i="13"/>
  <c r="A301" i="13"/>
  <c r="A302" i="13"/>
  <c r="A303" i="13"/>
  <c r="A304" i="13"/>
  <c r="A305" i="13"/>
  <c r="A306" i="13"/>
  <c r="A307" i="13"/>
  <c r="A308" i="13"/>
  <c r="A309" i="13"/>
  <c r="A310" i="13"/>
  <c r="A311" i="13"/>
  <c r="A312" i="13"/>
  <c r="A313" i="13"/>
  <c r="A314" i="13"/>
  <c r="A315" i="13"/>
  <c r="A316" i="13"/>
  <c r="A317" i="13"/>
  <c r="A318" i="13"/>
  <c r="A319" i="13"/>
  <c r="A320" i="13"/>
  <c r="A321" i="13"/>
  <c r="A322" i="13"/>
  <c r="A323" i="13"/>
  <c r="A324" i="13"/>
  <c r="A325" i="13"/>
  <c r="A20" i="13"/>
  <c r="A326" i="13"/>
  <c r="A327" i="13"/>
  <c r="A328" i="13"/>
  <c r="A329" i="13"/>
  <c r="A330" i="13"/>
  <c r="A331" i="13"/>
  <c r="A332" i="13"/>
  <c r="A333" i="13"/>
  <c r="A334" i="13"/>
  <c r="A335" i="13"/>
  <c r="A336" i="13"/>
  <c r="A337" i="13"/>
  <c r="A338" i="13"/>
  <c r="A339" i="13"/>
  <c r="A340" i="13"/>
  <c r="A341" i="13"/>
  <c r="A342" i="13"/>
  <c r="A343" i="13"/>
  <c r="A344" i="13"/>
  <c r="A345" i="13"/>
  <c r="A346" i="13"/>
  <c r="A347" i="13"/>
  <c r="A348" i="13"/>
  <c r="A21" i="13"/>
  <c r="A349" i="13"/>
  <c r="A350" i="13"/>
  <c r="A351" i="13"/>
  <c r="A352" i="13"/>
  <c r="A353" i="13"/>
  <c r="A354" i="13"/>
  <c r="A355" i="13"/>
  <c r="A356" i="13"/>
  <c r="A357" i="13"/>
  <c r="A358" i="13"/>
  <c r="A359" i="13"/>
  <c r="A360" i="13"/>
  <c r="A361" i="13"/>
  <c r="A362" i="13"/>
  <c r="A363" i="13"/>
  <c r="A364" i="13"/>
  <c r="A365" i="13"/>
  <c r="A366" i="13"/>
  <c r="A367" i="13"/>
  <c r="A368" i="13"/>
  <c r="A369" i="13"/>
  <c r="A370" i="13"/>
  <c r="A371" i="13"/>
  <c r="A372" i="13"/>
  <c r="A373" i="13"/>
  <c r="A374" i="13"/>
  <c r="A22" i="13"/>
  <c r="A375" i="13"/>
  <c r="A376" i="13"/>
  <c r="A377" i="13"/>
  <c r="A378" i="13"/>
  <c r="A379" i="13"/>
  <c r="A380" i="13"/>
  <c r="A381" i="13"/>
  <c r="A382" i="13"/>
  <c r="A383" i="13"/>
  <c r="A384" i="13"/>
  <c r="A385" i="13"/>
  <c r="A386" i="13"/>
  <c r="A387" i="13"/>
  <c r="A388" i="13"/>
  <c r="A389" i="13"/>
  <c r="A390" i="13"/>
  <c r="A391" i="13"/>
  <c r="A392" i="13"/>
  <c r="A5" i="13"/>
  <c r="A393" i="13"/>
  <c r="A23" i="13"/>
  <c r="A394" i="13"/>
  <c r="A395" i="13"/>
  <c r="A396" i="13"/>
  <c r="A397" i="13"/>
  <c r="A398" i="13"/>
  <c r="A399" i="13"/>
  <c r="A400" i="13"/>
  <c r="A401" i="13"/>
  <c r="A402" i="13"/>
  <c r="A403" i="13"/>
  <c r="A404" i="13"/>
  <c r="A405" i="13"/>
  <c r="A406" i="13"/>
  <c r="A407" i="13"/>
  <c r="A408" i="13"/>
  <c r="A409" i="13"/>
  <c r="A410" i="13"/>
  <c r="A411" i="13"/>
  <c r="A412" i="13"/>
  <c r="A413" i="13"/>
  <c r="A414" i="13"/>
  <c r="A415" i="13"/>
  <c r="A416" i="13"/>
  <c r="A417" i="13"/>
  <c r="A418" i="13"/>
  <c r="A419" i="13"/>
  <c r="A420" i="13"/>
  <c r="A421" i="13"/>
  <c r="A422" i="13"/>
  <c r="A423" i="13"/>
  <c r="A424" i="13"/>
  <c r="A425" i="13"/>
  <c r="A426" i="13"/>
  <c r="A427" i="13"/>
  <c r="A428" i="13"/>
  <c r="A429" i="13"/>
  <c r="A430" i="13"/>
  <c r="A431" i="13"/>
  <c r="A432" i="13"/>
  <c r="A433" i="13"/>
  <c r="A434" i="13"/>
  <c r="A435" i="13"/>
  <c r="A436" i="13"/>
  <c r="A437" i="13"/>
  <c r="A438" i="13"/>
  <c r="A439" i="13"/>
  <c r="A440" i="13"/>
  <c r="A441" i="13"/>
  <c r="A442" i="13"/>
  <c r="A443" i="13"/>
  <c r="A444" i="13"/>
  <c r="A445" i="13"/>
  <c r="A446" i="13"/>
  <c r="A447" i="13"/>
  <c r="A448" i="13"/>
  <c r="A449" i="13"/>
  <c r="A450" i="13"/>
  <c r="A451" i="13"/>
  <c r="A452" i="13"/>
  <c r="A453" i="13"/>
  <c r="A454" i="13"/>
  <c r="A455" i="13"/>
  <c r="A456" i="13"/>
  <c r="A457" i="13"/>
  <c r="A458" i="13"/>
  <c r="A459" i="13"/>
  <c r="A460" i="13"/>
  <c r="A461" i="13"/>
  <c r="A24" i="13"/>
  <c r="A462" i="13"/>
  <c r="A463" i="13"/>
  <c r="A464" i="13"/>
  <c r="A465" i="13"/>
  <c r="A466" i="13"/>
  <c r="A467" i="13"/>
  <c r="A468" i="13"/>
  <c r="A469" i="13"/>
  <c r="A470" i="13"/>
  <c r="A471" i="13"/>
  <c r="A472" i="13"/>
  <c r="A473" i="13"/>
  <c r="A474" i="13"/>
  <c r="A475" i="13"/>
  <c r="A25" i="13"/>
  <c r="A6" i="13"/>
  <c r="A476" i="13"/>
  <c r="A477" i="13"/>
  <c r="A478" i="13"/>
  <c r="A479" i="13"/>
  <c r="A480" i="13"/>
  <c r="A481" i="13"/>
  <c r="A482" i="13"/>
  <c r="A483" i="13"/>
  <c r="A484" i="13"/>
  <c r="A485" i="13"/>
  <c r="A486" i="13"/>
  <c r="A487" i="13"/>
  <c r="A488" i="13"/>
  <c r="A489" i="13"/>
  <c r="A3" i="13"/>
  <c r="A490" i="13"/>
  <c r="A491" i="13"/>
  <c r="A492" i="13"/>
  <c r="A493" i="13"/>
  <c r="A494" i="13"/>
  <c r="A495" i="13"/>
  <c r="A496" i="13"/>
  <c r="A497" i="13"/>
  <c r="A498" i="13"/>
  <c r="A499" i="13"/>
  <c r="A500" i="13"/>
  <c r="A501" i="13"/>
  <c r="A502" i="13"/>
  <c r="A503" i="13"/>
  <c r="A26" i="13"/>
  <c r="A504" i="13"/>
  <c r="A505" i="13"/>
  <c r="A506" i="13"/>
  <c r="A507" i="13"/>
  <c r="A27" i="13"/>
  <c r="A508" i="13"/>
  <c r="A509" i="13"/>
  <c r="A510" i="13"/>
  <c r="A511" i="13"/>
  <c r="A512" i="13"/>
  <c r="A513" i="13"/>
  <c r="A514" i="13"/>
  <c r="A515" i="13"/>
  <c r="A516" i="13"/>
  <c r="A517" i="13"/>
  <c r="A518" i="13"/>
  <c r="A519" i="13"/>
  <c r="A520" i="13"/>
  <c r="A521" i="13"/>
  <c r="A522" i="13"/>
  <c r="A28" i="13"/>
  <c r="A523" i="13"/>
  <c r="A524" i="13"/>
  <c r="A525" i="13"/>
  <c r="A526" i="13"/>
  <c r="A527" i="13"/>
  <c r="A528" i="13"/>
  <c r="A529" i="13"/>
  <c r="A530" i="13"/>
  <c r="A531" i="13"/>
  <c r="A532" i="13"/>
  <c r="A533" i="13"/>
  <c r="A534" i="13"/>
  <c r="A535" i="13"/>
  <c r="A536" i="13"/>
  <c r="A537" i="13"/>
  <c r="A29" i="13"/>
  <c r="A538" i="13"/>
  <c r="A539" i="13"/>
  <c r="A540" i="13"/>
  <c r="A30" i="13"/>
  <c r="A541" i="13"/>
  <c r="A542" i="13"/>
  <c r="A543" i="13"/>
  <c r="A544" i="13"/>
  <c r="A545" i="13"/>
  <c r="A546" i="13"/>
  <c r="A547" i="13"/>
  <c r="A548" i="13"/>
  <c r="A549" i="13"/>
  <c r="A550" i="13"/>
  <c r="A31" i="13"/>
  <c r="A551" i="13"/>
  <c r="A552" i="13"/>
  <c r="A553" i="13"/>
  <c r="A554" i="13"/>
  <c r="A555" i="13"/>
  <c r="A556" i="13"/>
  <c r="A557" i="13"/>
  <c r="A558" i="13"/>
  <c r="A559" i="13"/>
  <c r="A560" i="13"/>
  <c r="A561" i="13"/>
  <c r="A562" i="13"/>
  <c r="A563" i="13"/>
  <c r="A564" i="13"/>
  <c r="A565" i="13"/>
  <c r="A566" i="13"/>
  <c r="A567" i="13"/>
  <c r="A568" i="13"/>
  <c r="A569" i="13"/>
  <c r="A570" i="13"/>
  <c r="A571" i="13"/>
  <c r="A572" i="13"/>
  <c r="A573" i="13"/>
  <c r="A574" i="13"/>
  <c r="A575" i="13"/>
  <c r="A576" i="13"/>
  <c r="A577" i="13"/>
  <c r="A578" i="13"/>
  <c r="A579" i="13"/>
  <c r="A32" i="13"/>
  <c r="A580" i="13"/>
  <c r="A581" i="13"/>
  <c r="A582" i="13"/>
  <c r="A583" i="13"/>
  <c r="A584" i="13"/>
  <c r="A585" i="13"/>
  <c r="A586" i="13"/>
  <c r="A587" i="13"/>
  <c r="A588" i="13"/>
  <c r="A589" i="13"/>
  <c r="A590" i="13"/>
  <c r="A591" i="13"/>
  <c r="A592" i="13"/>
  <c r="A593" i="13"/>
  <c r="A594" i="13"/>
  <c r="A33" i="13"/>
  <c r="A595" i="13"/>
  <c r="A596" i="13"/>
  <c r="A597" i="13"/>
  <c r="A598" i="13"/>
  <c r="A599" i="13"/>
  <c r="A600" i="13"/>
  <c r="A601" i="13"/>
  <c r="A602" i="13"/>
  <c r="A603" i="13"/>
  <c r="A604" i="13"/>
  <c r="A605" i="13"/>
  <c r="A606" i="13"/>
  <c r="A607" i="13"/>
  <c r="A608" i="13"/>
  <c r="A609" i="13"/>
  <c r="A610" i="13"/>
  <c r="A611" i="13"/>
  <c r="A612" i="13"/>
  <c r="A613" i="13"/>
  <c r="A614" i="13"/>
  <c r="A615" i="13"/>
  <c r="A616" i="13"/>
  <c r="A617" i="13"/>
  <c r="A618" i="13"/>
  <c r="A619" i="13"/>
  <c r="A620" i="13"/>
  <c r="A621" i="13"/>
  <c r="A622" i="13"/>
  <c r="A623" i="13"/>
  <c r="A624" i="13"/>
  <c r="A625" i="13"/>
  <c r="A626" i="13"/>
  <c r="A627" i="13"/>
  <c r="A628" i="13"/>
  <c r="A629" i="13"/>
  <c r="A630" i="13"/>
  <c r="A631" i="13"/>
  <c r="A632" i="13"/>
  <c r="A633" i="13"/>
  <c r="A634" i="13"/>
  <c r="A635" i="13"/>
  <c r="A636" i="13"/>
  <c r="A637" i="13"/>
  <c r="A638" i="13"/>
  <c r="A639" i="13"/>
  <c r="A640" i="13"/>
  <c r="A641" i="13"/>
  <c r="A642" i="13"/>
  <c r="A643" i="13"/>
  <c r="A644" i="13"/>
  <c r="A645" i="13"/>
  <c r="A646" i="13"/>
  <c r="A647" i="13"/>
  <c r="A648" i="13"/>
  <c r="A649" i="13"/>
  <c r="A650" i="13"/>
  <c r="A651" i="13"/>
  <c r="A652" i="13"/>
  <c r="A653" i="13"/>
  <c r="A654" i="13"/>
  <c r="A655" i="13"/>
  <c r="A656" i="13"/>
  <c r="A657" i="13"/>
  <c r="A658" i="13"/>
  <c r="A659" i="13"/>
  <c r="A34" i="13"/>
  <c r="A660" i="13"/>
  <c r="A661" i="13"/>
  <c r="A662" i="13"/>
  <c r="A663" i="13"/>
  <c r="A664" i="13"/>
  <c r="A665" i="13"/>
  <c r="A666" i="13"/>
  <c r="A667" i="13"/>
  <c r="A668" i="13"/>
  <c r="A669" i="13"/>
  <c r="A670" i="13"/>
  <c r="A671" i="13"/>
  <c r="A672" i="13"/>
  <c r="A673" i="13"/>
  <c r="A674" i="13"/>
  <c r="A675" i="13"/>
  <c r="A676" i="13"/>
  <c r="A677" i="13"/>
  <c r="A678" i="13"/>
  <c r="A679" i="13"/>
  <c r="A680" i="13"/>
  <c r="A681" i="13"/>
  <c r="A682" i="13"/>
  <c r="A683" i="13"/>
  <c r="A684" i="13"/>
  <c r="A685" i="13"/>
  <c r="A686" i="13"/>
  <c r="A687" i="13"/>
  <c r="A688" i="13"/>
  <c r="A689" i="13"/>
  <c r="A690" i="13"/>
  <c r="A691" i="13"/>
  <c r="A692" i="13"/>
  <c r="A693" i="13"/>
  <c r="A694" i="13"/>
  <c r="A695" i="13"/>
  <c r="A696" i="13"/>
  <c r="A697" i="13"/>
  <c r="A698" i="13"/>
  <c r="A699" i="13"/>
  <c r="A700" i="13"/>
  <c r="A701" i="13"/>
  <c r="A702" i="13"/>
  <c r="A703" i="13"/>
  <c r="A704" i="13"/>
  <c r="A705" i="13"/>
  <c r="A706" i="13"/>
  <c r="A707" i="13"/>
  <c r="A708" i="13"/>
  <c r="A709" i="13"/>
  <c r="A710" i="13"/>
  <c r="A711" i="13"/>
  <c r="A712" i="13"/>
  <c r="A713" i="13"/>
  <c r="A714" i="13"/>
  <c r="A715" i="13"/>
  <c r="A716" i="13"/>
  <c r="A717" i="13"/>
  <c r="A718" i="13"/>
  <c r="A719" i="13"/>
  <c r="A720" i="13"/>
  <c r="A721" i="13"/>
  <c r="A722" i="13"/>
  <c r="A723" i="13"/>
  <c r="A724" i="13"/>
  <c r="A725" i="13"/>
  <c r="A726" i="13"/>
  <c r="A727" i="13"/>
  <c r="A728" i="13"/>
  <c r="A729" i="13"/>
  <c r="A730" i="13"/>
  <c r="A731" i="13"/>
  <c r="A732" i="13"/>
  <c r="A733" i="13"/>
  <c r="A734" i="13"/>
  <c r="A735" i="13"/>
  <c r="A736" i="13"/>
  <c r="A737" i="13"/>
  <c r="A738" i="13"/>
  <c r="A739" i="13"/>
  <c r="A740" i="13"/>
  <c r="A741" i="13"/>
  <c r="A742" i="13"/>
  <c r="A743" i="13"/>
  <c r="A744" i="13"/>
  <c r="A745" i="13"/>
  <c r="A746" i="13"/>
  <c r="A747" i="13"/>
  <c r="A748" i="13"/>
  <c r="A749" i="13"/>
  <c r="A750" i="13"/>
  <c r="A751" i="13"/>
  <c r="A752" i="13"/>
  <c r="A753" i="13"/>
  <c r="A754" i="13"/>
  <c r="A755" i="13"/>
  <c r="A756" i="13"/>
  <c r="A757" i="13"/>
  <c r="A758" i="13"/>
  <c r="A759" i="13"/>
  <c r="A760" i="13"/>
  <c r="A761" i="13"/>
  <c r="A762" i="13"/>
  <c r="A763" i="13"/>
  <c r="A764" i="13"/>
  <c r="A765" i="13"/>
  <c r="A766" i="13"/>
  <c r="A767" i="13"/>
  <c r="A768" i="13"/>
  <c r="A769" i="13"/>
  <c r="A770" i="13"/>
  <c r="A35" i="13"/>
  <c r="K51" i="3" l="1"/>
  <c r="K63" i="3"/>
  <c r="K87" i="3"/>
  <c r="K63" i="2"/>
  <c r="K28" i="3"/>
  <c r="K52" i="3"/>
  <c r="K64" i="3"/>
  <c r="K76" i="3"/>
  <c r="K76" i="2"/>
  <c r="K41" i="3"/>
  <c r="K53" i="3"/>
  <c r="K65" i="3"/>
  <c r="K6" i="3"/>
  <c r="K30" i="3"/>
  <c r="K42" i="3"/>
  <c r="K19" i="3"/>
  <c r="K31" i="3"/>
  <c r="K43" i="3"/>
  <c r="K67" i="3"/>
  <c r="K55" i="2"/>
  <c r="K79" i="2"/>
  <c r="K44" i="3"/>
  <c r="K68" i="3"/>
  <c r="K68" i="2"/>
  <c r="K80" i="2"/>
  <c r="K33" i="3"/>
  <c r="K45" i="3"/>
  <c r="K57" i="3"/>
  <c r="K69" i="3"/>
  <c r="K69" i="2"/>
  <c r="K81" i="2"/>
  <c r="K46" i="3"/>
  <c r="K70" i="3"/>
  <c r="K82" i="3"/>
  <c r="K35" i="3"/>
  <c r="K47" i="3"/>
  <c r="K95" i="2"/>
  <c r="K95" i="8"/>
  <c r="K36" i="3"/>
  <c r="K96" i="2"/>
  <c r="K96" i="8"/>
  <c r="K97" i="8"/>
  <c r="K38" i="3"/>
  <c r="K62" i="3"/>
  <c r="K74" i="3"/>
  <c r="K50" i="2"/>
  <c r="K74" i="2"/>
  <c r="M9" i="13"/>
  <c r="M714" i="13"/>
  <c r="M669" i="13"/>
  <c r="M589" i="13"/>
  <c r="M542" i="13"/>
  <c r="M455" i="13"/>
  <c r="M388" i="13"/>
  <c r="M215" i="13"/>
  <c r="M149" i="13"/>
  <c r="M62" i="13"/>
  <c r="M770" i="13"/>
  <c r="M769" i="13"/>
  <c r="M758" i="13"/>
  <c r="M678" i="13"/>
  <c r="M633" i="13"/>
  <c r="M621" i="13"/>
  <c r="M609" i="13"/>
  <c r="M598" i="13"/>
  <c r="M587" i="13"/>
  <c r="M575" i="13"/>
  <c r="M563" i="13"/>
  <c r="M551" i="13"/>
  <c r="M540" i="13"/>
  <c r="M518" i="13"/>
  <c r="M34" i="13"/>
  <c r="M429" i="13"/>
  <c r="M419" i="13"/>
  <c r="M398" i="13"/>
  <c r="M386" i="13"/>
  <c r="M374" i="13"/>
  <c r="M362" i="13"/>
  <c r="M29" i="13"/>
  <c r="M318" i="13"/>
  <c r="M249" i="13"/>
  <c r="M237" i="13"/>
  <c r="M148" i="13"/>
  <c r="M138" i="13"/>
  <c r="M14" i="13"/>
  <c r="L192" i="13" a="1"/>
  <c r="L192" i="13" s="1"/>
  <c r="K72" i="3" s="1"/>
  <c r="L180" i="13" a="1"/>
  <c r="L180" i="13" s="1"/>
  <c r="K60" i="3" s="1"/>
  <c r="M738" i="13"/>
  <c r="M611" i="13"/>
  <c r="M565" i="13"/>
  <c r="M420" i="13"/>
  <c r="M341" i="13"/>
  <c r="M274" i="13"/>
  <c r="M193" i="13"/>
  <c r="M108" i="13"/>
  <c r="L134" i="13" a="1"/>
  <c r="L134" i="13" s="1"/>
  <c r="K13" i="3" s="1"/>
  <c r="L181" i="13" a="1"/>
  <c r="L181" i="13" s="1"/>
  <c r="K61" i="3" s="1"/>
  <c r="M768" i="13"/>
  <c r="M666" i="13"/>
  <c r="M654" i="13"/>
  <c r="M642" i="13"/>
  <c r="M43" i="13"/>
  <c r="M597" i="13"/>
  <c r="M550" i="13"/>
  <c r="M41" i="13"/>
  <c r="M38" i="13"/>
  <c r="M36" i="13"/>
  <c r="M474" i="13"/>
  <c r="M418" i="13"/>
  <c r="M350" i="13"/>
  <c r="M326" i="13"/>
  <c r="M24" i="13"/>
  <c r="M262" i="13"/>
  <c r="M635" i="13"/>
  <c r="M352" i="13"/>
  <c r="M239" i="13"/>
  <c r="M140" i="13"/>
  <c r="M766" i="13"/>
  <c r="M50" i="13"/>
  <c r="M45" i="13"/>
  <c r="M503" i="13"/>
  <c r="M3" i="13"/>
  <c r="L200" i="13" a="1"/>
  <c r="L200" i="13" s="1"/>
  <c r="K80" i="3" s="1"/>
  <c r="L188" i="13" a="1"/>
  <c r="L188" i="13" s="1"/>
  <c r="L80" i="13" a="1"/>
  <c r="L80" i="13" s="1"/>
  <c r="K49" i="2" s="1"/>
  <c r="M726" i="13"/>
  <c r="M623" i="13"/>
  <c r="M329" i="13"/>
  <c r="M227" i="13"/>
  <c r="M599" i="13"/>
  <c r="M7" i="13"/>
  <c r="M765" i="13"/>
  <c r="M49" i="13"/>
  <c r="M743" i="13"/>
  <c r="M731" i="13"/>
  <c r="M719" i="13"/>
  <c r="M707" i="13"/>
  <c r="M695" i="13"/>
  <c r="M47" i="13"/>
  <c r="M46" i="13"/>
  <c r="M662" i="13"/>
  <c r="M650" i="13"/>
  <c r="M639" i="13"/>
  <c r="M628" i="13"/>
  <c r="M616" i="13"/>
  <c r="M605" i="13"/>
  <c r="M594" i="13"/>
  <c r="M42" i="13"/>
  <c r="M39" i="13"/>
  <c r="M502" i="13"/>
  <c r="M492" i="13"/>
  <c r="M482" i="13"/>
  <c r="M471" i="13"/>
  <c r="M460" i="13"/>
  <c r="M448" i="13"/>
  <c r="M436" i="13"/>
  <c r="M415" i="13"/>
  <c r="M405" i="13"/>
  <c r="M393" i="13"/>
  <c r="M381" i="13"/>
  <c r="M369" i="13"/>
  <c r="M334" i="13"/>
  <c r="M256" i="13"/>
  <c r="M244" i="13"/>
  <c r="M232" i="13"/>
  <c r="M220" i="13"/>
  <c r="M208" i="13"/>
  <c r="M198" i="13"/>
  <c r="M153" i="13"/>
  <c r="M17" i="13"/>
  <c r="L91" i="13" a="1"/>
  <c r="L91" i="13" s="1"/>
  <c r="K61" i="2" s="1"/>
  <c r="M702" i="13"/>
  <c r="M600" i="13"/>
  <c r="M286" i="13"/>
  <c r="M85" i="13"/>
  <c r="M622" i="13"/>
  <c r="M767" i="13"/>
  <c r="M754" i="13"/>
  <c r="M742" i="13"/>
  <c r="M730" i="13"/>
  <c r="M718" i="13"/>
  <c r="M706" i="13"/>
  <c r="M694" i="13"/>
  <c r="M684" i="13"/>
  <c r="M673" i="13"/>
  <c r="M661" i="13"/>
  <c r="M649" i="13"/>
  <c r="M546" i="13"/>
  <c r="M501" i="13"/>
  <c r="M491" i="13"/>
  <c r="M481" i="13"/>
  <c r="M300" i="13"/>
  <c r="M266" i="13"/>
  <c r="M197" i="13"/>
  <c r="M144" i="13"/>
  <c r="M112" i="13"/>
  <c r="M89" i="13"/>
  <c r="M10" i="13"/>
  <c r="L210" i="13" a="1"/>
  <c r="L210" i="13" s="1"/>
  <c r="K92" i="3" s="1"/>
  <c r="L198" i="13" a="1"/>
  <c r="L198" i="13" s="1"/>
  <c r="K78" i="3" s="1"/>
  <c r="L186" i="13" a="1"/>
  <c r="L186" i="13" s="1"/>
  <c r="K66" i="3" s="1"/>
  <c r="L102" i="13" a="1"/>
  <c r="L102" i="13" s="1"/>
  <c r="K73" i="2" s="1"/>
  <c r="L90" i="13" a="1"/>
  <c r="L90" i="13" s="1"/>
  <c r="K60" i="2" s="1"/>
  <c r="M657" i="13"/>
  <c r="M509" i="13"/>
  <c r="M376" i="13"/>
  <c r="M251" i="13"/>
  <c r="M690" i="13"/>
  <c r="M753" i="13"/>
  <c r="M741" i="13"/>
  <c r="M729" i="13"/>
  <c r="M717" i="13"/>
  <c r="M705" i="13"/>
  <c r="M48" i="13"/>
  <c r="M683" i="13"/>
  <c r="M44" i="13"/>
  <c r="M691" i="13"/>
  <c r="M577" i="13"/>
  <c r="M497" i="13"/>
  <c r="M400" i="13"/>
  <c r="M297" i="13"/>
  <c r="M97" i="13"/>
  <c r="L146" i="13" a="1"/>
  <c r="L146" i="13" s="1"/>
  <c r="K25" i="3" s="1"/>
  <c r="M634" i="13"/>
  <c r="M755" i="13"/>
  <c r="M693" i="13"/>
  <c r="M682" i="13"/>
  <c r="M671" i="13"/>
  <c r="M602" i="13"/>
  <c r="M489" i="13"/>
  <c r="M479" i="13"/>
  <c r="M468" i="13"/>
  <c r="M31" i="13"/>
  <c r="M402" i="13"/>
  <c r="M354" i="13"/>
  <c r="M310" i="13"/>
  <c r="M750" i="13"/>
  <c r="M645" i="13"/>
  <c r="M553" i="13"/>
  <c r="M443" i="13"/>
  <c r="M364" i="13"/>
  <c r="M308" i="13"/>
  <c r="M204" i="13"/>
  <c r="M119" i="13"/>
  <c r="M610" i="13"/>
  <c r="M761" i="13"/>
  <c r="M751" i="13"/>
  <c r="M739" i="13"/>
  <c r="M727" i="13"/>
  <c r="M715" i="13"/>
  <c r="M703" i="13"/>
  <c r="M681" i="13"/>
  <c r="M670" i="13"/>
  <c r="M658" i="13"/>
  <c r="M646" i="13"/>
  <c r="M636" i="13"/>
  <c r="M624" i="13"/>
  <c r="M612" i="13"/>
  <c r="M601" i="13"/>
  <c r="M590" i="13"/>
  <c r="M578" i="13"/>
  <c r="M566" i="13"/>
  <c r="M554" i="13"/>
  <c r="M543" i="13"/>
  <c r="M40" i="13"/>
  <c r="M510" i="13"/>
  <c r="M498" i="13"/>
  <c r="M478" i="13"/>
  <c r="M467" i="13"/>
  <c r="M456" i="13"/>
  <c r="M444" i="13"/>
  <c r="M432" i="13"/>
  <c r="M421" i="13"/>
  <c r="M401" i="13"/>
  <c r="M389" i="13"/>
  <c r="M377" i="13"/>
  <c r="M365" i="13"/>
  <c r="M353" i="13"/>
  <c r="M342" i="13"/>
  <c r="M330" i="13"/>
  <c r="M321" i="13"/>
  <c r="L111" i="13" a="1"/>
  <c r="L111" i="13" s="1"/>
  <c r="K82" i="2" s="1"/>
  <c r="M532" i="13"/>
  <c r="M760" i="13"/>
  <c r="M531" i="13"/>
  <c r="M520" i="13"/>
  <c r="M183" i="13"/>
  <c r="M159" i="13"/>
  <c r="M759" i="13"/>
  <c r="M749" i="13"/>
  <c r="M737" i="13"/>
  <c r="M725" i="13"/>
  <c r="M713" i="13"/>
  <c r="M701" i="13"/>
  <c r="M679" i="13"/>
  <c r="M668" i="13"/>
  <c r="M656" i="13"/>
  <c r="M644" i="13"/>
  <c r="M588" i="13"/>
  <c r="M576" i="13"/>
  <c r="M564" i="13"/>
  <c r="M552" i="13"/>
  <c r="M399" i="13"/>
  <c r="M363" i="13"/>
  <c r="M351" i="13"/>
  <c r="M340" i="13"/>
  <c r="M319" i="13"/>
  <c r="M296" i="13"/>
  <c r="M285" i="13"/>
  <c r="M182" i="13"/>
  <c r="M158" i="13"/>
  <c r="M4" i="13"/>
  <c r="M139" i="13"/>
  <c r="M129" i="13"/>
  <c r="M118" i="13"/>
  <c r="M96" i="13"/>
  <c r="M680" i="13"/>
  <c r="M529" i="13"/>
  <c r="M181" i="13"/>
  <c r="M169" i="13"/>
  <c r="M157" i="13"/>
  <c r="M117" i="13"/>
  <c r="M107" i="13"/>
  <c r="M95" i="13"/>
  <c r="M83" i="13"/>
  <c r="M528" i="13"/>
  <c r="M464" i="13"/>
  <c r="M452" i="13"/>
  <c r="M440" i="13"/>
  <c r="M428" i="13"/>
  <c r="M248" i="13"/>
  <c r="M236" i="13"/>
  <c r="M212" i="13"/>
  <c r="M168" i="13"/>
  <c r="M156" i="13"/>
  <c r="M147" i="13"/>
  <c r="M137" i="13"/>
  <c r="M128" i="13"/>
  <c r="M116" i="13"/>
  <c r="M106" i="13"/>
  <c r="M94" i="13"/>
  <c r="M82" i="13"/>
  <c r="M692" i="13"/>
  <c r="M171" i="13"/>
  <c r="M667" i="13"/>
  <c r="M655" i="13"/>
  <c r="M643" i="13"/>
  <c r="M507" i="13"/>
  <c r="M485" i="13"/>
  <c r="M475" i="13"/>
  <c r="M295" i="13"/>
  <c r="M284" i="13"/>
  <c r="M272" i="13"/>
  <c r="M260" i="13"/>
  <c r="M408" i="13"/>
  <c r="M397" i="13"/>
  <c r="M385" i="13"/>
  <c r="M373" i="13"/>
  <c r="M51" i="13"/>
  <c r="M756" i="13"/>
  <c r="M746" i="13"/>
  <c r="M734" i="13"/>
  <c r="M722" i="13"/>
  <c r="M710" i="13"/>
  <c r="M698" i="13"/>
  <c r="M687" i="13"/>
  <c r="M676" i="13"/>
  <c r="M665" i="13"/>
  <c r="M653" i="13"/>
  <c r="M641" i="13"/>
  <c r="M631" i="13"/>
  <c r="M619" i="13"/>
  <c r="M608" i="13"/>
  <c r="M473" i="13"/>
  <c r="M427" i="13"/>
  <c r="M396" i="13"/>
  <c r="M384" i="13"/>
  <c r="M372" i="13"/>
  <c r="M211" i="13"/>
  <c r="M167" i="13"/>
  <c r="M81" i="13"/>
  <c r="M411" i="13"/>
  <c r="M327" i="13"/>
  <c r="M632" i="13"/>
  <c r="M620" i="13"/>
  <c r="M745" i="13"/>
  <c r="M733" i="13"/>
  <c r="M721" i="13"/>
  <c r="M709" i="13"/>
  <c r="M697" i="13"/>
  <c r="M686" i="13"/>
  <c r="M675" i="13"/>
  <c r="M472" i="13"/>
  <c r="M417" i="13"/>
  <c r="M407" i="13"/>
  <c r="M210" i="13"/>
  <c r="M166" i="13"/>
  <c r="M320" i="13"/>
  <c r="M748" i="13"/>
  <c r="M736" i="13"/>
  <c r="M724" i="13"/>
  <c r="M712" i="13"/>
  <c r="M700" i="13"/>
  <c r="M689" i="13"/>
  <c r="M409" i="13"/>
  <c r="M757" i="13"/>
  <c r="M747" i="13"/>
  <c r="M735" i="13"/>
  <c r="M723" i="13"/>
  <c r="M711" i="13"/>
  <c r="M699" i="13"/>
  <c r="M688" i="13"/>
  <c r="M677" i="13"/>
  <c r="M744" i="13"/>
  <c r="M732" i="13"/>
  <c r="M720" i="13"/>
  <c r="M708" i="13"/>
  <c r="M696" i="13"/>
  <c r="M685" i="13"/>
  <c r="M674" i="13"/>
  <c r="M583" i="13"/>
  <c r="M571" i="13"/>
  <c r="M525" i="13"/>
  <c r="M493" i="13"/>
  <c r="M483" i="13"/>
  <c r="M461" i="13"/>
  <c r="M449" i="13"/>
  <c r="M437" i="13"/>
  <c r="M416" i="13"/>
  <c r="M406" i="13"/>
  <c r="M370" i="13"/>
  <c r="M358" i="13"/>
  <c r="M347" i="13"/>
  <c r="M314" i="13"/>
  <c r="M292" i="13"/>
  <c r="M268" i="13"/>
  <c r="M221" i="13"/>
  <c r="M209" i="13"/>
  <c r="M199" i="13"/>
  <c r="M189" i="13"/>
  <c r="M177" i="13"/>
  <c r="M165" i="13"/>
  <c r="M135" i="13"/>
  <c r="M125" i="13"/>
  <c r="M114" i="13"/>
  <c r="M103" i="13"/>
  <c r="M91" i="13"/>
  <c r="M80" i="13"/>
  <c r="M279" i="13"/>
  <c r="M267" i="13"/>
  <c r="M188" i="13"/>
  <c r="M176" i="13"/>
  <c r="M164" i="13"/>
  <c r="M134" i="13"/>
  <c r="M124" i="13"/>
  <c r="M113" i="13"/>
  <c r="M102" i="13"/>
  <c r="M536" i="13"/>
  <c r="M524" i="13"/>
  <c r="M424" i="13"/>
  <c r="M404" i="13"/>
  <c r="M392" i="13"/>
  <c r="M380" i="13"/>
  <c r="M255" i="13"/>
  <c r="M243" i="13"/>
  <c r="M231" i="13"/>
  <c r="M219" i="13"/>
  <c r="M207" i="13"/>
  <c r="M187" i="13"/>
  <c r="M175" i="13"/>
  <c r="M764" i="13"/>
  <c r="M672" i="13"/>
  <c r="M522" i="13"/>
  <c r="M512" i="13"/>
  <c r="M423" i="13"/>
  <c r="M403" i="13"/>
  <c r="M265" i="13"/>
  <c r="M230" i="13"/>
  <c r="M196" i="13"/>
  <c r="M162" i="13"/>
  <c r="M152" i="13"/>
  <c r="M132" i="13"/>
  <c r="M122" i="13"/>
  <c r="M100" i="13"/>
  <c r="M88" i="13"/>
  <c r="M627" i="13"/>
  <c r="M615" i="13"/>
  <c r="M604" i="13"/>
  <c r="M535" i="13"/>
  <c r="M763" i="13"/>
  <c r="M762" i="13"/>
  <c r="M752" i="13"/>
  <c r="M740" i="13"/>
  <c r="M728" i="13"/>
  <c r="M716" i="13"/>
  <c r="M704" i="13"/>
  <c r="M591" i="13"/>
  <c r="M579" i="13"/>
  <c r="M567" i="13"/>
  <c r="M555" i="13"/>
  <c r="M544" i="13"/>
  <c r="M533" i="13"/>
  <c r="M521" i="13"/>
  <c r="M511" i="13"/>
  <c r="M499" i="13"/>
  <c r="M457" i="13"/>
  <c r="M445" i="13"/>
  <c r="M433" i="13"/>
  <c r="M343" i="13"/>
  <c r="M331" i="13"/>
  <c r="M288" i="13"/>
  <c r="M276" i="13"/>
  <c r="M264" i="13"/>
  <c r="M253" i="13"/>
  <c r="M241" i="13"/>
  <c r="M229" i="13"/>
  <c r="M217" i="13"/>
  <c r="M206" i="13"/>
  <c r="M195" i="13"/>
  <c r="M185" i="13"/>
  <c r="M173" i="13"/>
  <c r="M161" i="13"/>
  <c r="M151" i="13"/>
  <c r="M142" i="13"/>
  <c r="M131" i="13"/>
  <c r="M121" i="13"/>
  <c r="M110" i="13"/>
  <c r="M99" i="13"/>
  <c r="M87" i="13"/>
  <c r="M488" i="13"/>
  <c r="M412" i="13"/>
  <c r="M309" i="13"/>
  <c r="M298" i="13"/>
  <c r="M287" i="13"/>
  <c r="M275" i="13"/>
  <c r="M263" i="13"/>
  <c r="M252" i="13"/>
  <c r="M240" i="13"/>
  <c r="M228" i="13"/>
  <c r="M216" i="13"/>
  <c r="M205" i="13"/>
  <c r="M194" i="13"/>
  <c r="M184" i="13"/>
  <c r="M172" i="13"/>
  <c r="M160" i="13"/>
  <c r="M150" i="13"/>
  <c r="M141" i="13"/>
  <c r="M130" i="13"/>
  <c r="M120" i="13"/>
  <c r="M109" i="13"/>
  <c r="M98" i="13"/>
  <c r="L530" i="13" a="1"/>
  <c r="L530" i="13" s="1"/>
  <c r="K43" i="6" s="1"/>
  <c r="L132" i="13" a="1"/>
  <c r="L132" i="13" s="1"/>
  <c r="K11" i="3" s="1"/>
  <c r="L178" i="13" a="1"/>
  <c r="L178" i="13" s="1"/>
  <c r="K58" i="3" s="1"/>
  <c r="L141" i="13" a="1"/>
  <c r="L141" i="13" s="1"/>
  <c r="K20" i="3" s="1"/>
  <c r="L176" i="13" a="1"/>
  <c r="L176" i="13" s="1"/>
  <c r="K56" i="3" s="1"/>
  <c r="L175" i="13" a="1"/>
  <c r="L175" i="13" s="1"/>
  <c r="K55" i="3" s="1"/>
  <c r="L522" i="13" a="1"/>
  <c r="L522" i="13" s="1"/>
  <c r="K34" i="6" s="1"/>
  <c r="L533" i="13" a="1"/>
  <c r="L533" i="13" s="1"/>
  <c r="K46" i="6" s="1"/>
  <c r="L521" i="13" a="1"/>
  <c r="L521" i="13" s="1"/>
  <c r="K33" i="6" s="1"/>
  <c r="L523" i="13" a="1"/>
  <c r="L523" i="13" s="1"/>
  <c r="K36" i="6" s="1"/>
  <c r="L532" i="13" a="1"/>
  <c r="L532" i="13" s="1"/>
  <c r="K45" i="6" s="1"/>
  <c r="L412" i="13" a="1"/>
  <c r="L412" i="13" s="1"/>
  <c r="K14" i="10" s="1"/>
  <c r="L160" i="13" a="1"/>
  <c r="L160" i="13" s="1"/>
  <c r="K39" i="3" s="1"/>
  <c r="L88" i="13" a="1"/>
  <c r="L88" i="13" s="1"/>
  <c r="K57" i="2" s="1"/>
  <c r="L99" i="13" a="1"/>
  <c r="L99" i="13" s="1"/>
  <c r="K70" i="2" s="1"/>
  <c r="L155" i="13" a="1"/>
  <c r="L155" i="13" s="1"/>
  <c r="K34" i="3" s="1"/>
  <c r="L534" i="13" a="1"/>
  <c r="L534" i="13" s="1"/>
  <c r="K47" i="6" s="1"/>
  <c r="L531" i="13" a="1"/>
  <c r="L531" i="13" s="1"/>
  <c r="K44" i="6" s="1"/>
  <c r="L74" i="13" a="1"/>
  <c r="L74" i="13" s="1"/>
  <c r="K43" i="2" s="1"/>
  <c r="L529" i="13" a="1"/>
  <c r="L529" i="13" s="1"/>
  <c r="K42" i="6" s="1"/>
  <c r="L408" i="13" a="1"/>
  <c r="L408" i="13" s="1"/>
  <c r="K10" i="10" s="1"/>
  <c r="L527" i="13" a="1"/>
  <c r="L527" i="13" s="1"/>
  <c r="K40" i="6" s="1"/>
  <c r="L538" i="13" a="1"/>
  <c r="L538" i="13" s="1"/>
  <c r="K52" i="6" s="1"/>
  <c r="M15" i="13"/>
  <c r="M74" i="13"/>
  <c r="M541" i="13"/>
  <c r="M530" i="13"/>
  <c r="M519" i="13"/>
  <c r="M508" i="13"/>
  <c r="M496" i="13"/>
  <c r="M486" i="13"/>
  <c r="M476" i="13"/>
  <c r="M465" i="13"/>
  <c r="M454" i="13"/>
  <c r="M442" i="13"/>
  <c r="M430" i="13"/>
  <c r="M410" i="13"/>
  <c r="M387" i="13"/>
  <c r="M375" i="13"/>
  <c r="M328" i="13"/>
  <c r="M307" i="13"/>
  <c r="M273" i="13"/>
  <c r="M261" i="13"/>
  <c r="M250" i="13"/>
  <c r="M238" i="13"/>
  <c r="M226" i="13"/>
  <c r="M214" i="13"/>
  <c r="M203" i="13"/>
  <c r="M20" i="13"/>
  <c r="M170" i="13"/>
  <c r="M12" i="13"/>
  <c r="M84" i="13"/>
  <c r="M73" i="13"/>
  <c r="M61" i="13"/>
  <c r="M477" i="13"/>
  <c r="M466" i="13"/>
  <c r="M441" i="13"/>
  <c r="M225" i="13"/>
  <c r="M213" i="13"/>
  <c r="M21" i="13"/>
  <c r="M6" i="13"/>
  <c r="M72" i="13"/>
  <c r="M60" i="13"/>
  <c r="M487" i="13"/>
  <c r="M431" i="13"/>
  <c r="M361" i="13"/>
  <c r="M338" i="13"/>
  <c r="M317" i="13"/>
  <c r="M305" i="13"/>
  <c r="M283" i="13"/>
  <c r="M271" i="13"/>
  <c r="M259" i="13"/>
  <c r="M224" i="13"/>
  <c r="M202" i="13"/>
  <c r="M192" i="13"/>
  <c r="M180" i="13"/>
  <c r="M71" i="13"/>
  <c r="M59" i="13"/>
  <c r="L539" i="13" a="1"/>
  <c r="L539" i="13" s="1"/>
  <c r="K53" i="6" s="1"/>
  <c r="L191" i="13" a="1"/>
  <c r="L191" i="13" s="1"/>
  <c r="K71" i="3" s="1"/>
  <c r="L179" i="13" a="1"/>
  <c r="L179" i="13" s="1"/>
  <c r="K59" i="3" s="1"/>
  <c r="M596" i="13"/>
  <c r="M585" i="13"/>
  <c r="M573" i="13"/>
  <c r="M561" i="13"/>
  <c r="M549" i="13"/>
  <c r="M539" i="13"/>
  <c r="M527" i="13"/>
  <c r="M516" i="13"/>
  <c r="M505" i="13"/>
  <c r="M494" i="13"/>
  <c r="M484" i="13"/>
  <c r="M463" i="13"/>
  <c r="M451" i="13"/>
  <c r="M439" i="13"/>
  <c r="M32" i="13"/>
  <c r="M30" i="13"/>
  <c r="M360" i="13"/>
  <c r="M349" i="13"/>
  <c r="M337" i="13"/>
  <c r="M28" i="13"/>
  <c r="M316" i="13"/>
  <c r="M304" i="13"/>
  <c r="M294" i="13"/>
  <c r="M282" i="13"/>
  <c r="M270" i="13"/>
  <c r="M258" i="13"/>
  <c r="M247" i="13"/>
  <c r="M235" i="13"/>
  <c r="M223" i="13"/>
  <c r="M201" i="13"/>
  <c r="M191" i="13"/>
  <c r="M179" i="13"/>
  <c r="M155" i="13"/>
  <c r="M146" i="13"/>
  <c r="M16" i="13"/>
  <c r="M127" i="13"/>
  <c r="M115" i="13"/>
  <c r="M105" i="13"/>
  <c r="M93" i="13"/>
  <c r="M70" i="13"/>
  <c r="M58" i="13"/>
  <c r="L526" i="13" a="1"/>
  <c r="L526" i="13" s="1"/>
  <c r="K39" i="6" s="1"/>
  <c r="L58" i="13" a="1"/>
  <c r="L58" i="13" s="1"/>
  <c r="K26" i="2" s="1"/>
  <c r="M495" i="13"/>
  <c r="M453" i="13"/>
  <c r="M339" i="13"/>
  <c r="M306" i="13"/>
  <c r="M586" i="13"/>
  <c r="M574" i="13"/>
  <c r="M562" i="13"/>
  <c r="M517" i="13"/>
  <c r="M506" i="13"/>
  <c r="M664" i="13"/>
  <c r="M652" i="13"/>
  <c r="M640" i="13"/>
  <c r="M630" i="13"/>
  <c r="M618" i="13"/>
  <c r="M607" i="13"/>
  <c r="M595" i="13"/>
  <c r="M584" i="13"/>
  <c r="M572" i="13"/>
  <c r="M560" i="13"/>
  <c r="M548" i="13"/>
  <c r="M538" i="13"/>
  <c r="M526" i="13"/>
  <c r="M515" i="13"/>
  <c r="M504" i="13"/>
  <c r="M37" i="13"/>
  <c r="M35" i="13"/>
  <c r="M462" i="13"/>
  <c r="M450" i="13"/>
  <c r="M438" i="13"/>
  <c r="M426" i="13"/>
  <c r="M395" i="13"/>
  <c r="M383" i="13"/>
  <c r="M371" i="13"/>
  <c r="M359" i="13"/>
  <c r="M348" i="13"/>
  <c r="M336" i="13"/>
  <c r="M325" i="13"/>
  <c r="M315" i="13"/>
  <c r="M303" i="13"/>
  <c r="M293" i="13"/>
  <c r="M281" i="13"/>
  <c r="M269" i="13"/>
  <c r="M23" i="13"/>
  <c r="M246" i="13"/>
  <c r="M234" i="13"/>
  <c r="M222" i="13"/>
  <c r="M200" i="13"/>
  <c r="M190" i="13"/>
  <c r="M178" i="13"/>
  <c r="M154" i="13"/>
  <c r="M145" i="13"/>
  <c r="M136" i="13"/>
  <c r="M126" i="13"/>
  <c r="M13" i="13"/>
  <c r="M104" i="13"/>
  <c r="M92" i="13"/>
  <c r="M11" i="13"/>
  <c r="M69" i="13"/>
  <c r="M57" i="13"/>
  <c r="L525" i="13" a="1"/>
  <c r="L525" i="13" s="1"/>
  <c r="K38" i="6" s="1"/>
  <c r="L69" i="13" a="1"/>
  <c r="L69" i="13" s="1"/>
  <c r="K38" i="2" s="1"/>
  <c r="L57" i="13" a="1"/>
  <c r="L57" i="13" s="1"/>
  <c r="K25" i="2" s="1"/>
  <c r="M663" i="13"/>
  <c r="M651" i="13"/>
  <c r="M629" i="13"/>
  <c r="M617" i="13"/>
  <c r="M606" i="13"/>
  <c r="M8" i="13"/>
  <c r="M559" i="13"/>
  <c r="M547" i="13"/>
  <c r="M537" i="13"/>
  <c r="M514" i="13"/>
  <c r="M425" i="13"/>
  <c r="M394" i="13"/>
  <c r="M382" i="13"/>
  <c r="M335" i="13"/>
  <c r="M27" i="13"/>
  <c r="M302" i="13"/>
  <c r="M280" i="13"/>
  <c r="M257" i="13"/>
  <c r="M245" i="13"/>
  <c r="M233" i="13"/>
  <c r="M19" i="13"/>
  <c r="M5" i="13"/>
  <c r="M68" i="13"/>
  <c r="M56" i="13"/>
  <c r="L68" i="13" a="1"/>
  <c r="L68" i="13" s="1"/>
  <c r="K37" i="2" s="1"/>
  <c r="L56" i="13" a="1"/>
  <c r="L56" i="13" s="1"/>
  <c r="K24" i="2" s="1"/>
  <c r="M90" i="13"/>
  <c r="M79" i="13"/>
  <c r="M67" i="13"/>
  <c r="M55" i="13"/>
  <c r="L535" i="13" a="1"/>
  <c r="L535" i="13" s="1"/>
  <c r="K48" i="6" s="1"/>
  <c r="L79" i="13" a="1"/>
  <c r="L79" i="13" s="1"/>
  <c r="K48" i="2" s="1"/>
  <c r="L67" i="13" a="1"/>
  <c r="L67" i="13" s="1"/>
  <c r="K36" i="2" s="1"/>
  <c r="L55" i="13" a="1"/>
  <c r="L55" i="13" s="1"/>
  <c r="K23" i="2" s="1"/>
  <c r="M368" i="13"/>
  <c r="M356" i="13"/>
  <c r="M345" i="13"/>
  <c r="M333" i="13"/>
  <c r="M323" i="13"/>
  <c r="M312" i="13"/>
  <c r="M290" i="13"/>
  <c r="M278" i="13"/>
  <c r="M163" i="13"/>
  <c r="M18" i="13"/>
  <c r="M133" i="13"/>
  <c r="M123" i="13"/>
  <c r="M101" i="13"/>
  <c r="M78" i="13"/>
  <c r="M66" i="13"/>
  <c r="L54" i="13" a="1"/>
  <c r="L54" i="13" s="1"/>
  <c r="K22" i="2" s="1"/>
  <c r="M582" i="13"/>
  <c r="M570" i="13"/>
  <c r="M558" i="13"/>
  <c r="M33" i="13"/>
  <c r="M357" i="13"/>
  <c r="M346" i="13"/>
  <c r="M324" i="13"/>
  <c r="M313" i="13"/>
  <c r="M301" i="13"/>
  <c r="M291" i="13"/>
  <c r="M638" i="13"/>
  <c r="M593" i="13"/>
  <c r="M581" i="13"/>
  <c r="M569" i="13"/>
  <c r="M557" i="13"/>
  <c r="M523" i="13"/>
  <c r="M513" i="13"/>
  <c r="M470" i="13"/>
  <c r="M459" i="13"/>
  <c r="M447" i="13"/>
  <c r="M435" i="13"/>
  <c r="M414" i="13"/>
  <c r="M660" i="13"/>
  <c r="M648" i="13"/>
  <c r="M626" i="13"/>
  <c r="M614" i="13"/>
  <c r="M603" i="13"/>
  <c r="M592" i="13"/>
  <c r="M580" i="13"/>
  <c r="M568" i="13"/>
  <c r="M556" i="13"/>
  <c r="M545" i="13"/>
  <c r="M534" i="13"/>
  <c r="M500" i="13"/>
  <c r="M490" i="13"/>
  <c r="M480" i="13"/>
  <c r="M469" i="13"/>
  <c r="M458" i="13"/>
  <c r="M446" i="13"/>
  <c r="M434" i="13"/>
  <c r="M413" i="13"/>
  <c r="M391" i="13"/>
  <c r="M379" i="13"/>
  <c r="M367" i="13"/>
  <c r="M355" i="13"/>
  <c r="M344" i="13"/>
  <c r="M332" i="13"/>
  <c r="M322" i="13"/>
  <c r="M311" i="13"/>
  <c r="M299" i="13"/>
  <c r="M289" i="13"/>
  <c r="M277" i="13"/>
  <c r="M254" i="13"/>
  <c r="M242" i="13"/>
  <c r="M218" i="13"/>
  <c r="M22" i="13"/>
  <c r="M186" i="13"/>
  <c r="M174" i="13"/>
  <c r="M143" i="13"/>
  <c r="M111" i="13"/>
  <c r="M77" i="13"/>
  <c r="M65" i="13"/>
  <c r="M54" i="13"/>
  <c r="L161" i="13" a="1"/>
  <c r="L161" i="13" s="1"/>
  <c r="K40" i="3" s="1"/>
  <c r="L77" i="13" a="1"/>
  <c r="L77" i="13" s="1"/>
  <c r="K46" i="2" s="1"/>
  <c r="L65" i="13" a="1"/>
  <c r="L65" i="13" s="1"/>
  <c r="K33" i="2" s="1"/>
  <c r="L53" i="13" a="1"/>
  <c r="L53" i="13" s="1"/>
  <c r="K21" i="2" s="1"/>
  <c r="M659" i="13"/>
  <c r="M647" i="13"/>
  <c r="M637" i="13"/>
  <c r="M625" i="13"/>
  <c r="M613" i="13"/>
  <c r="M422" i="13"/>
  <c r="M390" i="13"/>
  <c r="M378" i="13"/>
  <c r="M366" i="13"/>
  <c r="M26" i="13"/>
  <c r="M25" i="13"/>
  <c r="M76" i="13"/>
  <c r="M64" i="13"/>
  <c r="M53" i="13"/>
  <c r="L100" i="13" a="1"/>
  <c r="L100" i="13" s="1"/>
  <c r="K71" i="2" s="1"/>
  <c r="L76" i="13" a="1"/>
  <c r="L76" i="13" s="1"/>
  <c r="K45" i="2" s="1"/>
  <c r="L64" i="13" a="1"/>
  <c r="L64" i="13" s="1"/>
  <c r="K32" i="2" s="1"/>
  <c r="L52" i="13" a="1"/>
  <c r="L52" i="13" s="1"/>
  <c r="K20" i="2" s="1"/>
  <c r="M86" i="13"/>
  <c r="M75" i="13"/>
  <c r="M63" i="13"/>
  <c r="M52" i="13"/>
  <c r="L411" i="13" a="1"/>
  <c r="L411" i="13" s="1"/>
  <c r="K13" i="10" s="1"/>
  <c r="L75" i="13" a="1"/>
  <c r="L75" i="13" s="1"/>
  <c r="K44" i="2" s="1"/>
  <c r="L63" i="13" a="1"/>
  <c r="L63" i="13" s="1"/>
  <c r="K31" i="2" s="1"/>
  <c r="L208" i="13" a="1"/>
  <c r="L208" i="13" s="1"/>
  <c r="K90" i="3" s="1"/>
  <c r="L758" i="13" a="1"/>
  <c r="L758" i="13" s="1"/>
  <c r="K85" i="8" s="1"/>
  <c r="L518" i="13" a="1"/>
  <c r="L518" i="13" s="1"/>
  <c r="K30" i="6" s="1"/>
  <c r="L398" i="13" a="1"/>
  <c r="L398" i="13" s="1"/>
  <c r="K96" i="5" s="1"/>
  <c r="L386" i="13" a="1"/>
  <c r="L386" i="13" s="1"/>
  <c r="K82" i="5" s="1"/>
  <c r="L374" i="13" a="1"/>
  <c r="L374" i="13" s="1"/>
  <c r="K69" i="5" s="1"/>
  <c r="L362" i="13" a="1"/>
  <c r="L362" i="13" s="1"/>
  <c r="K57" i="5" s="1"/>
  <c r="L144" i="13" a="1"/>
  <c r="L144" i="13" s="1"/>
  <c r="K23" i="3" s="1"/>
  <c r="L120" i="13" a="1"/>
  <c r="L120" i="13" s="1"/>
  <c r="K94" i="2" s="1"/>
  <c r="L143" i="13" a="1"/>
  <c r="L143" i="13" s="1"/>
  <c r="K22" i="3" s="1"/>
  <c r="L131" i="13" a="1"/>
  <c r="L131" i="13" s="1"/>
  <c r="K10" i="3" s="1"/>
  <c r="L119" i="13" a="1"/>
  <c r="L119" i="13" s="1"/>
  <c r="K93" i="2" s="1"/>
  <c r="L130" i="13" a="1"/>
  <c r="L130" i="13" s="1"/>
  <c r="K9" i="3" s="1"/>
  <c r="L150" i="13" a="1"/>
  <c r="L150" i="13" s="1"/>
  <c r="K29" i="3" s="1"/>
  <c r="L207" i="13" a="1"/>
  <c r="L207" i="13" s="1"/>
  <c r="K89" i="3" s="1"/>
  <c r="L746" i="13" a="1"/>
  <c r="L746" i="13" s="1"/>
  <c r="K73" i="8" s="1"/>
  <c r="L734" i="13" a="1"/>
  <c r="L734" i="13" s="1"/>
  <c r="K61" i="8" s="1"/>
  <c r="L722" i="13" a="1"/>
  <c r="L722" i="13" s="1"/>
  <c r="K49" i="8" s="1"/>
  <c r="L710" i="13" a="1"/>
  <c r="L710" i="13" s="1"/>
  <c r="K37" i="8" s="1"/>
  <c r="L698" i="13" a="1"/>
  <c r="L698" i="13" s="1"/>
  <c r="K25" i="8" s="1"/>
  <c r="L626" i="13" a="1"/>
  <c r="L626" i="13" s="1"/>
  <c r="K48" i="7" s="1"/>
  <c r="L614" i="13" a="1"/>
  <c r="L614" i="13" s="1"/>
  <c r="K36" i="7" s="1"/>
  <c r="L506" i="13" a="1"/>
  <c r="L506" i="13" s="1"/>
  <c r="K17" i="6" s="1"/>
  <c r="L494" i="13" a="1"/>
  <c r="L494" i="13" s="1"/>
  <c r="K4" i="6" s="1"/>
  <c r="L458" i="13" a="1"/>
  <c r="L458" i="13" s="1"/>
  <c r="K60" i="10" s="1"/>
  <c r="L446" i="13" a="1"/>
  <c r="L446" i="13" s="1"/>
  <c r="K48" i="10" s="1"/>
  <c r="L434" i="13" a="1"/>
  <c r="L434" i="13" s="1"/>
  <c r="K36" i="10" s="1"/>
  <c r="L350" i="13" a="1"/>
  <c r="L350" i="13" s="1"/>
  <c r="K45" i="5" s="1"/>
  <c r="L338" i="13" a="1"/>
  <c r="L338" i="13" s="1"/>
  <c r="K32" i="5" s="1"/>
  <c r="L326" i="13" a="1"/>
  <c r="L326" i="13" s="1"/>
  <c r="K20" i="5" s="1"/>
  <c r="L254" i="13" a="1"/>
  <c r="L254" i="13" s="1"/>
  <c r="K42" i="4" s="1"/>
  <c r="L242" i="13" a="1"/>
  <c r="L242" i="13" s="1"/>
  <c r="K28" i="4" s="1"/>
  <c r="L230" i="13" a="1"/>
  <c r="L230" i="13" s="1"/>
  <c r="K16" i="4" s="1"/>
  <c r="L756" i="13" a="1"/>
  <c r="L756" i="13" s="1"/>
  <c r="K83" i="8" s="1"/>
  <c r="L516" i="13" a="1"/>
  <c r="L516" i="13" s="1"/>
  <c r="K28" i="6" s="1"/>
  <c r="L344" i="13" a="1"/>
  <c r="L344" i="13" s="1"/>
  <c r="K38" i="5" s="1"/>
  <c r="L332" i="13" a="1"/>
  <c r="L332" i="13" s="1"/>
  <c r="K26" i="5" s="1"/>
  <c r="L247" i="13" a="1"/>
  <c r="L247" i="13" s="1"/>
  <c r="K34" i="4" s="1"/>
  <c r="L235" i="13" a="1"/>
  <c r="L235" i="13" s="1"/>
  <c r="K21" i="4" s="1"/>
  <c r="L211" i="13" a="1"/>
  <c r="L211" i="13" s="1"/>
  <c r="K93" i="3" s="1"/>
  <c r="L473" i="13" a="1"/>
  <c r="L473" i="13" s="1"/>
  <c r="K76" i="10" s="1"/>
  <c r="L218" i="13" a="1"/>
  <c r="L218" i="13" s="1"/>
  <c r="K4" i="4" s="1"/>
  <c r="L289" i="13" a="1"/>
  <c r="L289" i="13" s="1"/>
  <c r="K78" i="4" s="1"/>
  <c r="L277" i="13" a="1"/>
  <c r="L277" i="13" s="1"/>
  <c r="K66" i="4" s="1"/>
  <c r="L265" i="13" a="1"/>
  <c r="L265" i="13" s="1"/>
  <c r="K54" i="4" s="1"/>
  <c r="L133" i="13" a="1"/>
  <c r="L133" i="13" s="1"/>
  <c r="K12" i="3" s="1"/>
  <c r="L153" i="13" a="1"/>
  <c r="L153" i="13" s="1"/>
  <c r="K32" i="3" s="1"/>
  <c r="L537" i="13" a="1"/>
  <c r="L537" i="13" s="1"/>
  <c r="K50" i="6" s="1"/>
  <c r="L78" i="13" a="1"/>
  <c r="L78" i="13" s="1"/>
  <c r="K47" i="2" s="1"/>
  <c r="L66" i="13" a="1"/>
  <c r="L66" i="13" s="1"/>
  <c r="K34" i="2" s="1"/>
  <c r="L113" i="13" a="1"/>
  <c r="L113" i="13" s="1"/>
  <c r="K85" i="2" s="1"/>
  <c r="L101" i="13" a="1"/>
  <c r="L101" i="13" s="1"/>
  <c r="K72" i="2" s="1"/>
  <c r="L89" i="13" a="1"/>
  <c r="L89" i="13" s="1"/>
  <c r="K59" i="2" s="1"/>
  <c r="L223" i="13" a="1"/>
  <c r="L223" i="13" s="1"/>
  <c r="K9" i="4" s="1"/>
  <c r="L484" i="13" a="1"/>
  <c r="L484" i="13" s="1"/>
  <c r="K89" i="10" s="1"/>
  <c r="L400" i="13" a="1"/>
  <c r="L400" i="13" s="1"/>
  <c r="K2" i="10" s="1"/>
  <c r="L388" i="13" a="1"/>
  <c r="L388" i="13" s="1"/>
  <c r="K84" i="5" s="1"/>
  <c r="L376" i="13" a="1"/>
  <c r="L376" i="13" s="1"/>
  <c r="K72" i="5" s="1"/>
  <c r="L364" i="13" a="1"/>
  <c r="L364" i="13" s="1"/>
  <c r="K59" i="5" s="1"/>
  <c r="L352" i="13" a="1"/>
  <c r="L352" i="13" s="1"/>
  <c r="K47" i="5" s="1"/>
  <c r="L316" i="13" a="1"/>
  <c r="L316" i="13" s="1"/>
  <c r="K9" i="5" s="1"/>
  <c r="L304" i="13" a="1"/>
  <c r="L304" i="13" s="1"/>
  <c r="K93" i="4" s="1"/>
  <c r="L124" i="13" a="1"/>
  <c r="L124" i="13" s="1"/>
  <c r="K3" i="3" s="1"/>
  <c r="L112" i="13" a="1"/>
  <c r="L112" i="13" s="1"/>
  <c r="K83" i="2" s="1"/>
  <c r="L123" i="13" a="1"/>
  <c r="L123" i="13" s="1"/>
  <c r="K97" i="2" s="1"/>
  <c r="L578" i="13" a="1"/>
  <c r="L578" i="13" s="1"/>
  <c r="K94" i="6" s="1"/>
  <c r="L554" i="13" a="1"/>
  <c r="L554" i="13" s="1"/>
  <c r="K70" i="6" s="1"/>
  <c r="L542" i="13" a="1"/>
  <c r="L542" i="13" s="1"/>
  <c r="K57" i="6" s="1"/>
  <c r="L422" i="13" a="1"/>
  <c r="L422" i="13" s="1"/>
  <c r="K24" i="10" s="1"/>
  <c r="L206" i="13" a="1"/>
  <c r="L206" i="13" s="1"/>
  <c r="K88" i="3" s="1"/>
  <c r="L457" i="13" a="1"/>
  <c r="L457" i="13" s="1"/>
  <c r="K59" i="10" s="1"/>
  <c r="L433" i="13" a="1"/>
  <c r="L433" i="13" s="1"/>
  <c r="K35" i="10" s="1"/>
  <c r="L421" i="13" a="1"/>
  <c r="L421" i="13" s="1"/>
  <c r="K23" i="10" s="1"/>
  <c r="L349" i="13" a="1"/>
  <c r="L349" i="13" s="1"/>
  <c r="K44" i="5" s="1"/>
  <c r="L337" i="13" a="1"/>
  <c r="L337" i="13" s="1"/>
  <c r="K31" i="5" s="1"/>
  <c r="L253" i="13" a="1"/>
  <c r="L253" i="13" s="1"/>
  <c r="K41" i="4" s="1"/>
  <c r="L241" i="13" a="1"/>
  <c r="L241" i="13" s="1"/>
  <c r="K27" i="4" s="1"/>
  <c r="L229" i="13" a="1"/>
  <c r="L229" i="13" s="1"/>
  <c r="K15" i="4" s="1"/>
  <c r="L217" i="13" a="1"/>
  <c r="L217" i="13" s="1"/>
  <c r="K3" i="4" s="1"/>
  <c r="L193" i="13" a="1"/>
  <c r="L193" i="13" s="1"/>
  <c r="K73" i="3" s="1"/>
  <c r="L590" i="13" a="1"/>
  <c r="L590" i="13" s="1"/>
  <c r="K11" i="7" s="1"/>
  <c r="L204" i="13" a="1"/>
  <c r="L204" i="13" s="1"/>
  <c r="K86" i="3" s="1"/>
  <c r="L286" i="13" a="1"/>
  <c r="L286" i="13" s="1"/>
  <c r="K75" i="4" s="1"/>
  <c r="L274" i="13" a="1"/>
  <c r="L274" i="13" s="1"/>
  <c r="K63" i="4" s="1"/>
  <c r="L262" i="13" a="1"/>
  <c r="L262" i="13" s="1"/>
  <c r="K51" i="4" s="1"/>
  <c r="L489" i="13" a="1"/>
  <c r="L489" i="13" s="1"/>
  <c r="K94" i="10" s="1"/>
  <c r="L477" i="13" a="1"/>
  <c r="L477" i="13" s="1"/>
  <c r="K82" i="10" s="1"/>
  <c r="L405" i="13" a="1"/>
  <c r="L405" i="13" s="1"/>
  <c r="K7" i="10" s="1"/>
  <c r="L393" i="13" a="1"/>
  <c r="L393" i="13" s="1"/>
  <c r="K90" i="5" s="1"/>
  <c r="L381" i="13" a="1"/>
  <c r="L381" i="13" s="1"/>
  <c r="K77" i="5" s="1"/>
  <c r="L369" i="13" a="1"/>
  <c r="L369" i="13" s="1"/>
  <c r="K64" i="5" s="1"/>
  <c r="L357" i="13" a="1"/>
  <c r="L357" i="13" s="1"/>
  <c r="K52" i="5" s="1"/>
  <c r="L345" i="13" a="1"/>
  <c r="L345" i="13" s="1"/>
  <c r="K39" i="5" s="1"/>
  <c r="L333" i="13" a="1"/>
  <c r="L333" i="13" s="1"/>
  <c r="K27" i="5" s="1"/>
  <c r="L321" i="13" a="1"/>
  <c r="L321" i="13" s="1"/>
  <c r="K14" i="5" s="1"/>
  <c r="L309" i="13" a="1"/>
  <c r="L309" i="13" s="1"/>
  <c r="K2" i="5" s="1"/>
  <c r="L602" i="13" a="1"/>
  <c r="L602" i="13" s="1"/>
  <c r="K24" i="7" s="1"/>
  <c r="L566" i="13" a="1"/>
  <c r="L566" i="13" s="1"/>
  <c r="K82" i="6" s="1"/>
  <c r="L392" i="13" a="1"/>
  <c r="L392" i="13" s="1"/>
  <c r="K88" i="5" s="1"/>
  <c r="L380" i="13" a="1"/>
  <c r="L380" i="13" s="1"/>
  <c r="K76" i="5" s="1"/>
  <c r="L368" i="13" a="1"/>
  <c r="L368" i="13" s="1"/>
  <c r="K63" i="5" s="1"/>
  <c r="L356" i="13" a="1"/>
  <c r="L356" i="13" s="1"/>
  <c r="K51" i="5" s="1"/>
  <c r="L320" i="13" a="1"/>
  <c r="L320" i="13" s="1"/>
  <c r="K13" i="5" s="1"/>
  <c r="L308" i="13" a="1"/>
  <c r="L308" i="13" s="1"/>
  <c r="K97" i="4" s="1"/>
  <c r="L691" i="13" a="1"/>
  <c r="L691" i="13" s="1"/>
  <c r="K18" i="8" s="1"/>
  <c r="L487" i="13" a="1"/>
  <c r="L487" i="13" s="1"/>
  <c r="K92" i="10" s="1"/>
  <c r="L762" i="13" a="1"/>
  <c r="L762" i="13" s="1"/>
  <c r="K89" i="8" s="1"/>
  <c r="L750" i="13" a="1"/>
  <c r="L750" i="13" s="1"/>
  <c r="K77" i="8" s="1"/>
  <c r="L738" i="13" a="1"/>
  <c r="L738" i="13" s="1"/>
  <c r="K65" i="8" s="1"/>
  <c r="L726" i="13" a="1"/>
  <c r="L726" i="13" s="1"/>
  <c r="K53" i="8" s="1"/>
  <c r="L714" i="13" a="1"/>
  <c r="L714" i="13" s="1"/>
  <c r="K41" i="8" s="1"/>
  <c r="L702" i="13" a="1"/>
  <c r="L702" i="13" s="1"/>
  <c r="K29" i="8" s="1"/>
  <c r="L402" i="13" a="1"/>
  <c r="L402" i="13" s="1"/>
  <c r="K4" i="10" s="1"/>
  <c r="L390" i="13" a="1"/>
  <c r="L390" i="13" s="1"/>
  <c r="K86" i="5" s="1"/>
  <c r="L378" i="13" a="1"/>
  <c r="L378" i="13" s="1"/>
  <c r="K74" i="5" s="1"/>
  <c r="L366" i="13" a="1"/>
  <c r="L366" i="13" s="1"/>
  <c r="K61" i="5" s="1"/>
  <c r="L354" i="13" a="1"/>
  <c r="L354" i="13" s="1"/>
  <c r="K49" i="5" s="1"/>
  <c r="L294" i="13" a="1"/>
  <c r="L294" i="13" s="1"/>
  <c r="K83" i="4" s="1"/>
  <c r="L282" i="13" a="1"/>
  <c r="L282" i="13" s="1"/>
  <c r="K71" i="4" s="1"/>
  <c r="L270" i="13" a="1"/>
  <c r="L270" i="13" s="1"/>
  <c r="K59" i="4" s="1"/>
  <c r="L258" i="13" a="1"/>
  <c r="L258" i="13" s="1"/>
  <c r="K46" i="4" s="1"/>
  <c r="L197" i="13" a="1"/>
  <c r="L197" i="13" s="1"/>
  <c r="K77" i="3" s="1"/>
  <c r="L650" i="13" a="1"/>
  <c r="L650" i="13" s="1"/>
  <c r="K72" i="7" s="1"/>
  <c r="L482" i="13" a="1"/>
  <c r="L482" i="13" s="1"/>
  <c r="K87" i="10" s="1"/>
  <c r="L470" i="13" a="1"/>
  <c r="L470" i="13" s="1"/>
  <c r="K73" i="10" s="1"/>
  <c r="L410" i="13" a="1"/>
  <c r="L410" i="13" s="1"/>
  <c r="K12" i="10" s="1"/>
  <c r="L314" i="13" a="1"/>
  <c r="L314" i="13" s="1"/>
  <c r="K7" i="5" s="1"/>
  <c r="L302" i="13" a="1"/>
  <c r="L302" i="13" s="1"/>
  <c r="K91" i="4" s="1"/>
  <c r="L290" i="13" a="1"/>
  <c r="L290" i="13" s="1"/>
  <c r="K79" i="4" s="1"/>
  <c r="L278" i="13" a="1"/>
  <c r="L278" i="13" s="1"/>
  <c r="K67" i="4" s="1"/>
  <c r="L266" i="13" a="1"/>
  <c r="L266" i="13" s="1"/>
  <c r="K55" i="4" s="1"/>
  <c r="L548" i="13" a="1"/>
  <c r="L548" i="13" s="1"/>
  <c r="K63" i="6" s="1"/>
  <c r="L662" i="13" a="1"/>
  <c r="L662" i="13" s="1"/>
  <c r="K85" i="7" s="1"/>
  <c r="L745" i="13" a="1"/>
  <c r="L745" i="13" s="1"/>
  <c r="K72" i="8" s="1"/>
  <c r="L733" i="13" a="1"/>
  <c r="L733" i="13" s="1"/>
  <c r="K60" i="8" s="1"/>
  <c r="L721" i="13" a="1"/>
  <c r="L721" i="13" s="1"/>
  <c r="K48" i="8" s="1"/>
  <c r="L709" i="13" a="1"/>
  <c r="L709" i="13" s="1"/>
  <c r="K36" i="8" s="1"/>
  <c r="L697" i="13" a="1"/>
  <c r="L697" i="13" s="1"/>
  <c r="K24" i="8" s="1"/>
  <c r="L493" i="13" a="1"/>
  <c r="L493" i="13" s="1"/>
  <c r="K3" i="6" s="1"/>
  <c r="L313" i="13" a="1"/>
  <c r="L313" i="13" s="1"/>
  <c r="K6" i="5" s="1"/>
  <c r="L301" i="13" a="1"/>
  <c r="L301" i="13" s="1"/>
  <c r="K90" i="4" s="1"/>
  <c r="L145" i="13" a="1"/>
  <c r="L145" i="13" s="1"/>
  <c r="K24" i="3" s="1"/>
  <c r="L417" i="13" a="1"/>
  <c r="L417" i="13" s="1"/>
  <c r="K19" i="10" s="1"/>
  <c r="L674" i="13" a="1"/>
  <c r="L674" i="13" s="1"/>
  <c r="K97" i="7" s="1"/>
  <c r="L638" i="13" a="1"/>
  <c r="L638" i="13" s="1"/>
  <c r="K60" i="7" s="1"/>
  <c r="L744" i="13" a="1"/>
  <c r="L744" i="13" s="1"/>
  <c r="K71" i="8" s="1"/>
  <c r="L732" i="13" a="1"/>
  <c r="L732" i="13" s="1"/>
  <c r="K59" i="8" s="1"/>
  <c r="L720" i="13" a="1"/>
  <c r="L720" i="13" s="1"/>
  <c r="K47" i="8" s="1"/>
  <c r="L708" i="13" a="1"/>
  <c r="L708" i="13" s="1"/>
  <c r="K35" i="8" s="1"/>
  <c r="L696" i="13" a="1"/>
  <c r="L696" i="13" s="1"/>
  <c r="K23" i="8" s="1"/>
  <c r="L636" i="13" a="1"/>
  <c r="L636" i="13" s="1"/>
  <c r="K58" i="7" s="1"/>
  <c r="L624" i="13" a="1"/>
  <c r="L624" i="13" s="1"/>
  <c r="K46" i="7" s="1"/>
  <c r="L612" i="13" a="1"/>
  <c r="L612" i="13" s="1"/>
  <c r="K34" i="7" s="1"/>
  <c r="L504" i="13" a="1"/>
  <c r="L504" i="13" s="1"/>
  <c r="K15" i="6" s="1"/>
  <c r="L492" i="13" a="1"/>
  <c r="L492" i="13" s="1"/>
  <c r="K2" i="6" s="1"/>
  <c r="L456" i="13" a="1"/>
  <c r="L456" i="13" s="1"/>
  <c r="K58" i="10" s="1"/>
  <c r="L444" i="13" a="1"/>
  <c r="L444" i="13" s="1"/>
  <c r="K46" i="10" s="1"/>
  <c r="L432" i="13" a="1"/>
  <c r="L432" i="13" s="1"/>
  <c r="K34" i="10" s="1"/>
  <c r="L420" i="13" a="1"/>
  <c r="L420" i="13" s="1"/>
  <c r="K22" i="10" s="1"/>
  <c r="L396" i="13" a="1"/>
  <c r="L396" i="13" s="1"/>
  <c r="K94" i="5" s="1"/>
  <c r="L384" i="13" a="1"/>
  <c r="L384" i="13" s="1"/>
  <c r="K80" i="5" s="1"/>
  <c r="L372" i="13" a="1"/>
  <c r="L372" i="13" s="1"/>
  <c r="K67" i="5" s="1"/>
  <c r="L360" i="13" a="1"/>
  <c r="L360" i="13" s="1"/>
  <c r="K55" i="5" s="1"/>
  <c r="L348" i="13" a="1"/>
  <c r="L348" i="13" s="1"/>
  <c r="K42" i="5" s="1"/>
  <c r="L336" i="13" a="1"/>
  <c r="L336" i="13" s="1"/>
  <c r="K30" i="5" s="1"/>
  <c r="L324" i="13" a="1"/>
  <c r="L324" i="13" s="1"/>
  <c r="K17" i="5" s="1"/>
  <c r="L312" i="13" a="1"/>
  <c r="L312" i="13" s="1"/>
  <c r="K5" i="5" s="1"/>
  <c r="L300" i="13" a="1"/>
  <c r="L300" i="13" s="1"/>
  <c r="K89" i="4" s="1"/>
  <c r="L288" i="13" a="1"/>
  <c r="L288" i="13" s="1"/>
  <c r="K77" i="4" s="1"/>
  <c r="L276" i="13" a="1"/>
  <c r="L276" i="13" s="1"/>
  <c r="K65" i="4" s="1"/>
  <c r="L252" i="13" a="1"/>
  <c r="L252" i="13" s="1"/>
  <c r="K40" i="4" s="1"/>
  <c r="L240" i="13" a="1"/>
  <c r="L240" i="13" s="1"/>
  <c r="K26" i="4" s="1"/>
  <c r="L228" i="13" a="1"/>
  <c r="L228" i="13" s="1"/>
  <c r="K14" i="4" s="1"/>
  <c r="L216" i="13" a="1"/>
  <c r="L216" i="13" s="1"/>
  <c r="K2" i="4" s="1"/>
  <c r="L584" i="13" a="1"/>
  <c r="L584" i="13" s="1"/>
  <c r="K5" i="7" s="1"/>
  <c r="L686" i="13" a="1"/>
  <c r="L686" i="13" s="1"/>
  <c r="K13" i="8" s="1"/>
  <c r="L755" i="13" a="1"/>
  <c r="L755" i="13" s="1"/>
  <c r="K82" i="8" s="1"/>
  <c r="L743" i="13" a="1"/>
  <c r="L743" i="13" s="1"/>
  <c r="K70" i="8" s="1"/>
  <c r="L731" i="13" a="1"/>
  <c r="L731" i="13" s="1"/>
  <c r="K58" i="8" s="1"/>
  <c r="L719" i="13" a="1"/>
  <c r="L719" i="13" s="1"/>
  <c r="K46" i="8" s="1"/>
  <c r="L707" i="13" a="1"/>
  <c r="L707" i="13" s="1"/>
  <c r="K34" i="8" s="1"/>
  <c r="L695" i="13" a="1"/>
  <c r="L695" i="13" s="1"/>
  <c r="K22" i="8" s="1"/>
  <c r="L515" i="13" a="1"/>
  <c r="L515" i="13" s="1"/>
  <c r="K27" i="6" s="1"/>
  <c r="L479" i="13" a="1"/>
  <c r="L479" i="13" s="1"/>
  <c r="K84" i="10" s="1"/>
  <c r="L467" i="13" a="1"/>
  <c r="L467" i="13" s="1"/>
  <c r="K70" i="10" s="1"/>
  <c r="L455" i="13" a="1"/>
  <c r="L455" i="13" s="1"/>
  <c r="K57" i="10" s="1"/>
  <c r="L443" i="13" a="1"/>
  <c r="L443" i="13" s="1"/>
  <c r="K45" i="10" s="1"/>
  <c r="L431" i="13" a="1"/>
  <c r="L431" i="13" s="1"/>
  <c r="K33" i="10" s="1"/>
  <c r="L407" i="13" a="1"/>
  <c r="L407" i="13" s="1"/>
  <c r="K9" i="10" s="1"/>
  <c r="L371" i="13" a="1"/>
  <c r="L371" i="13" s="1"/>
  <c r="K66" i="5" s="1"/>
  <c r="L359" i="13" a="1"/>
  <c r="L359" i="13" s="1"/>
  <c r="K54" i="5" s="1"/>
  <c r="L323" i="13" a="1"/>
  <c r="L323" i="13" s="1"/>
  <c r="K16" i="5" s="1"/>
  <c r="L311" i="13" a="1"/>
  <c r="L311" i="13" s="1"/>
  <c r="K4" i="5" s="1"/>
  <c r="L287" i="13" a="1"/>
  <c r="L287" i="13" s="1"/>
  <c r="K76" i="4" s="1"/>
  <c r="L275" i="13" a="1"/>
  <c r="L275" i="13" s="1"/>
  <c r="K64" i="4" s="1"/>
  <c r="L263" i="13" a="1"/>
  <c r="L263" i="13" s="1"/>
  <c r="K52" i="4" s="1"/>
  <c r="L251" i="13" a="1"/>
  <c r="L251" i="13" s="1"/>
  <c r="K39" i="4" s="1"/>
  <c r="L239" i="13" a="1"/>
  <c r="L239" i="13" s="1"/>
  <c r="K25" i="4" s="1"/>
  <c r="L227" i="13" a="1"/>
  <c r="L227" i="13" s="1"/>
  <c r="K13" i="4" s="1"/>
  <c r="L215" i="13" a="1"/>
  <c r="L215" i="13" s="1"/>
  <c r="K97" i="3" s="1"/>
  <c r="L92" i="13" a="1"/>
  <c r="L92" i="13" s="1"/>
  <c r="K62" i="2" s="1"/>
  <c r="L524" i="13" a="1"/>
  <c r="L524" i="13" s="1"/>
  <c r="K37" i="6" s="1"/>
  <c r="L618" i="13" a="1"/>
  <c r="L618" i="13" s="1"/>
  <c r="K40" i="7" s="1"/>
  <c r="L594" i="13" a="1"/>
  <c r="L594" i="13" s="1"/>
  <c r="K15" i="7" s="1"/>
  <c r="L582" i="13" a="1"/>
  <c r="L582" i="13" s="1"/>
  <c r="K3" i="7" s="1"/>
  <c r="L570" i="13" a="1"/>
  <c r="L570" i="13" s="1"/>
  <c r="K86" i="6" s="1"/>
  <c r="L558" i="13" a="1"/>
  <c r="L558" i="13" s="1"/>
  <c r="K74" i="6" s="1"/>
  <c r="L546" i="13" a="1"/>
  <c r="L546" i="13" s="1"/>
  <c r="K61" i="6" s="1"/>
  <c r="L510" i="13" a="1"/>
  <c r="L510" i="13" s="1"/>
  <c r="K22" i="6" s="1"/>
  <c r="L498" i="13" a="1"/>
  <c r="L498" i="13" s="1"/>
  <c r="K8" i="6" s="1"/>
  <c r="L462" i="13" a="1"/>
  <c r="L462" i="13" s="1"/>
  <c r="K65" i="10" s="1"/>
  <c r="L450" i="13" a="1"/>
  <c r="L450" i="13" s="1"/>
  <c r="K52" i="10" s="1"/>
  <c r="L438" i="13" a="1"/>
  <c r="L438" i="13" s="1"/>
  <c r="K40" i="10" s="1"/>
  <c r="L426" i="13" a="1"/>
  <c r="L426" i="13" s="1"/>
  <c r="K28" i="10" s="1"/>
  <c r="L414" i="13" a="1"/>
  <c r="L414" i="13" s="1"/>
  <c r="K16" i="10" s="1"/>
  <c r="L342" i="13" a="1"/>
  <c r="L342" i="13" s="1"/>
  <c r="K36" i="5" s="1"/>
  <c r="L330" i="13" a="1"/>
  <c r="L330" i="13" s="1"/>
  <c r="K24" i="5" s="1"/>
  <c r="L246" i="13" a="1"/>
  <c r="L246" i="13" s="1"/>
  <c r="K33" i="4" s="1"/>
  <c r="L234" i="13" a="1"/>
  <c r="L234" i="13" s="1"/>
  <c r="K20" i="4" s="1"/>
  <c r="L222" i="13" a="1"/>
  <c r="L222" i="13" s="1"/>
  <c r="K8" i="4" s="1"/>
  <c r="L126" i="13" a="1"/>
  <c r="L126" i="13" s="1"/>
  <c r="K5" i="3" s="1"/>
  <c r="L401" i="13" a="1"/>
  <c r="L401" i="13" s="1"/>
  <c r="K3" i="10" s="1"/>
  <c r="L377" i="13" a="1"/>
  <c r="L377" i="13" s="1"/>
  <c r="K73" i="5" s="1"/>
  <c r="L365" i="13" a="1"/>
  <c r="L365" i="13" s="1"/>
  <c r="K60" i="5" s="1"/>
  <c r="L281" i="13" a="1"/>
  <c r="L281" i="13" s="1"/>
  <c r="K70" i="4" s="1"/>
  <c r="L572" i="13" a="1"/>
  <c r="L572" i="13" s="1"/>
  <c r="K88" i="6" s="1"/>
  <c r="L607" i="13" a="1"/>
  <c r="L607" i="13" s="1"/>
  <c r="K29" i="7" s="1"/>
  <c r="L664" i="13" a="1"/>
  <c r="L664" i="13" s="1"/>
  <c r="K87" i="7" s="1"/>
  <c r="L652" i="13" a="1"/>
  <c r="L652" i="13" s="1"/>
  <c r="K74" i="7" s="1"/>
  <c r="L640" i="13" a="1"/>
  <c r="L640" i="13" s="1"/>
  <c r="K62" i="7" s="1"/>
  <c r="L472" i="13" a="1"/>
  <c r="L472" i="13" s="1"/>
  <c r="K75" i="10" s="1"/>
  <c r="L460" i="13" a="1"/>
  <c r="L460" i="13" s="1"/>
  <c r="K62" i="10" s="1"/>
  <c r="L448" i="13" a="1"/>
  <c r="L448" i="13" s="1"/>
  <c r="K50" i="10" s="1"/>
  <c r="L436" i="13" a="1"/>
  <c r="L436" i="13" s="1"/>
  <c r="K38" i="10" s="1"/>
  <c r="L424" i="13" a="1"/>
  <c r="L424" i="13" s="1"/>
  <c r="K26" i="10" s="1"/>
  <c r="L256" i="13" a="1"/>
  <c r="L256" i="13" s="1"/>
  <c r="K44" i="4" s="1"/>
  <c r="L244" i="13" a="1"/>
  <c r="L244" i="13" s="1"/>
  <c r="K30" i="4" s="1"/>
  <c r="L232" i="13" a="1"/>
  <c r="L232" i="13" s="1"/>
  <c r="K18" i="4" s="1"/>
  <c r="L220" i="13" a="1"/>
  <c r="L220" i="13" s="1"/>
  <c r="K6" i="4" s="1"/>
  <c r="L136" i="13" a="1"/>
  <c r="L136" i="13" s="1"/>
  <c r="K15" i="3" s="1"/>
  <c r="L560" i="13" a="1"/>
  <c r="L560" i="13" s="1"/>
  <c r="K76" i="6" s="1"/>
  <c r="L595" i="13" a="1"/>
  <c r="L595" i="13" s="1"/>
  <c r="K17" i="7" s="1"/>
  <c r="L675" i="13" a="1"/>
  <c r="L675" i="13" s="1"/>
  <c r="K2" i="8" s="1"/>
  <c r="L459" i="13" a="1"/>
  <c r="L459" i="13" s="1"/>
  <c r="K61" i="10" s="1"/>
  <c r="L447" i="13" a="1"/>
  <c r="L447" i="13" s="1"/>
  <c r="K49" i="10" s="1"/>
  <c r="L435" i="13" a="1"/>
  <c r="L435" i="13" s="1"/>
  <c r="K37" i="10" s="1"/>
  <c r="L315" i="13" a="1"/>
  <c r="L315" i="13" s="1"/>
  <c r="K8" i="5" s="1"/>
  <c r="L303" i="13" a="1"/>
  <c r="L303" i="13" s="1"/>
  <c r="K92" i="4" s="1"/>
  <c r="L291" i="13" a="1"/>
  <c r="L291" i="13" s="1"/>
  <c r="K80" i="4" s="1"/>
  <c r="L279" i="13" a="1"/>
  <c r="L279" i="13" s="1"/>
  <c r="K68" i="4" s="1"/>
  <c r="L267" i="13" a="1"/>
  <c r="L267" i="13" s="1"/>
  <c r="K56" i="4" s="1"/>
  <c r="L255" i="13" a="1"/>
  <c r="L255" i="13" s="1"/>
  <c r="K43" i="4" s="1"/>
  <c r="L243" i="13" a="1"/>
  <c r="L243" i="13" s="1"/>
  <c r="K29" i="4" s="1"/>
  <c r="L231" i="13" a="1"/>
  <c r="L231" i="13" s="1"/>
  <c r="K17" i="4" s="1"/>
  <c r="L219" i="13" a="1"/>
  <c r="L219" i="13" s="1"/>
  <c r="K5" i="4" s="1"/>
  <c r="L72" i="13" a="1"/>
  <c r="L72" i="13" s="1"/>
  <c r="K41" i="2" s="1"/>
  <c r="L671" i="13" a="1"/>
  <c r="L671" i="13" s="1"/>
  <c r="K94" i="7" s="1"/>
  <c r="L659" i="13" a="1"/>
  <c r="L659" i="13" s="1"/>
  <c r="K81" i="7" s="1"/>
  <c r="L647" i="13" a="1"/>
  <c r="L647" i="13" s="1"/>
  <c r="K69" i="7" s="1"/>
  <c r="L587" i="13" a="1"/>
  <c r="L587" i="13" s="1"/>
  <c r="K8" i="7" s="1"/>
  <c r="L575" i="13" a="1"/>
  <c r="L575" i="13" s="1"/>
  <c r="K91" i="6" s="1"/>
  <c r="L563" i="13" a="1"/>
  <c r="L563" i="13" s="1"/>
  <c r="K79" i="6" s="1"/>
  <c r="L551" i="13" a="1"/>
  <c r="L551" i="13" s="1"/>
  <c r="K67" i="6" s="1"/>
  <c r="L503" i="13" a="1"/>
  <c r="L503" i="13" s="1"/>
  <c r="K13" i="6" s="1"/>
  <c r="L419" i="13" a="1"/>
  <c r="L419" i="13" s="1"/>
  <c r="K21" i="10" s="1"/>
  <c r="L347" i="13" a="1"/>
  <c r="L347" i="13" s="1"/>
  <c r="K41" i="5" s="1"/>
  <c r="L335" i="13" a="1"/>
  <c r="L335" i="13" s="1"/>
  <c r="K29" i="5" s="1"/>
  <c r="L107" i="13" a="1"/>
  <c r="L107" i="13" s="1"/>
  <c r="K78" i="2" s="1"/>
  <c r="L83" i="13" a="1"/>
  <c r="L83" i="13" s="1"/>
  <c r="K52" i="2" s="1"/>
  <c r="L71" i="13" a="1"/>
  <c r="L71" i="13" s="1"/>
  <c r="K40" i="2" s="1"/>
  <c r="L59" i="13" a="1"/>
  <c r="L59" i="13" s="1"/>
  <c r="K27" i="2" s="1"/>
  <c r="L540" i="13" a="1"/>
  <c r="L540" i="13" s="1"/>
  <c r="K54" i="6" s="1"/>
  <c r="L60" i="13" a="1"/>
  <c r="L60" i="13" s="1"/>
  <c r="K28" i="2" s="1"/>
  <c r="L766" i="13" a="1"/>
  <c r="L766" i="13" s="1"/>
  <c r="K93" i="8" s="1"/>
  <c r="L598" i="13" a="1"/>
  <c r="L598" i="13" s="1"/>
  <c r="K20" i="7" s="1"/>
  <c r="L406" i="13" a="1"/>
  <c r="L406" i="13" s="1"/>
  <c r="K8" i="10" s="1"/>
  <c r="L394" i="13" a="1"/>
  <c r="L394" i="13" s="1"/>
  <c r="K92" i="5" s="1"/>
  <c r="L382" i="13" a="1"/>
  <c r="L382" i="13" s="1"/>
  <c r="K78" i="5" s="1"/>
  <c r="L370" i="13" a="1"/>
  <c r="L370" i="13" s="1"/>
  <c r="K65" i="5" s="1"/>
  <c r="L358" i="13" a="1"/>
  <c r="L358" i="13" s="1"/>
  <c r="K53" i="5" s="1"/>
  <c r="L346" i="13" a="1"/>
  <c r="L346" i="13" s="1"/>
  <c r="K40" i="5" s="1"/>
  <c r="L334" i="13" a="1"/>
  <c r="L334" i="13" s="1"/>
  <c r="K28" i="5" s="1"/>
  <c r="L322" i="13" a="1"/>
  <c r="L322" i="13" s="1"/>
  <c r="K15" i="5" s="1"/>
  <c r="L310" i="13" a="1"/>
  <c r="L310" i="13" s="1"/>
  <c r="K3" i="5" s="1"/>
  <c r="L298" i="13" a="1"/>
  <c r="L298" i="13" s="1"/>
  <c r="K87" i="4" s="1"/>
  <c r="L202" i="13" a="1"/>
  <c r="L202" i="13" s="1"/>
  <c r="K83" i="3" s="1"/>
  <c r="L142" i="13" a="1"/>
  <c r="L142" i="13" s="1"/>
  <c r="K21" i="3" s="1"/>
  <c r="L106" i="13" a="1"/>
  <c r="L106" i="13" s="1"/>
  <c r="K77" i="2" s="1"/>
  <c r="L94" i="13" a="1"/>
  <c r="L94" i="13" s="1"/>
  <c r="K64" i="2" s="1"/>
  <c r="L82" i="13" a="1"/>
  <c r="L82" i="13" s="1"/>
  <c r="K51" i="2" s="1"/>
  <c r="L621" i="13" a="1"/>
  <c r="L621" i="13" s="1"/>
  <c r="K43" i="7" s="1"/>
  <c r="L609" i="13" a="1"/>
  <c r="L609" i="13" s="1"/>
  <c r="K31" i="7" s="1"/>
  <c r="L441" i="13" a="1"/>
  <c r="L441" i="13" s="1"/>
  <c r="K43" i="10" s="1"/>
  <c r="L429" i="13" a="1"/>
  <c r="L429" i="13" s="1"/>
  <c r="K31" i="10" s="1"/>
  <c r="L249" i="13" a="1"/>
  <c r="L249" i="13" s="1"/>
  <c r="K36" i="4" s="1"/>
  <c r="L237" i="13" a="1"/>
  <c r="L237" i="13" s="1"/>
  <c r="K23" i="4" s="1"/>
  <c r="L225" i="13" a="1"/>
  <c r="L225" i="13" s="1"/>
  <c r="K11" i="4" s="1"/>
  <c r="L213" i="13" a="1"/>
  <c r="L213" i="13" s="1"/>
  <c r="K95" i="3" s="1"/>
  <c r="L488" i="13" a="1"/>
  <c r="L488" i="13" s="1"/>
  <c r="K93" i="10" s="1"/>
  <c r="L416" i="13" a="1"/>
  <c r="L416" i="13" s="1"/>
  <c r="K18" i="10" s="1"/>
  <c r="L284" i="13" a="1"/>
  <c r="L284" i="13" s="1"/>
  <c r="K73" i="4" s="1"/>
  <c r="L272" i="13" a="1"/>
  <c r="L272" i="13" s="1"/>
  <c r="K61" i="4" s="1"/>
  <c r="L260" i="13" a="1"/>
  <c r="L260" i="13" s="1"/>
  <c r="K49" i="4" s="1"/>
  <c r="L248" i="13" a="1"/>
  <c r="L248" i="13" s="1"/>
  <c r="K35" i="4" s="1"/>
  <c r="L236" i="13" a="1"/>
  <c r="L236" i="13" s="1"/>
  <c r="K22" i="4" s="1"/>
  <c r="L224" i="13" a="1"/>
  <c r="L224" i="13" s="1"/>
  <c r="K10" i="4" s="1"/>
  <c r="L212" i="13" a="1"/>
  <c r="L212" i="13" s="1"/>
  <c r="K94" i="3" s="1"/>
  <c r="L128" i="13" a="1"/>
  <c r="L128" i="13" s="1"/>
  <c r="K7" i="3" s="1"/>
  <c r="L116" i="13" a="1"/>
  <c r="L116" i="13" s="1"/>
  <c r="K88" i="2" s="1"/>
  <c r="L763" i="13" a="1"/>
  <c r="L763" i="13" s="1"/>
  <c r="K90" i="8" s="1"/>
  <c r="L751" i="13" a="1"/>
  <c r="L751" i="13" s="1"/>
  <c r="K78" i="8" s="1"/>
  <c r="L739" i="13" a="1"/>
  <c r="L739" i="13" s="1"/>
  <c r="K66" i="8" s="1"/>
  <c r="L727" i="13" a="1"/>
  <c r="L727" i="13" s="1"/>
  <c r="K54" i="8" s="1"/>
  <c r="L715" i="13" a="1"/>
  <c r="L715" i="13" s="1"/>
  <c r="K42" i="8" s="1"/>
  <c r="L703" i="13" a="1"/>
  <c r="L703" i="13" s="1"/>
  <c r="K30" i="8" s="1"/>
  <c r="L667" i="13" a="1"/>
  <c r="L667" i="13" s="1"/>
  <c r="K90" i="7" s="1"/>
  <c r="L655" i="13" a="1"/>
  <c r="L655" i="13" s="1"/>
  <c r="K77" i="7" s="1"/>
  <c r="L643" i="13" a="1"/>
  <c r="L643" i="13" s="1"/>
  <c r="K65" i="7" s="1"/>
  <c r="L631" i="13" a="1"/>
  <c r="L631" i="13" s="1"/>
  <c r="K53" i="7" s="1"/>
  <c r="L619" i="13" a="1"/>
  <c r="L619" i="13" s="1"/>
  <c r="K41" i="7" s="1"/>
  <c r="L583" i="13" a="1"/>
  <c r="L583" i="13" s="1"/>
  <c r="K4" i="7" s="1"/>
  <c r="L571" i="13" a="1"/>
  <c r="L571" i="13" s="1"/>
  <c r="K87" i="6" s="1"/>
  <c r="L559" i="13" a="1"/>
  <c r="L559" i="13" s="1"/>
  <c r="K75" i="6" s="1"/>
  <c r="L547" i="13" a="1"/>
  <c r="L547" i="13" s="1"/>
  <c r="K62" i="6" s="1"/>
  <c r="L511" i="13" a="1"/>
  <c r="L511" i="13" s="1"/>
  <c r="K23" i="6" s="1"/>
  <c r="L499" i="13" a="1"/>
  <c r="L499" i="13" s="1"/>
  <c r="K9" i="6" s="1"/>
  <c r="L475" i="13" a="1"/>
  <c r="L475" i="13" s="1"/>
  <c r="K78" i="10" s="1"/>
  <c r="L463" i="13" a="1"/>
  <c r="L463" i="13" s="1"/>
  <c r="K66" i="10" s="1"/>
  <c r="L451" i="13" a="1"/>
  <c r="L451" i="13" s="1"/>
  <c r="K53" i="10" s="1"/>
  <c r="L439" i="13" a="1"/>
  <c r="L439" i="13" s="1"/>
  <c r="K41" i="10" s="1"/>
  <c r="L427" i="13" a="1"/>
  <c r="L427" i="13" s="1"/>
  <c r="K29" i="10" s="1"/>
  <c r="L415" i="13" a="1"/>
  <c r="L415" i="13" s="1"/>
  <c r="K17" i="10" s="1"/>
  <c r="L403" i="13" a="1"/>
  <c r="L403" i="13" s="1"/>
  <c r="K5" i="10" s="1"/>
  <c r="L391" i="13" a="1"/>
  <c r="L391" i="13" s="1"/>
  <c r="K87" i="5" s="1"/>
  <c r="L379" i="13" a="1"/>
  <c r="L379" i="13" s="1"/>
  <c r="K75" i="5" s="1"/>
  <c r="L367" i="13" a="1"/>
  <c r="L367" i="13" s="1"/>
  <c r="K62" i="5" s="1"/>
  <c r="L355" i="13" a="1"/>
  <c r="L355" i="13" s="1"/>
  <c r="K50" i="5" s="1"/>
  <c r="L343" i="13" a="1"/>
  <c r="L343" i="13" s="1"/>
  <c r="K37" i="5" s="1"/>
  <c r="L331" i="13" a="1"/>
  <c r="L331" i="13" s="1"/>
  <c r="K25" i="5" s="1"/>
  <c r="L295" i="13" a="1"/>
  <c r="L295" i="13" s="1"/>
  <c r="K84" i="4" s="1"/>
  <c r="L283" i="13" a="1"/>
  <c r="L283" i="13" s="1"/>
  <c r="K72" i="4" s="1"/>
  <c r="L271" i="13" a="1"/>
  <c r="L271" i="13" s="1"/>
  <c r="K60" i="4" s="1"/>
  <c r="L259" i="13" a="1"/>
  <c r="L259" i="13" s="1"/>
  <c r="K48" i="4" s="1"/>
  <c r="L199" i="13" a="1"/>
  <c r="L199" i="13" s="1"/>
  <c r="K79" i="3" s="1"/>
  <c r="L678" i="13" a="1"/>
  <c r="L678" i="13" s="1"/>
  <c r="K5" i="8" s="1"/>
  <c r="L666" i="13" a="1"/>
  <c r="L666" i="13" s="1"/>
  <c r="K89" i="7" s="1"/>
  <c r="L654" i="13" a="1"/>
  <c r="L654" i="13" s="1"/>
  <c r="K76" i="7" s="1"/>
  <c r="L642" i="13" a="1"/>
  <c r="L642" i="13" s="1"/>
  <c r="K64" i="7" s="1"/>
  <c r="L606" i="13" a="1"/>
  <c r="L606" i="13" s="1"/>
  <c r="K28" i="7" s="1"/>
  <c r="L474" i="13" a="1"/>
  <c r="L474" i="13" s="1"/>
  <c r="K77" i="10" s="1"/>
  <c r="L318" i="13" a="1"/>
  <c r="L318" i="13" s="1"/>
  <c r="K11" i="5" s="1"/>
  <c r="L306" i="13" a="1"/>
  <c r="L306" i="13" s="1"/>
  <c r="K95" i="4" s="1"/>
  <c r="L138" i="13" a="1"/>
  <c r="L138" i="13" s="1"/>
  <c r="K17" i="3" s="1"/>
  <c r="L114" i="13" a="1"/>
  <c r="L114" i="13" s="1"/>
  <c r="K86" i="2" s="1"/>
  <c r="L689" i="13" a="1"/>
  <c r="L689" i="13" s="1"/>
  <c r="K16" i="8" s="1"/>
  <c r="L629" i="13" a="1"/>
  <c r="L629" i="13" s="1"/>
  <c r="K51" i="7" s="1"/>
  <c r="L617" i="13" a="1"/>
  <c r="L617" i="13" s="1"/>
  <c r="K39" i="7" s="1"/>
  <c r="L485" i="13" a="1"/>
  <c r="L485" i="13" s="1"/>
  <c r="K90" i="10" s="1"/>
  <c r="L461" i="13" a="1"/>
  <c r="L461" i="13" s="1"/>
  <c r="K63" i="10" s="1"/>
  <c r="L449" i="13" a="1"/>
  <c r="L449" i="13" s="1"/>
  <c r="K51" i="10" s="1"/>
  <c r="L437" i="13" a="1"/>
  <c r="L437" i="13" s="1"/>
  <c r="K39" i="10" s="1"/>
  <c r="L425" i="13" a="1"/>
  <c r="L425" i="13" s="1"/>
  <c r="K27" i="10" s="1"/>
  <c r="L257" i="13" a="1"/>
  <c r="L257" i="13" s="1"/>
  <c r="K45" i="4" s="1"/>
  <c r="L245" i="13" a="1"/>
  <c r="L245" i="13" s="1"/>
  <c r="K32" i="4" s="1"/>
  <c r="L233" i="13" a="1"/>
  <c r="L233" i="13" s="1"/>
  <c r="K19" i="4" s="1"/>
  <c r="L221" i="13" a="1"/>
  <c r="L221" i="13" s="1"/>
  <c r="K7" i="4" s="1"/>
  <c r="L209" i="13" a="1"/>
  <c r="L209" i="13" s="1"/>
  <c r="K91" i="3" s="1"/>
  <c r="L137" i="13" a="1"/>
  <c r="L137" i="13" s="1"/>
  <c r="K16" i="3" s="1"/>
  <c r="L125" i="13" a="1"/>
  <c r="L125" i="13" s="1"/>
  <c r="K4" i="3" s="1"/>
  <c r="L748" i="13" a="1"/>
  <c r="L748" i="13" s="1"/>
  <c r="K75" i="8" s="1"/>
  <c r="L736" i="13" a="1"/>
  <c r="L736" i="13" s="1"/>
  <c r="K63" i="8" s="1"/>
  <c r="L724" i="13" a="1"/>
  <c r="L724" i="13" s="1"/>
  <c r="K51" i="8" s="1"/>
  <c r="L712" i="13" a="1"/>
  <c r="L712" i="13" s="1"/>
  <c r="K39" i="8" s="1"/>
  <c r="L700" i="13" a="1"/>
  <c r="L700" i="13" s="1"/>
  <c r="K27" i="8" s="1"/>
  <c r="L544" i="13" a="1"/>
  <c r="L544" i="13" s="1"/>
  <c r="K59" i="6" s="1"/>
  <c r="L292" i="13" a="1"/>
  <c r="L292" i="13" s="1"/>
  <c r="K81" i="4" s="1"/>
  <c r="L280" i="13" a="1"/>
  <c r="L280" i="13" s="1"/>
  <c r="K69" i="4" s="1"/>
  <c r="L268" i="13" a="1"/>
  <c r="L268" i="13" s="1"/>
  <c r="K57" i="4" s="1"/>
  <c r="L148" i="13" a="1"/>
  <c r="L148" i="13" s="1"/>
  <c r="K27" i="3" s="1"/>
  <c r="L409" i="13" a="1"/>
  <c r="L409" i="13" s="1"/>
  <c r="K11" i="10" s="1"/>
  <c r="L747" i="13" a="1"/>
  <c r="L747" i="13" s="1"/>
  <c r="K74" i="8" s="1"/>
  <c r="L735" i="13" a="1"/>
  <c r="L735" i="13" s="1"/>
  <c r="K62" i="8" s="1"/>
  <c r="L723" i="13" a="1"/>
  <c r="L723" i="13" s="1"/>
  <c r="K50" i="8" s="1"/>
  <c r="L711" i="13" a="1"/>
  <c r="L711" i="13" s="1"/>
  <c r="K38" i="8" s="1"/>
  <c r="L699" i="13" a="1"/>
  <c r="L699" i="13" s="1"/>
  <c r="K26" i="8" s="1"/>
  <c r="L687" i="13" a="1"/>
  <c r="L687" i="13" s="1"/>
  <c r="K14" i="8" s="1"/>
  <c r="L663" i="13" a="1"/>
  <c r="L663" i="13" s="1"/>
  <c r="K86" i="7" s="1"/>
  <c r="L651" i="13" a="1"/>
  <c r="L651" i="13" s="1"/>
  <c r="K73" i="7" s="1"/>
  <c r="L639" i="13" a="1"/>
  <c r="L639" i="13" s="1"/>
  <c r="K61" i="7" s="1"/>
  <c r="L591" i="13" a="1"/>
  <c r="L591" i="13" s="1"/>
  <c r="K12" i="7" s="1"/>
  <c r="L579" i="13" a="1"/>
  <c r="L579" i="13" s="1"/>
  <c r="K95" i="6" s="1"/>
  <c r="L567" i="13" a="1"/>
  <c r="L567" i="13" s="1"/>
  <c r="K83" i="6" s="1"/>
  <c r="L555" i="13" a="1"/>
  <c r="L555" i="13" s="1"/>
  <c r="K71" i="6" s="1"/>
  <c r="L543" i="13" a="1"/>
  <c r="L543" i="13" s="1"/>
  <c r="K58" i="6" s="1"/>
  <c r="L507" i="13" a="1"/>
  <c r="L507" i="13" s="1"/>
  <c r="K18" i="6" s="1"/>
  <c r="L495" i="13" a="1"/>
  <c r="L495" i="13" s="1"/>
  <c r="K5" i="6" s="1"/>
  <c r="L483" i="13" a="1"/>
  <c r="L483" i="13" s="1"/>
  <c r="K88" i="10" s="1"/>
  <c r="L471" i="13" a="1"/>
  <c r="L471" i="13" s="1"/>
  <c r="K74" i="10" s="1"/>
  <c r="L423" i="13" a="1"/>
  <c r="L423" i="13" s="1"/>
  <c r="K25" i="10" s="1"/>
  <c r="L339" i="13" a="1"/>
  <c r="L339" i="13" s="1"/>
  <c r="K33" i="5" s="1"/>
  <c r="L327" i="13" a="1"/>
  <c r="L327" i="13" s="1"/>
  <c r="K21" i="5" s="1"/>
  <c r="L195" i="13" a="1"/>
  <c r="L195" i="13" s="1"/>
  <c r="K75" i="3" s="1"/>
  <c r="L147" i="13" a="1"/>
  <c r="L147" i="13" s="1"/>
  <c r="K26" i="3" s="1"/>
  <c r="L135" i="13" a="1"/>
  <c r="L135" i="13" s="1"/>
  <c r="K14" i="3" s="1"/>
  <c r="H726" i="13"/>
  <c r="H600" i="13"/>
  <c r="H487" i="13"/>
  <c r="H364" i="13"/>
  <c r="H239" i="13"/>
  <c r="H119" i="13"/>
  <c r="H770" i="13"/>
  <c r="H759" i="13"/>
  <c r="H749" i="13"/>
  <c r="H737" i="13"/>
  <c r="H725" i="13"/>
  <c r="H713" i="13"/>
  <c r="H701" i="13"/>
  <c r="H690" i="13"/>
  <c r="H679" i="13"/>
  <c r="H668" i="13"/>
  <c r="H656" i="13"/>
  <c r="H644" i="13"/>
  <c r="H634" i="13"/>
  <c r="H622" i="13"/>
  <c r="H610" i="13"/>
  <c r="H599" i="13"/>
  <c r="H588" i="13"/>
  <c r="H576" i="13"/>
  <c r="H564" i="13"/>
  <c r="H552" i="13"/>
  <c r="H541" i="13"/>
  <c r="H530" i="13"/>
  <c r="H519" i="13"/>
  <c r="H508" i="13"/>
  <c r="H496" i="13"/>
  <c r="H486" i="13"/>
  <c r="H476" i="13"/>
  <c r="H465" i="13"/>
  <c r="H454" i="13"/>
  <c r="H442" i="13"/>
  <c r="H430" i="13"/>
  <c r="H7" i="13"/>
  <c r="H410" i="13"/>
  <c r="H399" i="13"/>
  <c r="H387" i="13"/>
  <c r="H375" i="13"/>
  <c r="H363" i="13"/>
  <c r="H351" i="13"/>
  <c r="H340" i="13"/>
  <c r="H328" i="13"/>
  <c r="H319" i="13"/>
  <c r="H307" i="13"/>
  <c r="H296" i="13"/>
  <c r="H285" i="13"/>
  <c r="H273" i="13"/>
  <c r="H261" i="13"/>
  <c r="H250" i="13"/>
  <c r="H238" i="13"/>
  <c r="H226" i="13"/>
  <c r="H214" i="13"/>
  <c r="H203" i="13"/>
  <c r="H20" i="13"/>
  <c r="H182" i="13"/>
  <c r="H170" i="13"/>
  <c r="H158" i="13"/>
  <c r="H4" i="13"/>
  <c r="H139" i="13"/>
  <c r="H129" i="13"/>
  <c r="H118" i="13"/>
  <c r="H12" i="13"/>
  <c r="H96" i="13"/>
  <c r="H84" i="13"/>
  <c r="H73" i="13"/>
  <c r="H61" i="13"/>
  <c r="L757" i="13" a="1"/>
  <c r="L757" i="13" s="1"/>
  <c r="K84" i="8" s="1"/>
  <c r="L685" i="13" a="1"/>
  <c r="L685" i="13" s="1"/>
  <c r="K12" i="8" s="1"/>
  <c r="L673" i="13" a="1"/>
  <c r="L673" i="13" s="1"/>
  <c r="K96" i="7" s="1"/>
  <c r="L661" i="13" a="1"/>
  <c r="L661" i="13" s="1"/>
  <c r="K84" i="7" s="1"/>
  <c r="L649" i="13" a="1"/>
  <c r="L649" i="13" s="1"/>
  <c r="K71" i="7" s="1"/>
  <c r="L637" i="13" a="1"/>
  <c r="L637" i="13" s="1"/>
  <c r="K59" i="7" s="1"/>
  <c r="L625" i="13" a="1"/>
  <c r="L625" i="13" s="1"/>
  <c r="K47" i="7" s="1"/>
  <c r="L613" i="13" a="1"/>
  <c r="L613" i="13" s="1"/>
  <c r="K35" i="7" s="1"/>
  <c r="L601" i="13" a="1"/>
  <c r="L601" i="13" s="1"/>
  <c r="K23" i="7" s="1"/>
  <c r="L589" i="13" a="1"/>
  <c r="L589" i="13" s="1"/>
  <c r="K10" i="7" s="1"/>
  <c r="L577" i="13" a="1"/>
  <c r="L577" i="13" s="1"/>
  <c r="K93" i="6" s="1"/>
  <c r="L565" i="13" a="1"/>
  <c r="L565" i="13" s="1"/>
  <c r="K81" i="6" s="1"/>
  <c r="L553" i="13" a="1"/>
  <c r="L553" i="13" s="1"/>
  <c r="K69" i="6" s="1"/>
  <c r="L541" i="13" a="1"/>
  <c r="L541" i="13" s="1"/>
  <c r="K56" i="6" s="1"/>
  <c r="L517" i="13" a="1"/>
  <c r="L517" i="13" s="1"/>
  <c r="K29" i="6" s="1"/>
  <c r="L505" i="13" a="1"/>
  <c r="L505" i="13" s="1"/>
  <c r="K16" i="6" s="1"/>
  <c r="L481" i="13" a="1"/>
  <c r="L481" i="13" s="1"/>
  <c r="K86" i="10" s="1"/>
  <c r="L469" i="13" a="1"/>
  <c r="L469" i="13" s="1"/>
  <c r="K72" i="10" s="1"/>
  <c r="L397" i="13" a="1"/>
  <c r="L397" i="13" s="1"/>
  <c r="K95" i="5" s="1"/>
  <c r="L385" i="13" a="1"/>
  <c r="L385" i="13" s="1"/>
  <c r="K81" i="5" s="1"/>
  <c r="L373" i="13" a="1"/>
  <c r="L373" i="13" s="1"/>
  <c r="K68" i="5" s="1"/>
  <c r="L361" i="13" a="1"/>
  <c r="L361" i="13" s="1"/>
  <c r="K56" i="5" s="1"/>
  <c r="L73" i="13" a="1"/>
  <c r="L73" i="13" s="1"/>
  <c r="K42" i="2" s="1"/>
  <c r="L61" i="13" a="1"/>
  <c r="L61" i="13" s="1"/>
  <c r="K29" i="2" s="1"/>
  <c r="H714" i="13"/>
  <c r="H553" i="13"/>
  <c r="H400" i="13"/>
  <c r="H262" i="13"/>
  <c r="H149" i="13"/>
  <c r="H758" i="13"/>
  <c r="H689" i="13"/>
  <c r="H643" i="13"/>
  <c r="H609" i="13"/>
  <c r="H587" i="13"/>
  <c r="H563" i="13"/>
  <c r="H540" i="13"/>
  <c r="H518" i="13"/>
  <c r="H507" i="13"/>
  <c r="H495" i="13"/>
  <c r="H475" i="13"/>
  <c r="H34" i="13"/>
  <c r="H453" i="13"/>
  <c r="H441" i="13"/>
  <c r="H429" i="13"/>
  <c r="H419" i="13"/>
  <c r="H409" i="13"/>
  <c r="H398" i="13"/>
  <c r="H386" i="13"/>
  <c r="H374" i="13"/>
  <c r="H362" i="13"/>
  <c r="H29" i="13"/>
  <c r="H339" i="13"/>
  <c r="H327" i="13"/>
  <c r="H318" i="13"/>
  <c r="H306" i="13"/>
  <c r="H295" i="13"/>
  <c r="H284" i="13"/>
  <c r="H272" i="13"/>
  <c r="H260" i="13"/>
  <c r="H249" i="13"/>
  <c r="H237" i="13"/>
  <c r="H225" i="13"/>
  <c r="H213" i="13"/>
  <c r="H21" i="13"/>
  <c r="H6" i="13"/>
  <c r="H181" i="13"/>
  <c r="H169" i="13"/>
  <c r="H157" i="13"/>
  <c r="H148" i="13"/>
  <c r="H138" i="13"/>
  <c r="H14" i="13"/>
  <c r="H117" i="13"/>
  <c r="H107" i="13"/>
  <c r="H95" i="13"/>
  <c r="H83" i="13"/>
  <c r="H72" i="13"/>
  <c r="H60" i="13"/>
  <c r="L684" i="13" a="1"/>
  <c r="L684" i="13" s="1"/>
  <c r="K11" i="8" s="1"/>
  <c r="L672" i="13" a="1"/>
  <c r="L672" i="13" s="1"/>
  <c r="K95" i="7" s="1"/>
  <c r="L660" i="13" a="1"/>
  <c r="L660" i="13" s="1"/>
  <c r="K83" i="7" s="1"/>
  <c r="L648" i="13" a="1"/>
  <c r="L648" i="13" s="1"/>
  <c r="K70" i="7" s="1"/>
  <c r="L588" i="13" a="1"/>
  <c r="L588" i="13" s="1"/>
  <c r="K9" i="7" s="1"/>
  <c r="L576" i="13" a="1"/>
  <c r="L576" i="13" s="1"/>
  <c r="K92" i="6" s="1"/>
  <c r="L564" i="13" a="1"/>
  <c r="L564" i="13" s="1"/>
  <c r="K80" i="6" s="1"/>
  <c r="L552" i="13" a="1"/>
  <c r="L552" i="13" s="1"/>
  <c r="K68" i="6" s="1"/>
  <c r="L96" i="13" a="1"/>
  <c r="L96" i="13" s="1"/>
  <c r="K67" i="2" s="1"/>
  <c r="L84" i="13" a="1"/>
  <c r="L84" i="13" s="1"/>
  <c r="K53" i="2" s="1"/>
  <c r="H669" i="13"/>
  <c r="H542" i="13"/>
  <c r="H431" i="13"/>
  <c r="H320" i="13"/>
  <c r="H204" i="13"/>
  <c r="H85" i="13"/>
  <c r="H769" i="13"/>
  <c r="H712" i="13"/>
  <c r="H678" i="13"/>
  <c r="H655" i="13"/>
  <c r="H621" i="13"/>
  <c r="H598" i="13"/>
  <c r="H551" i="13"/>
  <c r="H529" i="13"/>
  <c r="H485" i="13"/>
  <c r="H768" i="13"/>
  <c r="H757" i="13"/>
  <c r="H747" i="13"/>
  <c r="H735" i="13"/>
  <c r="H723" i="13"/>
  <c r="H711" i="13"/>
  <c r="H699" i="13"/>
  <c r="H688" i="13"/>
  <c r="H677" i="13"/>
  <c r="H666" i="13"/>
  <c r="H654" i="13"/>
  <c r="H642" i="13"/>
  <c r="H632" i="13"/>
  <c r="H620" i="13"/>
  <c r="H43" i="13"/>
  <c r="H597" i="13"/>
  <c r="H586" i="13"/>
  <c r="H574" i="13"/>
  <c r="H562" i="13"/>
  <c r="H550" i="13"/>
  <c r="H41" i="13"/>
  <c r="H528" i="13"/>
  <c r="H517" i="13"/>
  <c r="H506" i="13"/>
  <c r="H38" i="13"/>
  <c r="H36" i="13"/>
  <c r="H474" i="13"/>
  <c r="H464" i="13"/>
  <c r="H452" i="13"/>
  <c r="H440" i="13"/>
  <c r="H428" i="13"/>
  <c r="H418" i="13"/>
  <c r="H408" i="13"/>
  <c r="H397" i="13"/>
  <c r="H385" i="13"/>
  <c r="H373" i="13"/>
  <c r="H361" i="13"/>
  <c r="H350" i="13"/>
  <c r="H338" i="13"/>
  <c r="H326" i="13"/>
  <c r="H317" i="13"/>
  <c r="H305" i="13"/>
  <c r="H24" i="13"/>
  <c r="H283" i="13"/>
  <c r="H271" i="13"/>
  <c r="H259" i="13"/>
  <c r="H248" i="13"/>
  <c r="H236" i="13"/>
  <c r="H224" i="13"/>
  <c r="H212" i="13"/>
  <c r="H202" i="13"/>
  <c r="H192" i="13"/>
  <c r="H180" i="13"/>
  <c r="H168" i="13"/>
  <c r="H156" i="13"/>
  <c r="H147" i="13"/>
  <c r="H137" i="13"/>
  <c r="H128" i="13"/>
  <c r="H116" i="13"/>
  <c r="H106" i="13"/>
  <c r="H94" i="13"/>
  <c r="H82" i="13"/>
  <c r="H71" i="13"/>
  <c r="H59" i="13"/>
  <c r="L683" i="13" a="1"/>
  <c r="L683" i="13" s="1"/>
  <c r="K10" i="8" s="1"/>
  <c r="L635" i="13" a="1"/>
  <c r="L635" i="13" s="1"/>
  <c r="K57" i="7" s="1"/>
  <c r="L623" i="13" a="1"/>
  <c r="L623" i="13" s="1"/>
  <c r="K45" i="7" s="1"/>
  <c r="L611" i="13" a="1"/>
  <c r="L611" i="13" s="1"/>
  <c r="K33" i="7" s="1"/>
  <c r="L599" i="13" a="1"/>
  <c r="L599" i="13" s="1"/>
  <c r="K21" i="7" s="1"/>
  <c r="L491" i="13" a="1"/>
  <c r="L491" i="13" s="1"/>
  <c r="K97" i="10" s="1"/>
  <c r="L203" i="13" a="1"/>
  <c r="L203" i="13" s="1"/>
  <c r="K84" i="3" s="1"/>
  <c r="H738" i="13"/>
  <c r="H623" i="13"/>
  <c r="H497" i="13"/>
  <c r="H376" i="13"/>
  <c r="H251" i="13"/>
  <c r="H15" i="13"/>
  <c r="L170" i="13" a="1"/>
  <c r="L170" i="13" s="1"/>
  <c r="K50" i="3" s="1"/>
  <c r="H748" i="13"/>
  <c r="H700" i="13"/>
  <c r="H667" i="13"/>
  <c r="H633" i="13"/>
  <c r="H575" i="13"/>
  <c r="H51" i="13"/>
  <c r="H756" i="13"/>
  <c r="H746" i="13"/>
  <c r="H734" i="13"/>
  <c r="H722" i="13"/>
  <c r="H710" i="13"/>
  <c r="H698" i="13"/>
  <c r="H687" i="13"/>
  <c r="H676" i="13"/>
  <c r="H665" i="13"/>
  <c r="H653" i="13"/>
  <c r="H641" i="13"/>
  <c r="H631" i="13"/>
  <c r="H619" i="13"/>
  <c r="H608" i="13"/>
  <c r="H596" i="13"/>
  <c r="H585" i="13"/>
  <c r="H573" i="13"/>
  <c r="H561" i="13"/>
  <c r="H549" i="13"/>
  <c r="H539" i="13"/>
  <c r="H527" i="13"/>
  <c r="H516" i="13"/>
  <c r="H505" i="13"/>
  <c r="H494" i="13"/>
  <c r="H484" i="13"/>
  <c r="H473" i="13"/>
  <c r="H463" i="13"/>
  <c r="H451" i="13"/>
  <c r="H439" i="13"/>
  <c r="H427" i="13"/>
  <c r="H32" i="13"/>
  <c r="H30" i="13"/>
  <c r="H396" i="13"/>
  <c r="H384" i="13"/>
  <c r="H372" i="13"/>
  <c r="H360" i="13"/>
  <c r="H349" i="13"/>
  <c r="H337" i="13"/>
  <c r="H28" i="13"/>
  <c r="H316" i="13"/>
  <c r="H304" i="13"/>
  <c r="H294" i="13"/>
  <c r="H282" i="13"/>
  <c r="H270" i="13"/>
  <c r="H258" i="13"/>
  <c r="H247" i="13"/>
  <c r="H235" i="13"/>
  <c r="H223" i="13"/>
  <c r="H211" i="13"/>
  <c r="H201" i="13"/>
  <c r="H191" i="13"/>
  <c r="H179" i="13"/>
  <c r="H167" i="13"/>
  <c r="H155" i="13"/>
  <c r="H146" i="13"/>
  <c r="H16" i="13"/>
  <c r="H127" i="13"/>
  <c r="H115" i="13"/>
  <c r="H105" i="13"/>
  <c r="H93" i="13"/>
  <c r="H81" i="13"/>
  <c r="H70" i="13"/>
  <c r="H58" i="13"/>
  <c r="L754" i="13" a="1"/>
  <c r="L754" i="13" s="1"/>
  <c r="K81" i="8" s="1"/>
  <c r="L742" i="13" a="1"/>
  <c r="L742" i="13" s="1"/>
  <c r="K69" i="8" s="1"/>
  <c r="L730" i="13" a="1"/>
  <c r="L730" i="13" s="1"/>
  <c r="K57" i="8" s="1"/>
  <c r="L718" i="13" a="1"/>
  <c r="L718" i="13" s="1"/>
  <c r="K45" i="8" s="1"/>
  <c r="L706" i="13" a="1"/>
  <c r="L706" i="13" s="1"/>
  <c r="K33" i="8" s="1"/>
  <c r="L694" i="13" a="1"/>
  <c r="L694" i="13" s="1"/>
  <c r="K21" i="8" s="1"/>
  <c r="L682" i="13" a="1"/>
  <c r="L682" i="13" s="1"/>
  <c r="K9" i="8" s="1"/>
  <c r="L670" i="13" a="1"/>
  <c r="L670" i="13" s="1"/>
  <c r="K93" i="7" s="1"/>
  <c r="L658" i="13" a="1"/>
  <c r="L658" i="13" s="1"/>
  <c r="K80" i="7" s="1"/>
  <c r="L646" i="13" a="1"/>
  <c r="L646" i="13" s="1"/>
  <c r="K68" i="7" s="1"/>
  <c r="L634" i="13" a="1"/>
  <c r="L634" i="13" s="1"/>
  <c r="K56" i="7" s="1"/>
  <c r="L622" i="13" a="1"/>
  <c r="L622" i="13" s="1"/>
  <c r="K44" i="7" s="1"/>
  <c r="L610" i="13" a="1"/>
  <c r="L610" i="13" s="1"/>
  <c r="K32" i="7" s="1"/>
  <c r="L586" i="13" a="1"/>
  <c r="L586" i="13" s="1"/>
  <c r="K7" i="7" s="1"/>
  <c r="L574" i="13" a="1"/>
  <c r="L574" i="13" s="1"/>
  <c r="K90" i="6" s="1"/>
  <c r="L562" i="13" a="1"/>
  <c r="L562" i="13" s="1"/>
  <c r="K78" i="6" s="1"/>
  <c r="L550" i="13" a="1"/>
  <c r="L550" i="13" s="1"/>
  <c r="K65" i="6" s="1"/>
  <c r="L514" i="13" a="1"/>
  <c r="L514" i="13" s="1"/>
  <c r="K26" i="6" s="1"/>
  <c r="L502" i="13" a="1"/>
  <c r="L502" i="13" s="1"/>
  <c r="K12" i="6" s="1"/>
  <c r="L490" i="13" a="1"/>
  <c r="L490" i="13" s="1"/>
  <c r="K96" i="10" s="1"/>
  <c r="L454" i="13" a="1"/>
  <c r="L454" i="13" s="1"/>
  <c r="K56" i="10" s="1"/>
  <c r="L442" i="13" a="1"/>
  <c r="L442" i="13" s="1"/>
  <c r="K44" i="10" s="1"/>
  <c r="L430" i="13" a="1"/>
  <c r="L430" i="13" s="1"/>
  <c r="K32" i="10" s="1"/>
  <c r="L418" i="13" a="1"/>
  <c r="L418" i="13" s="1"/>
  <c r="K20" i="10" s="1"/>
  <c r="L250" i="13" a="1"/>
  <c r="L250" i="13" s="1"/>
  <c r="K38" i="4" s="1"/>
  <c r="L238" i="13" a="1"/>
  <c r="L238" i="13" s="1"/>
  <c r="K24" i="4" s="1"/>
  <c r="L214" i="13" a="1"/>
  <c r="L214" i="13" s="1"/>
  <c r="K96" i="3" s="1"/>
  <c r="L118" i="13" a="1"/>
  <c r="L118" i="13" s="1"/>
  <c r="K92" i="2" s="1"/>
  <c r="H750" i="13"/>
  <c r="H611" i="13"/>
  <c r="H477" i="13"/>
  <c r="H329" i="13"/>
  <c r="H159" i="13"/>
  <c r="H736" i="13"/>
  <c r="H724" i="13"/>
  <c r="H767" i="13"/>
  <c r="H755" i="13"/>
  <c r="H745" i="13"/>
  <c r="H733" i="13"/>
  <c r="H721" i="13"/>
  <c r="H709" i="13"/>
  <c r="H697" i="13"/>
  <c r="H686" i="13"/>
  <c r="H675" i="13"/>
  <c r="H664" i="13"/>
  <c r="H652" i="13"/>
  <c r="H640" i="13"/>
  <c r="H630" i="13"/>
  <c r="H618" i="13"/>
  <c r="H607" i="13"/>
  <c r="H595" i="13"/>
  <c r="H584" i="13"/>
  <c r="H572" i="13"/>
  <c r="H560" i="13"/>
  <c r="H548" i="13"/>
  <c r="H538" i="13"/>
  <c r="H526" i="13"/>
  <c r="H515" i="13"/>
  <c r="H504" i="13"/>
  <c r="H37" i="13"/>
  <c r="H35" i="13"/>
  <c r="H472" i="13"/>
  <c r="H462" i="13"/>
  <c r="H450" i="13"/>
  <c r="H438" i="13"/>
  <c r="H426" i="13"/>
  <c r="H417" i="13"/>
  <c r="H407" i="13"/>
  <c r="H395" i="13"/>
  <c r="H383" i="13"/>
  <c r="H371" i="13"/>
  <c r="H359" i="13"/>
  <c r="H348" i="13"/>
  <c r="H336" i="13"/>
  <c r="H325" i="13"/>
  <c r="H315" i="13"/>
  <c r="H303" i="13"/>
  <c r="H293" i="13"/>
  <c r="H281" i="13"/>
  <c r="H269" i="13"/>
  <c r="H23" i="13"/>
  <c r="H246" i="13"/>
  <c r="H234" i="13"/>
  <c r="H222" i="13"/>
  <c r="H210" i="13"/>
  <c r="H200" i="13"/>
  <c r="H190" i="13"/>
  <c r="H178" i="13"/>
  <c r="H166" i="13"/>
  <c r="H154" i="13"/>
  <c r="H145" i="13"/>
  <c r="H136" i="13"/>
  <c r="H126" i="13"/>
  <c r="H13" i="13"/>
  <c r="H104" i="13"/>
  <c r="H92" i="13"/>
  <c r="H11" i="13"/>
  <c r="H69" i="13"/>
  <c r="H57" i="13"/>
  <c r="L765" i="13" a="1"/>
  <c r="L765" i="13" s="1"/>
  <c r="K92" i="8" s="1"/>
  <c r="L741" i="13" a="1"/>
  <c r="L741" i="13" s="1"/>
  <c r="K68" i="8" s="1"/>
  <c r="L729" i="13" a="1"/>
  <c r="L729" i="13" s="1"/>
  <c r="K56" i="8" s="1"/>
  <c r="L717" i="13" a="1"/>
  <c r="L717" i="13" s="1"/>
  <c r="K44" i="8" s="1"/>
  <c r="L705" i="13" a="1"/>
  <c r="L705" i="13" s="1"/>
  <c r="K32" i="8" s="1"/>
  <c r="L693" i="13" a="1"/>
  <c r="L693" i="13" s="1"/>
  <c r="K20" i="8" s="1"/>
  <c r="L681" i="13" a="1"/>
  <c r="L681" i="13" s="1"/>
  <c r="K8" i="8" s="1"/>
  <c r="L669" i="13" a="1"/>
  <c r="L669" i="13" s="1"/>
  <c r="K92" i="7" s="1"/>
  <c r="L657" i="13" a="1"/>
  <c r="L657" i="13" s="1"/>
  <c r="K79" i="7" s="1"/>
  <c r="L645" i="13" a="1"/>
  <c r="L645" i="13" s="1"/>
  <c r="K67" i="7" s="1"/>
  <c r="L597" i="13" a="1"/>
  <c r="L597" i="13" s="1"/>
  <c r="K19" i="7" s="1"/>
  <c r="L585" i="13" a="1"/>
  <c r="L585" i="13" s="1"/>
  <c r="K6" i="7" s="1"/>
  <c r="L573" i="13" a="1"/>
  <c r="L573" i="13" s="1"/>
  <c r="K89" i="6" s="1"/>
  <c r="L561" i="13" a="1"/>
  <c r="L561" i="13" s="1"/>
  <c r="K77" i="6" s="1"/>
  <c r="L549" i="13" a="1"/>
  <c r="L549" i="13" s="1"/>
  <c r="K64" i="6" s="1"/>
  <c r="L513" i="13" a="1"/>
  <c r="L513" i="13" s="1"/>
  <c r="K25" i="6" s="1"/>
  <c r="L501" i="13" a="1"/>
  <c r="L501" i="13" s="1"/>
  <c r="K11" i="6" s="1"/>
  <c r="L465" i="13" a="1"/>
  <c r="L465" i="13" s="1"/>
  <c r="K68" i="10" s="1"/>
  <c r="L285" i="13" a="1"/>
  <c r="L285" i="13" s="1"/>
  <c r="K74" i="4" s="1"/>
  <c r="L273" i="13" a="1"/>
  <c r="L273" i="13" s="1"/>
  <c r="K62" i="4" s="1"/>
  <c r="L261" i="13" a="1"/>
  <c r="L261" i="13" s="1"/>
  <c r="K50" i="4" s="1"/>
  <c r="L129" i="13" a="1"/>
  <c r="L129" i="13" s="1"/>
  <c r="K8" i="3" s="1"/>
  <c r="H9" i="13"/>
  <c r="H645" i="13"/>
  <c r="H520" i="13"/>
  <c r="H411" i="13"/>
  <c r="H297" i="13"/>
  <c r="H183" i="13"/>
  <c r="H720" i="13"/>
  <c r="H708" i="13"/>
  <c r="H696" i="13"/>
  <c r="H685" i="13"/>
  <c r="H674" i="13"/>
  <c r="H663" i="13"/>
  <c r="H651" i="13"/>
  <c r="H45" i="13"/>
  <c r="H629" i="13"/>
  <c r="H617" i="13"/>
  <c r="H606" i="13"/>
  <c r="H8" i="13"/>
  <c r="H583" i="13"/>
  <c r="H571" i="13"/>
  <c r="H559" i="13"/>
  <c r="H547" i="13"/>
  <c r="H537" i="13"/>
  <c r="H525" i="13"/>
  <c r="H514" i="13"/>
  <c r="H503" i="13"/>
  <c r="H493" i="13"/>
  <c r="H483" i="13"/>
  <c r="H3" i="13"/>
  <c r="H461" i="13"/>
  <c r="H449" i="13"/>
  <c r="H437" i="13"/>
  <c r="H425" i="13"/>
  <c r="H416" i="13"/>
  <c r="H406" i="13"/>
  <c r="H394" i="13"/>
  <c r="H382" i="13"/>
  <c r="H370" i="13"/>
  <c r="H358" i="13"/>
  <c r="H347" i="13"/>
  <c r="H335" i="13"/>
  <c r="H27" i="13"/>
  <c r="H314" i="13"/>
  <c r="H302" i="13"/>
  <c r="H292" i="13"/>
  <c r="H280" i="13"/>
  <c r="H268" i="13"/>
  <c r="H257" i="13"/>
  <c r="H245" i="13"/>
  <c r="H233" i="13"/>
  <c r="H221" i="13"/>
  <c r="H209" i="13"/>
  <c r="H199" i="13"/>
  <c r="H189" i="13"/>
  <c r="H177" i="13"/>
  <c r="H165" i="13"/>
  <c r="H19" i="13"/>
  <c r="H5" i="13"/>
  <c r="H135" i="13"/>
  <c r="H125" i="13"/>
  <c r="H114" i="13"/>
  <c r="H103" i="13"/>
  <c r="H91" i="13"/>
  <c r="H80" i="13"/>
  <c r="H68" i="13"/>
  <c r="H56" i="13"/>
  <c r="L764" i="13" a="1"/>
  <c r="L764" i="13" s="1"/>
  <c r="K91" i="8" s="1"/>
  <c r="L740" i="13" a="1"/>
  <c r="L740" i="13" s="1"/>
  <c r="K67" i="8" s="1"/>
  <c r="L728" i="13" a="1"/>
  <c r="L728" i="13" s="1"/>
  <c r="K55" i="8" s="1"/>
  <c r="L716" i="13" a="1"/>
  <c r="L716" i="13" s="1"/>
  <c r="K43" i="8" s="1"/>
  <c r="L704" i="13" a="1"/>
  <c r="L704" i="13" s="1"/>
  <c r="K31" i="8" s="1"/>
  <c r="L692" i="13" a="1"/>
  <c r="L692" i="13" s="1"/>
  <c r="K19" i="8" s="1"/>
  <c r="L656" i="13" a="1"/>
  <c r="L656" i="13" s="1"/>
  <c r="K78" i="7" s="1"/>
  <c r="L644" i="13" a="1"/>
  <c r="L644" i="13" s="1"/>
  <c r="K66" i="7" s="1"/>
  <c r="L632" i="13" a="1"/>
  <c r="L632" i="13" s="1"/>
  <c r="K54" i="7" s="1"/>
  <c r="L620" i="13" a="1"/>
  <c r="L620" i="13" s="1"/>
  <c r="K42" i="7" s="1"/>
  <c r="L608" i="13" a="1"/>
  <c r="L608" i="13" s="1"/>
  <c r="K30" i="7" s="1"/>
  <c r="L596" i="13" a="1"/>
  <c r="L596" i="13" s="1"/>
  <c r="K18" i="7" s="1"/>
  <c r="L512" i="13" a="1"/>
  <c r="L512" i="13" s="1"/>
  <c r="K24" i="6" s="1"/>
  <c r="L476" i="13" a="1"/>
  <c r="L476" i="13" s="1"/>
  <c r="K81" i="10" s="1"/>
  <c r="L464" i="13" a="1"/>
  <c r="L464" i="13" s="1"/>
  <c r="K67" i="10" s="1"/>
  <c r="L452" i="13" a="1"/>
  <c r="L452" i="13" s="1"/>
  <c r="K54" i="10" s="1"/>
  <c r="L440" i="13" a="1"/>
  <c r="L440" i="13" s="1"/>
  <c r="K42" i="10" s="1"/>
  <c r="L428" i="13" a="1"/>
  <c r="L428" i="13" s="1"/>
  <c r="K30" i="10" s="1"/>
  <c r="L296" i="13" a="1"/>
  <c r="L296" i="13" s="1"/>
  <c r="K85" i="4" s="1"/>
  <c r="H691" i="13"/>
  <c r="H577" i="13"/>
  <c r="H466" i="13"/>
  <c r="H352" i="13"/>
  <c r="H227" i="13"/>
  <c r="H108" i="13"/>
  <c r="H765" i="13"/>
  <c r="H719" i="13"/>
  <c r="H707" i="13"/>
  <c r="H695" i="13"/>
  <c r="H47" i="13"/>
  <c r="H46" i="13"/>
  <c r="H662" i="13"/>
  <c r="H650" i="13"/>
  <c r="H639" i="13"/>
  <c r="H628" i="13"/>
  <c r="H616" i="13"/>
  <c r="H605" i="13"/>
  <c r="H594" i="13"/>
  <c r="H582" i="13"/>
  <c r="H570" i="13"/>
  <c r="H558" i="13"/>
  <c r="H42" i="13"/>
  <c r="H536" i="13"/>
  <c r="H524" i="13"/>
  <c r="H39" i="13"/>
  <c r="H502" i="13"/>
  <c r="H492" i="13"/>
  <c r="H482" i="13"/>
  <c r="H471" i="13"/>
  <c r="H460" i="13"/>
  <c r="H448" i="13"/>
  <c r="H436" i="13"/>
  <c r="H33" i="13"/>
  <c r="H415" i="13"/>
  <c r="H405" i="13"/>
  <c r="H393" i="13"/>
  <c r="H381" i="13"/>
  <c r="H369" i="13"/>
  <c r="H357" i="13"/>
  <c r="H346" i="13"/>
  <c r="H334" i="13"/>
  <c r="H324" i="13"/>
  <c r="H313" i="13"/>
  <c r="H301" i="13"/>
  <c r="H291" i="13"/>
  <c r="H279" i="13"/>
  <c r="H267" i="13"/>
  <c r="H256" i="13"/>
  <c r="H244" i="13"/>
  <c r="H232" i="13"/>
  <c r="H220" i="13"/>
  <c r="H208" i="13"/>
  <c r="H198" i="13"/>
  <c r="H188" i="13"/>
  <c r="H176" i="13"/>
  <c r="H164" i="13"/>
  <c r="H153" i="13"/>
  <c r="H17" i="13"/>
  <c r="H134" i="13"/>
  <c r="H124" i="13"/>
  <c r="H113" i="13"/>
  <c r="H102" i="13"/>
  <c r="H90" i="13"/>
  <c r="H79" i="13"/>
  <c r="H67" i="13"/>
  <c r="H55" i="13"/>
  <c r="L679" i="13" a="1"/>
  <c r="L679" i="13" s="1"/>
  <c r="K6" i="8" s="1"/>
  <c r="L319" i="13" a="1"/>
  <c r="L319" i="13" s="1"/>
  <c r="K12" i="5" s="1"/>
  <c r="L307" i="13" a="1"/>
  <c r="L307" i="13" s="1"/>
  <c r="K96" i="4" s="1"/>
  <c r="L139" i="13" a="1"/>
  <c r="L139" i="13" s="1"/>
  <c r="K18" i="3" s="1"/>
  <c r="H760" i="13"/>
  <c r="H635" i="13"/>
  <c r="H509" i="13"/>
  <c r="H388" i="13"/>
  <c r="H274" i="13"/>
  <c r="H171" i="13"/>
  <c r="H62" i="13"/>
  <c r="H50" i="13"/>
  <c r="H764" i="13"/>
  <c r="H718" i="13"/>
  <c r="H684" i="13"/>
  <c r="H661" i="13"/>
  <c r="H649" i="13"/>
  <c r="H638" i="13"/>
  <c r="H627" i="13"/>
  <c r="H615" i="13"/>
  <c r="H604" i="13"/>
  <c r="H593" i="13"/>
  <c r="H581" i="13"/>
  <c r="H569" i="13"/>
  <c r="H557" i="13"/>
  <c r="H546" i="13"/>
  <c r="H535" i="13"/>
  <c r="H523" i="13"/>
  <c r="H513" i="13"/>
  <c r="H501" i="13"/>
  <c r="H491" i="13"/>
  <c r="H481" i="13"/>
  <c r="H470" i="13"/>
  <c r="H459" i="13"/>
  <c r="H447" i="13"/>
  <c r="H435" i="13"/>
  <c r="H424" i="13"/>
  <c r="H414" i="13"/>
  <c r="H404" i="13"/>
  <c r="H392" i="13"/>
  <c r="H380" i="13"/>
  <c r="H368" i="13"/>
  <c r="H356" i="13"/>
  <c r="H345" i="13"/>
  <c r="H333" i="13"/>
  <c r="H323" i="13"/>
  <c r="H312" i="13"/>
  <c r="H300" i="13"/>
  <c r="H290" i="13"/>
  <c r="H278" i="13"/>
  <c r="H266" i="13"/>
  <c r="H255" i="13"/>
  <c r="H243" i="13"/>
  <c r="H231" i="13"/>
  <c r="H219" i="13"/>
  <c r="H207" i="13"/>
  <c r="H197" i="13"/>
  <c r="H187" i="13"/>
  <c r="H175" i="13"/>
  <c r="H163" i="13"/>
  <c r="H18" i="13"/>
  <c r="H144" i="13"/>
  <c r="H133" i="13"/>
  <c r="H123" i="13"/>
  <c r="H112" i="13"/>
  <c r="H101" i="13"/>
  <c r="H89" i="13"/>
  <c r="H78" i="13"/>
  <c r="H66" i="13"/>
  <c r="H10" i="13"/>
  <c r="L486" i="13" a="1"/>
  <c r="L486" i="13" s="1"/>
  <c r="K91" i="10" s="1"/>
  <c r="L7" i="13" a="1"/>
  <c r="L7" i="13" s="1"/>
  <c r="K15" i="2" s="1"/>
  <c r="H680" i="13"/>
  <c r="H565" i="13"/>
  <c r="H455" i="13"/>
  <c r="H341" i="13"/>
  <c r="H215" i="13"/>
  <c r="H97" i="13"/>
  <c r="H732" i="13"/>
  <c r="H743" i="13"/>
  <c r="H742" i="13"/>
  <c r="H694" i="13"/>
  <c r="H717" i="13"/>
  <c r="H48" i="13"/>
  <c r="H660" i="13"/>
  <c r="H44" i="13"/>
  <c r="H614" i="13"/>
  <c r="H592" i="13"/>
  <c r="H568" i="13"/>
  <c r="H556" i="13"/>
  <c r="H545" i="13"/>
  <c r="H534" i="13"/>
  <c r="H512" i="13"/>
  <c r="H500" i="13"/>
  <c r="H490" i="13"/>
  <c r="H480" i="13"/>
  <c r="H469" i="13"/>
  <c r="H458" i="13"/>
  <c r="H446" i="13"/>
  <c r="H434" i="13"/>
  <c r="H423" i="13"/>
  <c r="H413" i="13"/>
  <c r="H403" i="13"/>
  <c r="H391" i="13"/>
  <c r="H379" i="13"/>
  <c r="H367" i="13"/>
  <c r="H355" i="13"/>
  <c r="H344" i="13"/>
  <c r="H332" i="13"/>
  <c r="H322" i="13"/>
  <c r="H311" i="13"/>
  <c r="H299" i="13"/>
  <c r="H289" i="13"/>
  <c r="H277" i="13"/>
  <c r="H265" i="13"/>
  <c r="H254" i="13"/>
  <c r="H242" i="13"/>
  <c r="H230" i="13"/>
  <c r="H218" i="13"/>
  <c r="H22" i="13"/>
  <c r="H196" i="13"/>
  <c r="H186" i="13"/>
  <c r="H174" i="13"/>
  <c r="H162" i="13"/>
  <c r="H152" i="13"/>
  <c r="H143" i="13"/>
  <c r="H132" i="13"/>
  <c r="H122" i="13"/>
  <c r="H111" i="13"/>
  <c r="H100" i="13"/>
  <c r="H88" i="13"/>
  <c r="H77" i="13"/>
  <c r="H65" i="13"/>
  <c r="H54" i="13"/>
  <c r="L761" i="13" a="1"/>
  <c r="L761" i="13" s="1"/>
  <c r="K88" i="8" s="1"/>
  <c r="L749" i="13" a="1"/>
  <c r="L749" i="13" s="1"/>
  <c r="K76" i="8" s="1"/>
  <c r="L737" i="13" a="1"/>
  <c r="L737" i="13" s="1"/>
  <c r="K64" i="8" s="1"/>
  <c r="L725" i="13" a="1"/>
  <c r="L725" i="13" s="1"/>
  <c r="K52" i="8" s="1"/>
  <c r="L713" i="13" a="1"/>
  <c r="L713" i="13" s="1"/>
  <c r="K40" i="8" s="1"/>
  <c r="L701" i="13" a="1"/>
  <c r="L701" i="13" s="1"/>
  <c r="K28" i="8" s="1"/>
  <c r="L677" i="13" a="1"/>
  <c r="L677" i="13" s="1"/>
  <c r="K4" i="8" s="1"/>
  <c r="L665" i="13" a="1"/>
  <c r="L665" i="13" s="1"/>
  <c r="K88" i="7" s="1"/>
  <c r="L653" i="13" a="1"/>
  <c r="L653" i="13" s="1"/>
  <c r="K75" i="7" s="1"/>
  <c r="L641" i="13" a="1"/>
  <c r="L641" i="13" s="1"/>
  <c r="K63" i="7" s="1"/>
  <c r="L605" i="13" a="1"/>
  <c r="L605" i="13" s="1"/>
  <c r="K27" i="7" s="1"/>
  <c r="L593" i="13" a="1"/>
  <c r="L593" i="13" s="1"/>
  <c r="K14" i="7" s="1"/>
  <c r="L581" i="13" a="1"/>
  <c r="L581" i="13" s="1"/>
  <c r="K2" i="7" s="1"/>
  <c r="L569" i="13" a="1"/>
  <c r="L569" i="13" s="1"/>
  <c r="K85" i="6" s="1"/>
  <c r="L557" i="13" a="1"/>
  <c r="L557" i="13" s="1"/>
  <c r="K73" i="6" s="1"/>
  <c r="L545" i="13" a="1"/>
  <c r="L545" i="13" s="1"/>
  <c r="K60" i="6" s="1"/>
  <c r="L509" i="13" a="1"/>
  <c r="L509" i="13" s="1"/>
  <c r="K21" i="6" s="1"/>
  <c r="L497" i="13" a="1"/>
  <c r="L497" i="13" s="1"/>
  <c r="K7" i="6" s="1"/>
  <c r="L413" i="13" a="1"/>
  <c r="L413" i="13" s="1"/>
  <c r="K15" i="10" s="1"/>
  <c r="L353" i="13" a="1"/>
  <c r="L353" i="13" s="1"/>
  <c r="K48" i="5" s="1"/>
  <c r="L341" i="13" a="1"/>
  <c r="L341" i="13" s="1"/>
  <c r="K35" i="5" s="1"/>
  <c r="L329" i="13" a="1"/>
  <c r="L329" i="13" s="1"/>
  <c r="K23" i="5" s="1"/>
  <c r="L317" i="13" a="1"/>
  <c r="L317" i="13" s="1"/>
  <c r="K10" i="5" s="1"/>
  <c r="L305" i="13" a="1"/>
  <c r="L305" i="13" s="1"/>
  <c r="K94" i="4" s="1"/>
  <c r="L6" i="13" a="1"/>
  <c r="L6" i="13" s="1"/>
  <c r="K80" i="10" s="1"/>
  <c r="H657" i="13"/>
  <c r="H531" i="13"/>
  <c r="H420" i="13"/>
  <c r="H308" i="13"/>
  <c r="H193" i="13"/>
  <c r="H74" i="13"/>
  <c r="H744" i="13"/>
  <c r="H49" i="13"/>
  <c r="H754" i="13"/>
  <c r="H706" i="13"/>
  <c r="H763" i="13"/>
  <c r="H729" i="13"/>
  <c r="H705" i="13"/>
  <c r="H683" i="13"/>
  <c r="H672" i="13"/>
  <c r="H648" i="13"/>
  <c r="H626" i="13"/>
  <c r="H603" i="13"/>
  <c r="H580" i="13"/>
  <c r="H522" i="13"/>
  <c r="H762" i="13"/>
  <c r="H752" i="13"/>
  <c r="H740" i="13"/>
  <c r="H728" i="13"/>
  <c r="H716" i="13"/>
  <c r="H704" i="13"/>
  <c r="H693" i="13"/>
  <c r="H682" i="13"/>
  <c r="H671" i="13"/>
  <c r="H659" i="13"/>
  <c r="H647" i="13"/>
  <c r="H637" i="13"/>
  <c r="H625" i="13"/>
  <c r="H613" i="13"/>
  <c r="H602" i="13"/>
  <c r="H591" i="13"/>
  <c r="H579" i="13"/>
  <c r="H567" i="13"/>
  <c r="H555" i="13"/>
  <c r="H544" i="13"/>
  <c r="H533" i="13"/>
  <c r="H521" i="13"/>
  <c r="H511" i="13"/>
  <c r="H499" i="13"/>
  <c r="H489" i="13"/>
  <c r="H479" i="13"/>
  <c r="H468" i="13"/>
  <c r="H457" i="13"/>
  <c r="H445" i="13"/>
  <c r="H433" i="13"/>
  <c r="H422" i="13"/>
  <c r="H31" i="13"/>
  <c r="H402" i="13"/>
  <c r="H390" i="13"/>
  <c r="H378" i="13"/>
  <c r="H366" i="13"/>
  <c r="H354" i="13"/>
  <c r="H343" i="13"/>
  <c r="H331" i="13"/>
  <c r="H26" i="13"/>
  <c r="H310" i="13"/>
  <c r="H25" i="13"/>
  <c r="H288" i="13"/>
  <c r="H276" i="13"/>
  <c r="H264" i="13"/>
  <c r="H253" i="13"/>
  <c r="H241" i="13"/>
  <c r="H229" i="13"/>
  <c r="H217" i="13"/>
  <c r="H206" i="13"/>
  <c r="H195" i="13"/>
  <c r="H185" i="13"/>
  <c r="H173" i="13"/>
  <c r="H161" i="13"/>
  <c r="H151" i="13"/>
  <c r="H142" i="13"/>
  <c r="H131" i="13"/>
  <c r="H121" i="13"/>
  <c r="H110" i="13"/>
  <c r="H99" i="13"/>
  <c r="H87" i="13"/>
  <c r="H76" i="13"/>
  <c r="H64" i="13"/>
  <c r="H53" i="13"/>
  <c r="L760" i="13" a="1"/>
  <c r="L760" i="13" s="1"/>
  <c r="K87" i="8" s="1"/>
  <c r="L688" i="13" a="1"/>
  <c r="L688" i="13" s="1"/>
  <c r="K15" i="8" s="1"/>
  <c r="L676" i="13" a="1"/>
  <c r="L676" i="13" s="1"/>
  <c r="K3" i="8" s="1"/>
  <c r="L628" i="13" a="1"/>
  <c r="L628" i="13" s="1"/>
  <c r="K50" i="7" s="1"/>
  <c r="L616" i="13" a="1"/>
  <c r="L616" i="13" s="1"/>
  <c r="K38" i="7" s="1"/>
  <c r="L604" i="13" a="1"/>
  <c r="L604" i="13" s="1"/>
  <c r="K26" i="7" s="1"/>
  <c r="L592" i="13" a="1"/>
  <c r="L592" i="13" s="1"/>
  <c r="K13" i="7" s="1"/>
  <c r="L580" i="13" a="1"/>
  <c r="L580" i="13" s="1"/>
  <c r="K97" i="6" s="1"/>
  <c r="L568" i="13" a="1"/>
  <c r="L568" i="13" s="1"/>
  <c r="K84" i="6" s="1"/>
  <c r="L556" i="13" a="1"/>
  <c r="L556" i="13" s="1"/>
  <c r="K72" i="6" s="1"/>
  <c r="L520" i="13" a="1"/>
  <c r="L520" i="13" s="1"/>
  <c r="K32" i="6" s="1"/>
  <c r="L496" i="13" a="1"/>
  <c r="L496" i="13" s="1"/>
  <c r="K6" i="6" s="1"/>
  <c r="L340" i="13" a="1"/>
  <c r="L340" i="13" s="1"/>
  <c r="K34" i="5" s="1"/>
  <c r="L328" i="13" a="1"/>
  <c r="L328" i="13" s="1"/>
  <c r="K22" i="5" s="1"/>
  <c r="L5" i="13" a="1"/>
  <c r="L5" i="13" s="1"/>
  <c r="K89" i="5" s="1"/>
  <c r="H702" i="13"/>
  <c r="H589" i="13"/>
  <c r="H443" i="13"/>
  <c r="H286" i="13"/>
  <c r="H140" i="13"/>
  <c r="H766" i="13"/>
  <c r="H731" i="13"/>
  <c r="H730" i="13"/>
  <c r="H673" i="13"/>
  <c r="H753" i="13"/>
  <c r="H741" i="13"/>
  <c r="H761" i="13"/>
  <c r="H751" i="13"/>
  <c r="H739" i="13"/>
  <c r="H727" i="13"/>
  <c r="H715" i="13"/>
  <c r="H703" i="13"/>
  <c r="H692" i="13"/>
  <c r="H681" i="13"/>
  <c r="H670" i="13"/>
  <c r="H658" i="13"/>
  <c r="H646" i="13"/>
  <c r="H636" i="13"/>
  <c r="H624" i="13"/>
  <c r="H612" i="13"/>
  <c r="H601" i="13"/>
  <c r="H590" i="13"/>
  <c r="H578" i="13"/>
  <c r="H566" i="13"/>
  <c r="H554" i="13"/>
  <c r="H543" i="13"/>
  <c r="H532" i="13"/>
  <c r="H40" i="13"/>
  <c r="H510" i="13"/>
  <c r="H498" i="13"/>
  <c r="H488" i="13"/>
  <c r="H478" i="13"/>
  <c r="H467" i="13"/>
  <c r="H456" i="13"/>
  <c r="H444" i="13"/>
  <c r="H432" i="13"/>
  <c r="H421" i="13"/>
  <c r="H412" i="13"/>
  <c r="H401" i="13"/>
  <c r="H389" i="13"/>
  <c r="H377" i="13"/>
  <c r="H365" i="13"/>
  <c r="H353" i="13"/>
  <c r="H342" i="13"/>
  <c r="H330" i="13"/>
  <c r="H321" i="13"/>
  <c r="H309" i="13"/>
  <c r="H298" i="13"/>
  <c r="H287" i="13"/>
  <c r="H275" i="13"/>
  <c r="H263" i="13"/>
  <c r="H252" i="13"/>
  <c r="H240" i="13"/>
  <c r="H228" i="13"/>
  <c r="H216" i="13"/>
  <c r="H205" i="13"/>
  <c r="H194" i="13"/>
  <c r="H184" i="13"/>
  <c r="H172" i="13"/>
  <c r="H160" i="13"/>
  <c r="H150" i="13"/>
  <c r="H141" i="13"/>
  <c r="H130" i="13"/>
  <c r="H120" i="13"/>
  <c r="H109" i="13"/>
  <c r="H98" i="13"/>
  <c r="H86" i="13"/>
  <c r="H75" i="13"/>
  <c r="H63" i="13"/>
  <c r="H52" i="13"/>
  <c r="L759" i="13" a="1"/>
  <c r="L759" i="13" s="1"/>
  <c r="K86" i="8" s="1"/>
  <c r="L627" i="13" a="1"/>
  <c r="L627" i="13" s="1"/>
  <c r="K49" i="7" s="1"/>
  <c r="L615" i="13" a="1"/>
  <c r="L615" i="13" s="1"/>
  <c r="K37" i="7" s="1"/>
  <c r="L603" i="13" a="1"/>
  <c r="L603" i="13" s="1"/>
  <c r="K25" i="7" s="1"/>
  <c r="L519" i="13" a="1"/>
  <c r="L519" i="13" s="1"/>
  <c r="K31" i="6" s="1"/>
  <c r="L399" i="13" a="1"/>
  <c r="L399" i="13" s="1"/>
  <c r="K97" i="5" s="1"/>
  <c r="L387" i="13" a="1"/>
  <c r="L387" i="13" s="1"/>
  <c r="K83" i="5" s="1"/>
  <c r="L375" i="13" a="1"/>
  <c r="L375" i="13" s="1"/>
  <c r="K71" i="5" s="1"/>
  <c r="L363" i="13" a="1"/>
  <c r="L363" i="13" s="1"/>
  <c r="K58" i="5" s="1"/>
  <c r="L351" i="13" a="1"/>
  <c r="L351" i="13" s="1"/>
  <c r="K46" i="5" s="1"/>
  <c r="K735" i="13" a="1"/>
  <c r="K735" i="13" s="1"/>
  <c r="I735" i="13"/>
  <c r="Q735" i="13" s="1"/>
  <c r="N735" i="13"/>
  <c r="O735" i="13"/>
  <c r="K651" i="13" a="1"/>
  <c r="K651" i="13" s="1"/>
  <c r="I651" i="13"/>
  <c r="Q651" i="13" s="1"/>
  <c r="N651" i="13"/>
  <c r="O651" i="13"/>
  <c r="K543" i="13" a="1"/>
  <c r="K543" i="13" s="1"/>
  <c r="I543" i="13"/>
  <c r="Q543" i="13" s="1"/>
  <c r="N543" i="13"/>
  <c r="O543" i="13"/>
  <c r="K411" i="13" a="1"/>
  <c r="K411" i="13" s="1"/>
  <c r="I411" i="13"/>
  <c r="Q411" i="13" s="1"/>
  <c r="N411" i="13"/>
  <c r="O411" i="13"/>
  <c r="K303" i="13" a="1"/>
  <c r="K303" i="13" s="1"/>
  <c r="I303" i="13"/>
  <c r="Q303" i="13" s="1"/>
  <c r="N303" i="13"/>
  <c r="O303" i="13"/>
  <c r="K195" i="13" a="1"/>
  <c r="K195" i="13" s="1"/>
  <c r="I195" i="13"/>
  <c r="Q195" i="13" s="1"/>
  <c r="N195" i="13"/>
  <c r="O195" i="13"/>
  <c r="K87" i="13" a="1"/>
  <c r="K87" i="13" s="1"/>
  <c r="I87" i="13"/>
  <c r="Q87" i="13" s="1"/>
  <c r="N87" i="13"/>
  <c r="O87" i="13"/>
  <c r="K710" i="13" a="1"/>
  <c r="K710" i="13" s="1"/>
  <c r="I710" i="13"/>
  <c r="Q710" i="13" s="1"/>
  <c r="N710" i="13"/>
  <c r="O710" i="13"/>
  <c r="K578" i="13" a="1"/>
  <c r="K578" i="13" s="1"/>
  <c r="I578" i="13"/>
  <c r="Q578" i="13" s="1"/>
  <c r="N578" i="13"/>
  <c r="O578" i="13"/>
  <c r="K446" i="13" a="1"/>
  <c r="K446" i="13" s="1"/>
  <c r="I446" i="13"/>
  <c r="Q446" i="13" s="1"/>
  <c r="N446" i="13"/>
  <c r="O446" i="13"/>
  <c r="K290" i="13" a="1"/>
  <c r="K290" i="13" s="1"/>
  <c r="I290" i="13"/>
  <c r="Q290" i="13" s="1"/>
  <c r="N290" i="13"/>
  <c r="O290" i="13"/>
  <c r="K110" i="13" a="1"/>
  <c r="K110" i="13" s="1"/>
  <c r="I110" i="13"/>
  <c r="Q110" i="13" s="1"/>
  <c r="N110" i="13"/>
  <c r="O110" i="13"/>
  <c r="K769" i="13" a="1"/>
  <c r="K769" i="13" s="1"/>
  <c r="I769" i="13"/>
  <c r="Q769" i="13" s="1"/>
  <c r="O769" i="13"/>
  <c r="N769" i="13"/>
  <c r="K757" i="13" a="1"/>
  <c r="K757" i="13" s="1"/>
  <c r="I757" i="13"/>
  <c r="Q757" i="13" s="1"/>
  <c r="N757" i="13"/>
  <c r="O757" i="13"/>
  <c r="K745" i="13" a="1"/>
  <c r="K745" i="13" s="1"/>
  <c r="I745" i="13"/>
  <c r="Q745" i="13" s="1"/>
  <c r="O745" i="13"/>
  <c r="N745" i="13"/>
  <c r="K733" i="13" a="1"/>
  <c r="K733" i="13" s="1"/>
  <c r="I733" i="13"/>
  <c r="Q733" i="13" s="1"/>
  <c r="N733" i="13"/>
  <c r="O733" i="13"/>
  <c r="K721" i="13" a="1"/>
  <c r="K721" i="13" s="1"/>
  <c r="I721" i="13"/>
  <c r="Q721" i="13" s="1"/>
  <c r="N721" i="13"/>
  <c r="O721" i="13"/>
  <c r="K709" i="13" a="1"/>
  <c r="K709" i="13" s="1"/>
  <c r="I709" i="13"/>
  <c r="Q709" i="13" s="1"/>
  <c r="N709" i="13"/>
  <c r="O709" i="13"/>
  <c r="K697" i="13" a="1"/>
  <c r="K697" i="13" s="1"/>
  <c r="I697" i="13"/>
  <c r="Q697" i="13" s="1"/>
  <c r="N697" i="13"/>
  <c r="O697" i="13"/>
  <c r="K685" i="13" a="1"/>
  <c r="K685" i="13" s="1"/>
  <c r="I685" i="13"/>
  <c r="Q685" i="13" s="1"/>
  <c r="N685" i="13"/>
  <c r="O685" i="13"/>
  <c r="K673" i="13" a="1"/>
  <c r="K673" i="13" s="1"/>
  <c r="I673" i="13"/>
  <c r="Q673" i="13" s="1"/>
  <c r="N673" i="13"/>
  <c r="O673" i="13"/>
  <c r="K661" i="13" a="1"/>
  <c r="K661" i="13" s="1"/>
  <c r="I661" i="13"/>
  <c r="Q661" i="13" s="1"/>
  <c r="N661" i="13"/>
  <c r="O661" i="13"/>
  <c r="K649" i="13" a="1"/>
  <c r="K649" i="13" s="1"/>
  <c r="I649" i="13"/>
  <c r="Q649" i="13" s="1"/>
  <c r="N649" i="13"/>
  <c r="O649" i="13"/>
  <c r="K637" i="13" a="1"/>
  <c r="K637" i="13" s="1"/>
  <c r="I637" i="13"/>
  <c r="Q637" i="13" s="1"/>
  <c r="N637" i="13"/>
  <c r="O637" i="13"/>
  <c r="K625" i="13" a="1"/>
  <c r="K625" i="13" s="1"/>
  <c r="I625" i="13"/>
  <c r="Q625" i="13" s="1"/>
  <c r="N625" i="13"/>
  <c r="O625" i="13"/>
  <c r="K613" i="13" a="1"/>
  <c r="K613" i="13" s="1"/>
  <c r="I613" i="13"/>
  <c r="Q613" i="13" s="1"/>
  <c r="N613" i="13"/>
  <c r="O613" i="13"/>
  <c r="K601" i="13" a="1"/>
  <c r="K601" i="13" s="1"/>
  <c r="I601" i="13"/>
  <c r="Q601" i="13" s="1"/>
  <c r="N601" i="13"/>
  <c r="O601" i="13"/>
  <c r="K589" i="13" a="1"/>
  <c r="K589" i="13" s="1"/>
  <c r="I589" i="13"/>
  <c r="Q589" i="13" s="1"/>
  <c r="N589" i="13"/>
  <c r="O589" i="13"/>
  <c r="K577" i="13" a="1"/>
  <c r="K577" i="13" s="1"/>
  <c r="I577" i="13"/>
  <c r="Q577" i="13" s="1"/>
  <c r="N577" i="13"/>
  <c r="O577" i="13"/>
  <c r="K565" i="13" a="1"/>
  <c r="K565" i="13" s="1"/>
  <c r="I565" i="13"/>
  <c r="Q565" i="13" s="1"/>
  <c r="N565" i="13"/>
  <c r="O565" i="13"/>
  <c r="K553" i="13" a="1"/>
  <c r="K553" i="13" s="1"/>
  <c r="I553" i="13"/>
  <c r="Q553" i="13" s="1"/>
  <c r="N553" i="13"/>
  <c r="O553" i="13"/>
  <c r="K541" i="13" a="1"/>
  <c r="K541" i="13" s="1"/>
  <c r="I541" i="13"/>
  <c r="Q541" i="13" s="1"/>
  <c r="N541" i="13"/>
  <c r="O541" i="13"/>
  <c r="K529" i="13" a="1"/>
  <c r="K529" i="13" s="1"/>
  <c r="I529" i="13"/>
  <c r="Q529" i="13" s="1"/>
  <c r="N529" i="13"/>
  <c r="O529" i="13"/>
  <c r="K517" i="13" a="1"/>
  <c r="K517" i="13" s="1"/>
  <c r="I517" i="13"/>
  <c r="Q517" i="13" s="1"/>
  <c r="N517" i="13"/>
  <c r="O517" i="13"/>
  <c r="K505" i="13" a="1"/>
  <c r="K505" i="13" s="1"/>
  <c r="I505" i="13"/>
  <c r="Q505" i="13" s="1"/>
  <c r="N505" i="13"/>
  <c r="O505" i="13"/>
  <c r="K493" i="13" a="1"/>
  <c r="K493" i="13" s="1"/>
  <c r="I493" i="13"/>
  <c r="Q493" i="13" s="1"/>
  <c r="O493" i="13"/>
  <c r="N493" i="13"/>
  <c r="K481" i="13" a="1"/>
  <c r="K481" i="13" s="1"/>
  <c r="I481" i="13"/>
  <c r="Q481" i="13" s="1"/>
  <c r="N481" i="13"/>
  <c r="O481" i="13"/>
  <c r="K469" i="13" a="1"/>
  <c r="K469" i="13" s="1"/>
  <c r="I469" i="13"/>
  <c r="Q469" i="13" s="1"/>
  <c r="N469" i="13"/>
  <c r="O469" i="13"/>
  <c r="K457" i="13" a="1"/>
  <c r="K457" i="13" s="1"/>
  <c r="I457" i="13"/>
  <c r="Q457" i="13" s="1"/>
  <c r="N457" i="13"/>
  <c r="O457" i="13"/>
  <c r="K445" i="13" a="1"/>
  <c r="K445" i="13" s="1"/>
  <c r="I445" i="13"/>
  <c r="Q445" i="13" s="1"/>
  <c r="N445" i="13"/>
  <c r="O445" i="13"/>
  <c r="K433" i="13" a="1"/>
  <c r="K433" i="13" s="1"/>
  <c r="I433" i="13"/>
  <c r="Q433" i="13" s="1"/>
  <c r="N433" i="13"/>
  <c r="O433" i="13"/>
  <c r="K421" i="13" a="1"/>
  <c r="K421" i="13" s="1"/>
  <c r="I421" i="13"/>
  <c r="Q421" i="13" s="1"/>
  <c r="N421" i="13"/>
  <c r="O421" i="13"/>
  <c r="K409" i="13" a="1"/>
  <c r="K409" i="13" s="1"/>
  <c r="I409" i="13"/>
  <c r="Q409" i="13" s="1"/>
  <c r="N409" i="13"/>
  <c r="O409" i="13"/>
  <c r="K397" i="13" a="1"/>
  <c r="K397" i="13" s="1"/>
  <c r="I397" i="13"/>
  <c r="Q397" i="13" s="1"/>
  <c r="N397" i="13"/>
  <c r="O397" i="13"/>
  <c r="K385" i="13" a="1"/>
  <c r="K385" i="13" s="1"/>
  <c r="I385" i="13"/>
  <c r="Q385" i="13" s="1"/>
  <c r="N385" i="13"/>
  <c r="O385" i="13"/>
  <c r="K373" i="13" a="1"/>
  <c r="K373" i="13" s="1"/>
  <c r="I373" i="13"/>
  <c r="Q373" i="13" s="1"/>
  <c r="N373" i="13"/>
  <c r="O373" i="13"/>
  <c r="K361" i="13" a="1"/>
  <c r="K361" i="13" s="1"/>
  <c r="I361" i="13"/>
  <c r="Q361" i="13" s="1"/>
  <c r="N361" i="13"/>
  <c r="O361" i="13"/>
  <c r="K349" i="13" a="1"/>
  <c r="K349" i="13" s="1"/>
  <c r="I349" i="13"/>
  <c r="Q349" i="13" s="1"/>
  <c r="N349" i="13"/>
  <c r="O349" i="13"/>
  <c r="K337" i="13" a="1"/>
  <c r="K337" i="13" s="1"/>
  <c r="I337" i="13"/>
  <c r="Q337" i="13" s="1"/>
  <c r="N337" i="13"/>
  <c r="O337" i="13"/>
  <c r="K325" i="13" a="1"/>
  <c r="K325" i="13" s="1"/>
  <c r="I325" i="13"/>
  <c r="Q325" i="13" s="1"/>
  <c r="N325" i="13"/>
  <c r="O325" i="13"/>
  <c r="K313" i="13" a="1"/>
  <c r="K313" i="13" s="1"/>
  <c r="I313" i="13"/>
  <c r="Q313" i="13" s="1"/>
  <c r="N313" i="13"/>
  <c r="O313" i="13"/>
  <c r="K301" i="13" a="1"/>
  <c r="K301" i="13" s="1"/>
  <c r="I301" i="13"/>
  <c r="Q301" i="13" s="1"/>
  <c r="N301" i="13"/>
  <c r="O301" i="13"/>
  <c r="K289" i="13" a="1"/>
  <c r="K289" i="13" s="1"/>
  <c r="I289" i="13"/>
  <c r="Q289" i="13" s="1"/>
  <c r="N289" i="13"/>
  <c r="O289" i="13"/>
  <c r="K277" i="13" a="1"/>
  <c r="K277" i="13" s="1"/>
  <c r="I277" i="13"/>
  <c r="Q277" i="13" s="1"/>
  <c r="N277" i="13"/>
  <c r="O277" i="13"/>
  <c r="K265" i="13" a="1"/>
  <c r="K265" i="13" s="1"/>
  <c r="I265" i="13"/>
  <c r="Q265" i="13" s="1"/>
  <c r="N265" i="13"/>
  <c r="O265" i="13"/>
  <c r="K253" i="13" a="1"/>
  <c r="K253" i="13" s="1"/>
  <c r="I253" i="13"/>
  <c r="Q253" i="13" s="1"/>
  <c r="N253" i="13"/>
  <c r="O253" i="13"/>
  <c r="K241" i="13" a="1"/>
  <c r="K241" i="13" s="1"/>
  <c r="I241" i="13"/>
  <c r="Q241" i="13" s="1"/>
  <c r="N241" i="13"/>
  <c r="O241" i="13"/>
  <c r="K229" i="13" a="1"/>
  <c r="K229" i="13" s="1"/>
  <c r="I229" i="13"/>
  <c r="Q229" i="13" s="1"/>
  <c r="N229" i="13"/>
  <c r="O229" i="13"/>
  <c r="K217" i="13" a="1"/>
  <c r="K217" i="13" s="1"/>
  <c r="I217" i="13"/>
  <c r="Q217" i="13" s="1"/>
  <c r="N217" i="13"/>
  <c r="O217" i="13"/>
  <c r="K205" i="13" a="1"/>
  <c r="K205" i="13" s="1"/>
  <c r="I205" i="13"/>
  <c r="Q205" i="13" s="1"/>
  <c r="N205" i="13"/>
  <c r="O205" i="13"/>
  <c r="K193" i="13" a="1"/>
  <c r="K193" i="13" s="1"/>
  <c r="I193" i="13"/>
  <c r="Q193" i="13" s="1"/>
  <c r="N193" i="13"/>
  <c r="O193" i="13"/>
  <c r="K181" i="13" a="1"/>
  <c r="K181" i="13" s="1"/>
  <c r="I181" i="13"/>
  <c r="Q181" i="13" s="1"/>
  <c r="N181" i="13"/>
  <c r="O181" i="13"/>
  <c r="K169" i="13" a="1"/>
  <c r="K169" i="13" s="1"/>
  <c r="I169" i="13"/>
  <c r="Q169" i="13" s="1"/>
  <c r="N169" i="13"/>
  <c r="O169" i="13"/>
  <c r="K157" i="13" a="1"/>
  <c r="K157" i="13" s="1"/>
  <c r="I157" i="13"/>
  <c r="Q157" i="13" s="1"/>
  <c r="N157" i="13"/>
  <c r="O157" i="13"/>
  <c r="K145" i="13" a="1"/>
  <c r="K145" i="13" s="1"/>
  <c r="I145" i="13"/>
  <c r="Q145" i="13" s="1"/>
  <c r="N145" i="13"/>
  <c r="O145" i="13"/>
  <c r="K133" i="13" a="1"/>
  <c r="K133" i="13" s="1"/>
  <c r="I133" i="13"/>
  <c r="Q133" i="13" s="1"/>
  <c r="N133" i="13"/>
  <c r="O133" i="13"/>
  <c r="K121" i="13" a="1"/>
  <c r="K121" i="13" s="1"/>
  <c r="I121" i="13"/>
  <c r="Q121" i="13" s="1"/>
  <c r="N121" i="13"/>
  <c r="O121" i="13"/>
  <c r="K109" i="13" a="1"/>
  <c r="K109" i="13" s="1"/>
  <c r="I109" i="13"/>
  <c r="Q109" i="13" s="1"/>
  <c r="N109" i="13"/>
  <c r="O109" i="13"/>
  <c r="K97" i="13" a="1"/>
  <c r="K97" i="13" s="1"/>
  <c r="I97" i="13"/>
  <c r="Q97" i="13" s="1"/>
  <c r="N97" i="13"/>
  <c r="O97" i="13"/>
  <c r="K85" i="13" a="1"/>
  <c r="K85" i="13" s="1"/>
  <c r="I85" i="13"/>
  <c r="Q85" i="13" s="1"/>
  <c r="N85" i="13"/>
  <c r="O85" i="13"/>
  <c r="K73" i="13" a="1"/>
  <c r="K73" i="13" s="1"/>
  <c r="I73" i="13"/>
  <c r="Q73" i="13" s="1"/>
  <c r="N73" i="13"/>
  <c r="O73" i="13"/>
  <c r="K61" i="13" a="1"/>
  <c r="K61" i="13" s="1"/>
  <c r="I61" i="13"/>
  <c r="Q61" i="13" s="1"/>
  <c r="N61" i="13"/>
  <c r="O61" i="13"/>
  <c r="K49" i="13" a="1"/>
  <c r="K49" i="13" s="1"/>
  <c r="I49" i="13"/>
  <c r="Q49" i="13" s="1"/>
  <c r="N49" i="13"/>
  <c r="O49" i="13"/>
  <c r="K37" i="13" a="1"/>
  <c r="K37" i="13" s="1"/>
  <c r="I37" i="13"/>
  <c r="Q37" i="13" s="1"/>
  <c r="N37" i="13"/>
  <c r="O37" i="13"/>
  <c r="K26" i="13" a="1"/>
  <c r="K26" i="13" s="1"/>
  <c r="I26" i="13"/>
  <c r="Q26" i="13" s="1"/>
  <c r="N26" i="13"/>
  <c r="O26" i="13"/>
  <c r="K14" i="13" a="1"/>
  <c r="K14" i="13" s="1"/>
  <c r="I14" i="13"/>
  <c r="Q14" i="13" s="1"/>
  <c r="N14" i="13"/>
  <c r="O14" i="13"/>
  <c r="K675" i="13" a="1"/>
  <c r="K675" i="13" s="1"/>
  <c r="I675" i="13"/>
  <c r="Q675" i="13" s="1"/>
  <c r="N675" i="13"/>
  <c r="O675" i="13"/>
  <c r="K567" i="13" a="1"/>
  <c r="K567" i="13" s="1"/>
  <c r="I567" i="13"/>
  <c r="Q567" i="13" s="1"/>
  <c r="N567" i="13"/>
  <c r="O567" i="13"/>
  <c r="K447" i="13" a="1"/>
  <c r="K447" i="13" s="1"/>
  <c r="I447" i="13"/>
  <c r="Q447" i="13" s="1"/>
  <c r="N447" i="13"/>
  <c r="O447" i="13"/>
  <c r="K351" i="13" a="1"/>
  <c r="K351" i="13" s="1"/>
  <c r="I351" i="13"/>
  <c r="Q351" i="13" s="1"/>
  <c r="N351" i="13"/>
  <c r="O351" i="13"/>
  <c r="K243" i="13" a="1"/>
  <c r="K243" i="13" s="1"/>
  <c r="I243" i="13"/>
  <c r="Q243" i="13" s="1"/>
  <c r="N243" i="13"/>
  <c r="O243" i="13"/>
  <c r="K135" i="13" a="1"/>
  <c r="K135" i="13" s="1"/>
  <c r="I135" i="13"/>
  <c r="Q135" i="13" s="1"/>
  <c r="N135" i="13"/>
  <c r="O135" i="13"/>
  <c r="K28" i="13" a="1"/>
  <c r="K28" i="13" s="1"/>
  <c r="I28" i="13"/>
  <c r="Q28" i="13" s="1"/>
  <c r="N28" i="13"/>
  <c r="O28" i="13"/>
  <c r="K722" i="13" a="1"/>
  <c r="K722" i="13" s="1"/>
  <c r="I722" i="13"/>
  <c r="Q722" i="13" s="1"/>
  <c r="N722" i="13"/>
  <c r="O722" i="13"/>
  <c r="K638" i="13" a="1"/>
  <c r="K638" i="13" s="1"/>
  <c r="I638" i="13"/>
  <c r="Q638" i="13" s="1"/>
  <c r="N638" i="13"/>
  <c r="O638" i="13"/>
  <c r="K530" i="13" a="1"/>
  <c r="K530" i="13" s="1"/>
  <c r="I530" i="13"/>
  <c r="Q530" i="13" s="1"/>
  <c r="N530" i="13"/>
  <c r="O530" i="13"/>
  <c r="K422" i="13" a="1"/>
  <c r="K422" i="13" s="1"/>
  <c r="I422" i="13"/>
  <c r="Q422" i="13" s="1"/>
  <c r="N422" i="13"/>
  <c r="O422" i="13"/>
  <c r="K302" i="13" a="1"/>
  <c r="K302" i="13" s="1"/>
  <c r="I302" i="13"/>
  <c r="Q302" i="13" s="1"/>
  <c r="O302" i="13"/>
  <c r="N302" i="13"/>
  <c r="K230" i="13" a="1"/>
  <c r="K230" i="13" s="1"/>
  <c r="I230" i="13"/>
  <c r="Q230" i="13" s="1"/>
  <c r="N230" i="13"/>
  <c r="O230" i="13"/>
  <c r="K182" i="13" a="1"/>
  <c r="K182" i="13" s="1"/>
  <c r="I182" i="13"/>
  <c r="Q182" i="13" s="1"/>
  <c r="N182" i="13"/>
  <c r="O182" i="13"/>
  <c r="K98" i="13" a="1"/>
  <c r="K98" i="13" s="1"/>
  <c r="I98" i="13"/>
  <c r="Q98" i="13" s="1"/>
  <c r="N98" i="13"/>
  <c r="O98" i="13"/>
  <c r="K768" i="13" a="1"/>
  <c r="K768" i="13" s="1"/>
  <c r="I768" i="13"/>
  <c r="Q768" i="13" s="1"/>
  <c r="N768" i="13"/>
  <c r="O768" i="13"/>
  <c r="K756" i="13" a="1"/>
  <c r="K756" i="13" s="1"/>
  <c r="I756" i="13"/>
  <c r="Q756" i="13" s="1"/>
  <c r="N756" i="13"/>
  <c r="O756" i="13"/>
  <c r="K744" i="13" a="1"/>
  <c r="K744" i="13" s="1"/>
  <c r="I744" i="13"/>
  <c r="Q744" i="13" s="1"/>
  <c r="N744" i="13"/>
  <c r="O744" i="13"/>
  <c r="K732" i="13" a="1"/>
  <c r="K732" i="13" s="1"/>
  <c r="I732" i="13"/>
  <c r="Q732" i="13" s="1"/>
  <c r="N732" i="13"/>
  <c r="O732" i="13"/>
  <c r="K720" i="13" a="1"/>
  <c r="K720" i="13" s="1"/>
  <c r="I720" i="13"/>
  <c r="Q720" i="13" s="1"/>
  <c r="N720" i="13"/>
  <c r="O720" i="13"/>
  <c r="K708" i="13" a="1"/>
  <c r="K708" i="13" s="1"/>
  <c r="I708" i="13"/>
  <c r="Q708" i="13" s="1"/>
  <c r="O708" i="13"/>
  <c r="N708" i="13"/>
  <c r="K696" i="13" a="1"/>
  <c r="K696" i="13" s="1"/>
  <c r="I696" i="13"/>
  <c r="Q696" i="13" s="1"/>
  <c r="N696" i="13"/>
  <c r="O696" i="13"/>
  <c r="K684" i="13" a="1"/>
  <c r="K684" i="13" s="1"/>
  <c r="I684" i="13"/>
  <c r="Q684" i="13" s="1"/>
  <c r="N684" i="13"/>
  <c r="O684" i="13"/>
  <c r="K672" i="13" a="1"/>
  <c r="K672" i="13" s="1"/>
  <c r="I672" i="13"/>
  <c r="Q672" i="13" s="1"/>
  <c r="N672" i="13"/>
  <c r="O672" i="13"/>
  <c r="K660" i="13" a="1"/>
  <c r="K660" i="13" s="1"/>
  <c r="I660" i="13"/>
  <c r="Q660" i="13" s="1"/>
  <c r="N660" i="13"/>
  <c r="O660" i="13"/>
  <c r="K648" i="13" a="1"/>
  <c r="K648" i="13" s="1"/>
  <c r="I648" i="13"/>
  <c r="Q648" i="13" s="1"/>
  <c r="N648" i="13"/>
  <c r="O648" i="13"/>
  <c r="K636" i="13" a="1"/>
  <c r="K636" i="13" s="1"/>
  <c r="I636" i="13"/>
  <c r="Q636" i="13" s="1"/>
  <c r="N636" i="13"/>
  <c r="O636" i="13"/>
  <c r="K624" i="13" a="1"/>
  <c r="K624" i="13" s="1"/>
  <c r="I624" i="13"/>
  <c r="Q624" i="13" s="1"/>
  <c r="N624" i="13"/>
  <c r="O624" i="13"/>
  <c r="K612" i="13" a="1"/>
  <c r="K612" i="13" s="1"/>
  <c r="I612" i="13"/>
  <c r="Q612" i="13" s="1"/>
  <c r="N612" i="13"/>
  <c r="O612" i="13"/>
  <c r="K600" i="13" a="1"/>
  <c r="K600" i="13" s="1"/>
  <c r="I600" i="13"/>
  <c r="Q600" i="13" s="1"/>
  <c r="N600" i="13"/>
  <c r="O600" i="13"/>
  <c r="K588" i="13" a="1"/>
  <c r="K588" i="13" s="1"/>
  <c r="I588" i="13"/>
  <c r="Q588" i="13" s="1"/>
  <c r="N588" i="13"/>
  <c r="O588" i="13"/>
  <c r="K576" i="13" a="1"/>
  <c r="K576" i="13" s="1"/>
  <c r="I576" i="13"/>
  <c r="Q576" i="13" s="1"/>
  <c r="N576" i="13"/>
  <c r="O576" i="13"/>
  <c r="K564" i="13" a="1"/>
  <c r="K564" i="13" s="1"/>
  <c r="I564" i="13"/>
  <c r="Q564" i="13" s="1"/>
  <c r="N564" i="13"/>
  <c r="O564" i="13"/>
  <c r="K552" i="13" a="1"/>
  <c r="K552" i="13" s="1"/>
  <c r="I552" i="13"/>
  <c r="Q552" i="13" s="1"/>
  <c r="N552" i="13"/>
  <c r="O552" i="13"/>
  <c r="K540" i="13" a="1"/>
  <c r="K540" i="13" s="1"/>
  <c r="I540" i="13"/>
  <c r="Q540" i="13" s="1"/>
  <c r="N540" i="13"/>
  <c r="O540" i="13"/>
  <c r="K528" i="13" a="1"/>
  <c r="K528" i="13" s="1"/>
  <c r="I528" i="13"/>
  <c r="Q528" i="13" s="1"/>
  <c r="N528" i="13"/>
  <c r="O528" i="13"/>
  <c r="K516" i="13" a="1"/>
  <c r="K516" i="13" s="1"/>
  <c r="I516" i="13"/>
  <c r="Q516" i="13" s="1"/>
  <c r="N516" i="13"/>
  <c r="O516" i="13"/>
  <c r="K504" i="13" a="1"/>
  <c r="K504" i="13" s="1"/>
  <c r="I504" i="13"/>
  <c r="Q504" i="13" s="1"/>
  <c r="N504" i="13"/>
  <c r="O504" i="13"/>
  <c r="K492" i="13" a="1"/>
  <c r="K492" i="13" s="1"/>
  <c r="I492" i="13"/>
  <c r="Q492" i="13" s="1"/>
  <c r="O492" i="13"/>
  <c r="N492" i="13"/>
  <c r="K480" i="13" a="1"/>
  <c r="K480" i="13" s="1"/>
  <c r="I480" i="13"/>
  <c r="Q480" i="13" s="1"/>
  <c r="N480" i="13"/>
  <c r="O480" i="13"/>
  <c r="K468" i="13" a="1"/>
  <c r="K468" i="13" s="1"/>
  <c r="I468" i="13"/>
  <c r="Q468" i="13" s="1"/>
  <c r="N468" i="13"/>
  <c r="O468" i="13"/>
  <c r="K456" i="13" a="1"/>
  <c r="K456" i="13" s="1"/>
  <c r="I456" i="13"/>
  <c r="Q456" i="13" s="1"/>
  <c r="N456" i="13"/>
  <c r="O456" i="13"/>
  <c r="K444" i="13" a="1"/>
  <c r="K444" i="13" s="1"/>
  <c r="I444" i="13"/>
  <c r="Q444" i="13" s="1"/>
  <c r="N444" i="13"/>
  <c r="O444" i="13"/>
  <c r="K432" i="13" a="1"/>
  <c r="K432" i="13" s="1"/>
  <c r="I432" i="13"/>
  <c r="Q432" i="13" s="1"/>
  <c r="N432" i="13"/>
  <c r="O432" i="13"/>
  <c r="K420" i="13" a="1"/>
  <c r="K420" i="13" s="1"/>
  <c r="I420" i="13"/>
  <c r="Q420" i="13" s="1"/>
  <c r="N420" i="13"/>
  <c r="O420" i="13"/>
  <c r="K408" i="13" a="1"/>
  <c r="K408" i="13" s="1"/>
  <c r="I408" i="13"/>
  <c r="Q408" i="13" s="1"/>
  <c r="N408" i="13"/>
  <c r="O408" i="13"/>
  <c r="K396" i="13" a="1"/>
  <c r="K396" i="13" s="1"/>
  <c r="I396" i="13"/>
  <c r="Q396" i="13" s="1"/>
  <c r="N396" i="13"/>
  <c r="O396" i="13"/>
  <c r="K384" i="13" a="1"/>
  <c r="K384" i="13" s="1"/>
  <c r="I384" i="13"/>
  <c r="Q384" i="13" s="1"/>
  <c r="N384" i="13"/>
  <c r="O384" i="13"/>
  <c r="K372" i="13" a="1"/>
  <c r="K372" i="13" s="1"/>
  <c r="I372" i="13"/>
  <c r="Q372" i="13" s="1"/>
  <c r="N372" i="13"/>
  <c r="O372" i="13"/>
  <c r="K360" i="13" a="1"/>
  <c r="K360" i="13" s="1"/>
  <c r="I360" i="13"/>
  <c r="Q360" i="13" s="1"/>
  <c r="N360" i="13"/>
  <c r="O360" i="13"/>
  <c r="K348" i="13" a="1"/>
  <c r="K348" i="13" s="1"/>
  <c r="I348" i="13"/>
  <c r="Q348" i="13" s="1"/>
  <c r="N348" i="13"/>
  <c r="O348" i="13"/>
  <c r="K336" i="13" a="1"/>
  <c r="K336" i="13" s="1"/>
  <c r="I336" i="13"/>
  <c r="Q336" i="13" s="1"/>
  <c r="N336" i="13"/>
  <c r="O336" i="13"/>
  <c r="K324" i="13" a="1"/>
  <c r="K324" i="13" s="1"/>
  <c r="I324" i="13"/>
  <c r="Q324" i="13" s="1"/>
  <c r="N324" i="13"/>
  <c r="O324" i="13"/>
  <c r="K312" i="13" a="1"/>
  <c r="K312" i="13" s="1"/>
  <c r="I312" i="13"/>
  <c r="Q312" i="13" s="1"/>
  <c r="N312" i="13"/>
  <c r="O312" i="13"/>
  <c r="K300" i="13" a="1"/>
  <c r="K300" i="13" s="1"/>
  <c r="I300" i="13"/>
  <c r="Q300" i="13" s="1"/>
  <c r="N300" i="13"/>
  <c r="O300" i="13"/>
  <c r="K288" i="13" a="1"/>
  <c r="K288" i="13" s="1"/>
  <c r="I288" i="13"/>
  <c r="Q288" i="13" s="1"/>
  <c r="N288" i="13"/>
  <c r="O288" i="13"/>
  <c r="K276" i="13" a="1"/>
  <c r="K276" i="13" s="1"/>
  <c r="I276" i="13"/>
  <c r="Q276" i="13" s="1"/>
  <c r="N276" i="13"/>
  <c r="O276" i="13"/>
  <c r="K264" i="13" a="1"/>
  <c r="K264" i="13" s="1"/>
  <c r="I264" i="13"/>
  <c r="Q264" i="13" s="1"/>
  <c r="N264" i="13"/>
  <c r="O264" i="13"/>
  <c r="K252" i="13" a="1"/>
  <c r="K252" i="13" s="1"/>
  <c r="I252" i="13"/>
  <c r="Q252" i="13" s="1"/>
  <c r="N252" i="13"/>
  <c r="O252" i="13"/>
  <c r="K240" i="13" a="1"/>
  <c r="K240" i="13" s="1"/>
  <c r="I240" i="13"/>
  <c r="Q240" i="13" s="1"/>
  <c r="N240" i="13"/>
  <c r="O240" i="13"/>
  <c r="K228" i="13" a="1"/>
  <c r="K228" i="13" s="1"/>
  <c r="I228" i="13"/>
  <c r="Q228" i="13" s="1"/>
  <c r="N228" i="13"/>
  <c r="O228" i="13"/>
  <c r="K216" i="13" a="1"/>
  <c r="K216" i="13" s="1"/>
  <c r="I216" i="13"/>
  <c r="Q216" i="13" s="1"/>
  <c r="N216" i="13"/>
  <c r="O216" i="13"/>
  <c r="K204" i="13" a="1"/>
  <c r="K204" i="13" s="1"/>
  <c r="I204" i="13"/>
  <c r="Q204" i="13" s="1"/>
  <c r="N204" i="13"/>
  <c r="O204" i="13"/>
  <c r="K192" i="13" a="1"/>
  <c r="K192" i="13" s="1"/>
  <c r="I192" i="13"/>
  <c r="Q192" i="13" s="1"/>
  <c r="N192" i="13"/>
  <c r="O192" i="13"/>
  <c r="K180" i="13" a="1"/>
  <c r="K180" i="13" s="1"/>
  <c r="I180" i="13"/>
  <c r="Q180" i="13" s="1"/>
  <c r="N180" i="13"/>
  <c r="O180" i="13"/>
  <c r="K168" i="13" a="1"/>
  <c r="K168" i="13" s="1"/>
  <c r="I168" i="13"/>
  <c r="Q168" i="13" s="1"/>
  <c r="N168" i="13"/>
  <c r="O168" i="13"/>
  <c r="K156" i="13" a="1"/>
  <c r="K156" i="13" s="1"/>
  <c r="I156" i="13"/>
  <c r="Q156" i="13" s="1"/>
  <c r="N156" i="13"/>
  <c r="O156" i="13"/>
  <c r="K144" i="13" a="1"/>
  <c r="K144" i="13" s="1"/>
  <c r="I144" i="13"/>
  <c r="Q144" i="13" s="1"/>
  <c r="N144" i="13"/>
  <c r="O144" i="13"/>
  <c r="K132" i="13" a="1"/>
  <c r="K132" i="13" s="1"/>
  <c r="I132" i="13"/>
  <c r="Q132" i="13" s="1"/>
  <c r="N132" i="13"/>
  <c r="O132" i="13"/>
  <c r="K120" i="13" a="1"/>
  <c r="K120" i="13" s="1"/>
  <c r="I120" i="13"/>
  <c r="Q120" i="13" s="1"/>
  <c r="N120" i="13"/>
  <c r="O120" i="13"/>
  <c r="K108" i="13" a="1"/>
  <c r="K108" i="13" s="1"/>
  <c r="I108" i="13"/>
  <c r="Q108" i="13" s="1"/>
  <c r="N108" i="13"/>
  <c r="O108" i="13"/>
  <c r="K96" i="13" a="1"/>
  <c r="K96" i="13" s="1"/>
  <c r="I96" i="13"/>
  <c r="Q96" i="13" s="1"/>
  <c r="N96" i="13"/>
  <c r="O96" i="13"/>
  <c r="K84" i="13" a="1"/>
  <c r="K84" i="13" s="1"/>
  <c r="I84" i="13"/>
  <c r="Q84" i="13" s="1"/>
  <c r="N84" i="13"/>
  <c r="O84" i="13"/>
  <c r="K72" i="13" a="1"/>
  <c r="K72" i="13" s="1"/>
  <c r="I72" i="13"/>
  <c r="Q72" i="13" s="1"/>
  <c r="N72" i="13"/>
  <c r="O72" i="13"/>
  <c r="K60" i="13" a="1"/>
  <c r="K60" i="13" s="1"/>
  <c r="I60" i="13"/>
  <c r="Q60" i="13" s="1"/>
  <c r="N60" i="13"/>
  <c r="O60" i="13"/>
  <c r="K48" i="13" a="1"/>
  <c r="K48" i="13" s="1"/>
  <c r="I48" i="13"/>
  <c r="Q48" i="13" s="1"/>
  <c r="N48" i="13"/>
  <c r="O48" i="13"/>
  <c r="K36" i="13" a="1"/>
  <c r="K36" i="13" s="1"/>
  <c r="I36" i="13"/>
  <c r="Q36" i="13" s="1"/>
  <c r="N36" i="13"/>
  <c r="O36" i="13"/>
  <c r="K25" i="13" a="1"/>
  <c r="K25" i="13" s="1"/>
  <c r="I25" i="13"/>
  <c r="Q25" i="13" s="1"/>
  <c r="N25" i="13"/>
  <c r="O25" i="13"/>
  <c r="K13" i="13" a="1"/>
  <c r="K13" i="13" s="1"/>
  <c r="I13" i="13"/>
  <c r="Q13" i="13" s="1"/>
  <c r="N13" i="13"/>
  <c r="O13" i="13"/>
  <c r="K531" i="13" a="1"/>
  <c r="K531" i="13" s="1"/>
  <c r="I531" i="13"/>
  <c r="Q531" i="13" s="1"/>
  <c r="N531" i="13"/>
  <c r="O531" i="13"/>
  <c r="K231" i="13" a="1"/>
  <c r="K231" i="13" s="1"/>
  <c r="I231" i="13"/>
  <c r="Q231" i="13" s="1"/>
  <c r="N231" i="13"/>
  <c r="O231" i="13"/>
  <c r="K350" i="13" a="1"/>
  <c r="K350" i="13" s="1"/>
  <c r="I350" i="13"/>
  <c r="Q350" i="13" s="1"/>
  <c r="N350" i="13"/>
  <c r="O350" i="13"/>
  <c r="K767" i="13" a="1"/>
  <c r="K767" i="13" s="1"/>
  <c r="I767" i="13"/>
  <c r="Q767" i="13" s="1"/>
  <c r="O767" i="13"/>
  <c r="N767" i="13"/>
  <c r="K719" i="13" a="1"/>
  <c r="K719" i="13" s="1"/>
  <c r="I719" i="13"/>
  <c r="Q719" i="13" s="1"/>
  <c r="N719" i="13"/>
  <c r="O719" i="13"/>
  <c r="K707" i="13" a="1"/>
  <c r="K707" i="13" s="1"/>
  <c r="I707" i="13"/>
  <c r="Q707" i="13" s="1"/>
  <c r="N707" i="13"/>
  <c r="O707" i="13"/>
  <c r="K695" i="13" a="1"/>
  <c r="K695" i="13" s="1"/>
  <c r="I695" i="13"/>
  <c r="Q695" i="13" s="1"/>
  <c r="N695" i="13"/>
  <c r="O695" i="13"/>
  <c r="K683" i="13" a="1"/>
  <c r="K683" i="13" s="1"/>
  <c r="I683" i="13"/>
  <c r="Q683" i="13" s="1"/>
  <c r="N683" i="13"/>
  <c r="O683" i="13"/>
  <c r="K671" i="13" a="1"/>
  <c r="K671" i="13" s="1"/>
  <c r="I671" i="13"/>
  <c r="Q671" i="13" s="1"/>
  <c r="N671" i="13"/>
  <c r="O671" i="13"/>
  <c r="K659" i="13" a="1"/>
  <c r="K659" i="13" s="1"/>
  <c r="I659" i="13"/>
  <c r="Q659" i="13" s="1"/>
  <c r="N659" i="13"/>
  <c r="O659" i="13"/>
  <c r="K647" i="13" a="1"/>
  <c r="K647" i="13" s="1"/>
  <c r="I647" i="13"/>
  <c r="Q647" i="13" s="1"/>
  <c r="N647" i="13"/>
  <c r="O647" i="13"/>
  <c r="K635" i="13" a="1"/>
  <c r="K635" i="13" s="1"/>
  <c r="I635" i="13"/>
  <c r="Q635" i="13" s="1"/>
  <c r="N635" i="13"/>
  <c r="O635" i="13"/>
  <c r="K623" i="13" a="1"/>
  <c r="K623" i="13" s="1"/>
  <c r="I623" i="13"/>
  <c r="Q623" i="13" s="1"/>
  <c r="N623" i="13"/>
  <c r="O623" i="13"/>
  <c r="K611" i="13" a="1"/>
  <c r="K611" i="13" s="1"/>
  <c r="I611" i="13"/>
  <c r="Q611" i="13" s="1"/>
  <c r="N611" i="13"/>
  <c r="O611" i="13"/>
  <c r="K599" i="13" a="1"/>
  <c r="K599" i="13" s="1"/>
  <c r="I599" i="13"/>
  <c r="Q599" i="13" s="1"/>
  <c r="N599" i="13"/>
  <c r="O599" i="13"/>
  <c r="K587" i="13" a="1"/>
  <c r="K587" i="13" s="1"/>
  <c r="I587" i="13"/>
  <c r="Q587" i="13" s="1"/>
  <c r="N587" i="13"/>
  <c r="O587" i="13"/>
  <c r="K575" i="13" a="1"/>
  <c r="K575" i="13" s="1"/>
  <c r="I575" i="13"/>
  <c r="Q575" i="13" s="1"/>
  <c r="N575" i="13"/>
  <c r="O575" i="13"/>
  <c r="K563" i="13" a="1"/>
  <c r="K563" i="13" s="1"/>
  <c r="I563" i="13"/>
  <c r="Q563" i="13" s="1"/>
  <c r="N563" i="13"/>
  <c r="O563" i="13"/>
  <c r="K551" i="13" a="1"/>
  <c r="K551" i="13" s="1"/>
  <c r="I551" i="13"/>
  <c r="Q551" i="13" s="1"/>
  <c r="N551" i="13"/>
  <c r="O551" i="13"/>
  <c r="K539" i="13" a="1"/>
  <c r="K539" i="13" s="1"/>
  <c r="I539" i="13"/>
  <c r="Q539" i="13" s="1"/>
  <c r="N539" i="13"/>
  <c r="O539" i="13"/>
  <c r="K527" i="13" a="1"/>
  <c r="K527" i="13" s="1"/>
  <c r="I527" i="13"/>
  <c r="Q527" i="13" s="1"/>
  <c r="N527" i="13"/>
  <c r="O527" i="13"/>
  <c r="K515" i="13" a="1"/>
  <c r="K515" i="13" s="1"/>
  <c r="I515" i="13"/>
  <c r="Q515" i="13" s="1"/>
  <c r="N515" i="13"/>
  <c r="O515" i="13"/>
  <c r="K503" i="13" a="1"/>
  <c r="K503" i="13" s="1"/>
  <c r="I503" i="13"/>
  <c r="Q503" i="13" s="1"/>
  <c r="N503" i="13"/>
  <c r="O503" i="13"/>
  <c r="K491" i="13" a="1"/>
  <c r="K491" i="13" s="1"/>
  <c r="I491" i="13"/>
  <c r="Q491" i="13" s="1"/>
  <c r="N491" i="13"/>
  <c r="O491" i="13"/>
  <c r="K479" i="13" a="1"/>
  <c r="K479" i="13" s="1"/>
  <c r="I479" i="13"/>
  <c r="Q479" i="13" s="1"/>
  <c r="O479" i="13"/>
  <c r="N479" i="13"/>
  <c r="K467" i="13" a="1"/>
  <c r="K467" i="13" s="1"/>
  <c r="I467" i="13"/>
  <c r="Q467" i="13" s="1"/>
  <c r="N467" i="13"/>
  <c r="O467" i="13"/>
  <c r="K455" i="13" a="1"/>
  <c r="K455" i="13" s="1"/>
  <c r="I455" i="13"/>
  <c r="Q455" i="13" s="1"/>
  <c r="N455" i="13"/>
  <c r="O455" i="13"/>
  <c r="K443" i="13" a="1"/>
  <c r="K443" i="13" s="1"/>
  <c r="I443" i="13"/>
  <c r="Q443" i="13" s="1"/>
  <c r="N443" i="13"/>
  <c r="O443" i="13"/>
  <c r="K431" i="13" a="1"/>
  <c r="K431" i="13" s="1"/>
  <c r="I431" i="13"/>
  <c r="Q431" i="13" s="1"/>
  <c r="N431" i="13"/>
  <c r="O431" i="13"/>
  <c r="K419" i="13" a="1"/>
  <c r="K419" i="13" s="1"/>
  <c r="I419" i="13"/>
  <c r="Q419" i="13" s="1"/>
  <c r="N419" i="13"/>
  <c r="O419" i="13"/>
  <c r="K407" i="13" a="1"/>
  <c r="K407" i="13" s="1"/>
  <c r="I407" i="13"/>
  <c r="Q407" i="13" s="1"/>
  <c r="N407" i="13"/>
  <c r="O407" i="13"/>
  <c r="K395" i="13" a="1"/>
  <c r="K395" i="13" s="1"/>
  <c r="I395" i="13"/>
  <c r="Q395" i="13" s="1"/>
  <c r="N395" i="13"/>
  <c r="O395" i="13"/>
  <c r="K383" i="13" a="1"/>
  <c r="K383" i="13" s="1"/>
  <c r="I383" i="13"/>
  <c r="Q383" i="13" s="1"/>
  <c r="N383" i="13"/>
  <c r="O383" i="13"/>
  <c r="K371" i="13" a="1"/>
  <c r="K371" i="13" s="1"/>
  <c r="I371" i="13"/>
  <c r="Q371" i="13" s="1"/>
  <c r="N371" i="13"/>
  <c r="O371" i="13"/>
  <c r="K359" i="13" a="1"/>
  <c r="K359" i="13" s="1"/>
  <c r="I359" i="13"/>
  <c r="Q359" i="13" s="1"/>
  <c r="N359" i="13"/>
  <c r="O359" i="13"/>
  <c r="K347" i="13" a="1"/>
  <c r="K347" i="13" s="1"/>
  <c r="I347" i="13"/>
  <c r="Q347" i="13" s="1"/>
  <c r="N347" i="13"/>
  <c r="O347" i="13"/>
  <c r="K335" i="13" a="1"/>
  <c r="K335" i="13" s="1"/>
  <c r="I335" i="13"/>
  <c r="Q335" i="13" s="1"/>
  <c r="N335" i="13"/>
  <c r="O335" i="13"/>
  <c r="K323" i="13" a="1"/>
  <c r="K323" i="13" s="1"/>
  <c r="I323" i="13"/>
  <c r="Q323" i="13" s="1"/>
  <c r="N323" i="13"/>
  <c r="O323" i="13"/>
  <c r="K311" i="13" a="1"/>
  <c r="K311" i="13" s="1"/>
  <c r="I311" i="13"/>
  <c r="Q311" i="13" s="1"/>
  <c r="N311" i="13"/>
  <c r="O311" i="13"/>
  <c r="K299" i="13" a="1"/>
  <c r="K299" i="13" s="1"/>
  <c r="I299" i="13"/>
  <c r="Q299" i="13" s="1"/>
  <c r="N299" i="13"/>
  <c r="O299" i="13"/>
  <c r="K287" i="13" a="1"/>
  <c r="K287" i="13" s="1"/>
  <c r="I287" i="13"/>
  <c r="Q287" i="13" s="1"/>
  <c r="N287" i="13"/>
  <c r="O287" i="13"/>
  <c r="K275" i="13" a="1"/>
  <c r="K275" i="13" s="1"/>
  <c r="I275" i="13"/>
  <c r="Q275" i="13" s="1"/>
  <c r="N275" i="13"/>
  <c r="O275" i="13"/>
  <c r="K263" i="13" a="1"/>
  <c r="K263" i="13" s="1"/>
  <c r="I263" i="13"/>
  <c r="Q263" i="13" s="1"/>
  <c r="N263" i="13"/>
  <c r="O263" i="13"/>
  <c r="K251" i="13" a="1"/>
  <c r="K251" i="13" s="1"/>
  <c r="I251" i="13"/>
  <c r="Q251" i="13" s="1"/>
  <c r="N251" i="13"/>
  <c r="O251" i="13"/>
  <c r="K239" i="13" a="1"/>
  <c r="K239" i="13" s="1"/>
  <c r="I239" i="13"/>
  <c r="Q239" i="13" s="1"/>
  <c r="N239" i="13"/>
  <c r="O239" i="13"/>
  <c r="K227" i="13" a="1"/>
  <c r="K227" i="13" s="1"/>
  <c r="I227" i="13"/>
  <c r="Q227" i="13" s="1"/>
  <c r="N227" i="13"/>
  <c r="O227" i="13"/>
  <c r="K215" i="13" a="1"/>
  <c r="K215" i="13" s="1"/>
  <c r="I215" i="13"/>
  <c r="Q215" i="13" s="1"/>
  <c r="N215" i="13"/>
  <c r="O215" i="13"/>
  <c r="K203" i="13" a="1"/>
  <c r="K203" i="13" s="1"/>
  <c r="I203" i="13"/>
  <c r="Q203" i="13" s="1"/>
  <c r="N203" i="13"/>
  <c r="O203" i="13"/>
  <c r="K191" i="13" a="1"/>
  <c r="K191" i="13" s="1"/>
  <c r="I191" i="13"/>
  <c r="Q191" i="13" s="1"/>
  <c r="N191" i="13"/>
  <c r="O191" i="13"/>
  <c r="K179" i="13" a="1"/>
  <c r="K179" i="13" s="1"/>
  <c r="I179" i="13"/>
  <c r="Q179" i="13" s="1"/>
  <c r="N179" i="13"/>
  <c r="O179" i="13"/>
  <c r="K167" i="13" a="1"/>
  <c r="K167" i="13" s="1"/>
  <c r="I167" i="13"/>
  <c r="Q167" i="13" s="1"/>
  <c r="N167" i="13"/>
  <c r="O167" i="13"/>
  <c r="K155" i="13" a="1"/>
  <c r="K155" i="13" s="1"/>
  <c r="I155" i="13"/>
  <c r="Q155" i="13" s="1"/>
  <c r="N155" i="13"/>
  <c r="O155" i="13"/>
  <c r="K143" i="13" a="1"/>
  <c r="K143" i="13" s="1"/>
  <c r="I143" i="13"/>
  <c r="Q143" i="13" s="1"/>
  <c r="N143" i="13"/>
  <c r="O143" i="13"/>
  <c r="K131" i="13" a="1"/>
  <c r="K131" i="13" s="1"/>
  <c r="I131" i="13"/>
  <c r="Q131" i="13" s="1"/>
  <c r="N131" i="13"/>
  <c r="O131" i="13"/>
  <c r="K119" i="13" a="1"/>
  <c r="K119" i="13" s="1"/>
  <c r="I119" i="13"/>
  <c r="Q119" i="13" s="1"/>
  <c r="O119" i="13"/>
  <c r="N119" i="13"/>
  <c r="K107" i="13" a="1"/>
  <c r="K107" i="13" s="1"/>
  <c r="I107" i="13"/>
  <c r="Q107" i="13" s="1"/>
  <c r="N107" i="13"/>
  <c r="O107" i="13"/>
  <c r="K95" i="13" a="1"/>
  <c r="K95" i="13" s="1"/>
  <c r="I95" i="13"/>
  <c r="Q95" i="13" s="1"/>
  <c r="N95" i="13"/>
  <c r="O95" i="13"/>
  <c r="K83" i="13" a="1"/>
  <c r="K83" i="13" s="1"/>
  <c r="I83" i="13"/>
  <c r="Q83" i="13" s="1"/>
  <c r="N83" i="13"/>
  <c r="O83" i="13"/>
  <c r="K71" i="13" a="1"/>
  <c r="K71" i="13" s="1"/>
  <c r="I71" i="13"/>
  <c r="Q71" i="13" s="1"/>
  <c r="N71" i="13"/>
  <c r="O71" i="13"/>
  <c r="K59" i="13" a="1"/>
  <c r="K59" i="13" s="1"/>
  <c r="I59" i="13"/>
  <c r="Q59" i="13" s="1"/>
  <c r="N59" i="13"/>
  <c r="O59" i="13"/>
  <c r="K47" i="13" a="1"/>
  <c r="K47" i="13" s="1"/>
  <c r="I47" i="13"/>
  <c r="Q47" i="13" s="1"/>
  <c r="N47" i="13"/>
  <c r="O47" i="13"/>
  <c r="K35" i="13" a="1"/>
  <c r="K35" i="13" s="1"/>
  <c r="I35" i="13"/>
  <c r="Q35" i="13" s="1"/>
  <c r="N35" i="13"/>
  <c r="O35" i="13"/>
  <c r="K24" i="13" a="1"/>
  <c r="K24" i="13" s="1"/>
  <c r="I24" i="13"/>
  <c r="Q24" i="13" s="1"/>
  <c r="N24" i="13"/>
  <c r="O24" i="13"/>
  <c r="K12" i="13" a="1"/>
  <c r="K12" i="13" s="1"/>
  <c r="I12" i="13"/>
  <c r="Q12" i="13" s="1"/>
  <c r="N12" i="13"/>
  <c r="O12" i="13"/>
  <c r="K759" i="13" a="1"/>
  <c r="K759" i="13" s="1"/>
  <c r="I759" i="13"/>
  <c r="Q759" i="13" s="1"/>
  <c r="N759" i="13"/>
  <c r="O759" i="13"/>
  <c r="K555" i="13" a="1"/>
  <c r="K555" i="13" s="1"/>
  <c r="I555" i="13"/>
  <c r="Q555" i="13" s="1"/>
  <c r="N555" i="13"/>
  <c r="O555" i="13"/>
  <c r="K339" i="13" a="1"/>
  <c r="K339" i="13" s="1"/>
  <c r="I339" i="13"/>
  <c r="Q339" i="13" s="1"/>
  <c r="N339" i="13"/>
  <c r="O339" i="13"/>
  <c r="K111" i="13" a="1"/>
  <c r="K111" i="13" s="1"/>
  <c r="I111" i="13"/>
  <c r="Q111" i="13" s="1"/>
  <c r="N111" i="13"/>
  <c r="O111" i="13"/>
  <c r="K746" i="13" a="1"/>
  <c r="K746" i="13" s="1"/>
  <c r="I746" i="13"/>
  <c r="Q746" i="13" s="1"/>
  <c r="N746" i="13"/>
  <c r="O746" i="13"/>
  <c r="K542" i="13" a="1"/>
  <c r="K542" i="13" s="1"/>
  <c r="I542" i="13"/>
  <c r="Q542" i="13" s="1"/>
  <c r="N542" i="13"/>
  <c r="O542" i="13"/>
  <c r="K386" i="13" a="1"/>
  <c r="K386" i="13" s="1"/>
  <c r="I386" i="13"/>
  <c r="Q386" i="13" s="1"/>
  <c r="N386" i="13"/>
  <c r="O386" i="13"/>
  <c r="K206" i="13" a="1"/>
  <c r="K206" i="13" s="1"/>
  <c r="I206" i="13"/>
  <c r="Q206" i="13" s="1"/>
  <c r="N206" i="13"/>
  <c r="O206" i="13"/>
  <c r="K74" i="13" a="1"/>
  <c r="K74" i="13" s="1"/>
  <c r="I74" i="13"/>
  <c r="Q74" i="13" s="1"/>
  <c r="N74" i="13"/>
  <c r="O74" i="13"/>
  <c r="K706" i="13" a="1"/>
  <c r="K706" i="13" s="1"/>
  <c r="I706" i="13"/>
  <c r="Q706" i="13" s="1"/>
  <c r="N706" i="13"/>
  <c r="O706" i="13"/>
  <c r="K646" i="13" a="1"/>
  <c r="K646" i="13" s="1"/>
  <c r="I646" i="13"/>
  <c r="Q646" i="13" s="1"/>
  <c r="N646" i="13"/>
  <c r="O646" i="13"/>
  <c r="K622" i="13" a="1"/>
  <c r="K622" i="13" s="1"/>
  <c r="I622" i="13"/>
  <c r="Q622" i="13" s="1"/>
  <c r="N622" i="13"/>
  <c r="O622" i="13"/>
  <c r="K610" i="13" a="1"/>
  <c r="K610" i="13" s="1"/>
  <c r="I610" i="13"/>
  <c r="Q610" i="13" s="1"/>
  <c r="N610" i="13"/>
  <c r="O610" i="13"/>
  <c r="K598" i="13" a="1"/>
  <c r="K598" i="13" s="1"/>
  <c r="I598" i="13"/>
  <c r="Q598" i="13" s="1"/>
  <c r="N598" i="13"/>
  <c r="O598" i="13"/>
  <c r="K586" i="13" a="1"/>
  <c r="K586" i="13" s="1"/>
  <c r="I586" i="13"/>
  <c r="Q586" i="13" s="1"/>
  <c r="N586" i="13"/>
  <c r="O586" i="13"/>
  <c r="K574" i="13" a="1"/>
  <c r="K574" i="13" s="1"/>
  <c r="I574" i="13"/>
  <c r="Q574" i="13" s="1"/>
  <c r="N574" i="13"/>
  <c r="O574" i="13"/>
  <c r="K562" i="13" a="1"/>
  <c r="K562" i="13" s="1"/>
  <c r="I562" i="13"/>
  <c r="Q562" i="13" s="1"/>
  <c r="N562" i="13"/>
  <c r="O562" i="13"/>
  <c r="K550" i="13" a="1"/>
  <c r="K550" i="13" s="1"/>
  <c r="I550" i="13"/>
  <c r="Q550" i="13" s="1"/>
  <c r="N550" i="13"/>
  <c r="O550" i="13"/>
  <c r="K538" i="13" a="1"/>
  <c r="K538" i="13" s="1"/>
  <c r="I538" i="13"/>
  <c r="Q538" i="13" s="1"/>
  <c r="N538" i="13"/>
  <c r="O538" i="13"/>
  <c r="K526" i="13" a="1"/>
  <c r="K526" i="13" s="1"/>
  <c r="I526" i="13"/>
  <c r="Q526" i="13" s="1"/>
  <c r="N526" i="13"/>
  <c r="O526" i="13"/>
  <c r="K514" i="13" a="1"/>
  <c r="K514" i="13" s="1"/>
  <c r="I514" i="13"/>
  <c r="Q514" i="13" s="1"/>
  <c r="N514" i="13"/>
  <c r="O514" i="13"/>
  <c r="K502" i="13" a="1"/>
  <c r="K502" i="13" s="1"/>
  <c r="I502" i="13"/>
  <c r="Q502" i="13" s="1"/>
  <c r="N502" i="13"/>
  <c r="O502" i="13"/>
  <c r="K490" i="13" a="1"/>
  <c r="K490" i="13" s="1"/>
  <c r="I490" i="13"/>
  <c r="Q490" i="13" s="1"/>
  <c r="N490" i="13"/>
  <c r="O490" i="13"/>
  <c r="K478" i="13" a="1"/>
  <c r="K478" i="13" s="1"/>
  <c r="I478" i="13"/>
  <c r="Q478" i="13" s="1"/>
  <c r="N478" i="13"/>
  <c r="O478" i="13"/>
  <c r="K466" i="13" a="1"/>
  <c r="K466" i="13" s="1"/>
  <c r="I466" i="13"/>
  <c r="Q466" i="13" s="1"/>
  <c r="N466" i="13"/>
  <c r="O466" i="13"/>
  <c r="K454" i="13" a="1"/>
  <c r="K454" i="13" s="1"/>
  <c r="I454" i="13"/>
  <c r="Q454" i="13" s="1"/>
  <c r="N454" i="13"/>
  <c r="O454" i="13"/>
  <c r="K442" i="13" a="1"/>
  <c r="K442" i="13" s="1"/>
  <c r="I442" i="13"/>
  <c r="Q442" i="13" s="1"/>
  <c r="N442" i="13"/>
  <c r="O442" i="13"/>
  <c r="K430" i="13" a="1"/>
  <c r="K430" i="13" s="1"/>
  <c r="I430" i="13"/>
  <c r="Q430" i="13" s="1"/>
  <c r="N430" i="13"/>
  <c r="O430" i="13"/>
  <c r="K418" i="13" a="1"/>
  <c r="K418" i="13" s="1"/>
  <c r="I418" i="13"/>
  <c r="Q418" i="13" s="1"/>
  <c r="N418" i="13"/>
  <c r="O418" i="13"/>
  <c r="K406" i="13" a="1"/>
  <c r="K406" i="13" s="1"/>
  <c r="I406" i="13"/>
  <c r="Q406" i="13" s="1"/>
  <c r="N406" i="13"/>
  <c r="O406" i="13"/>
  <c r="K394" i="13" a="1"/>
  <c r="K394" i="13" s="1"/>
  <c r="I394" i="13"/>
  <c r="Q394" i="13" s="1"/>
  <c r="N394" i="13"/>
  <c r="O394" i="13"/>
  <c r="K382" i="13" a="1"/>
  <c r="K382" i="13" s="1"/>
  <c r="I382" i="13"/>
  <c r="Q382" i="13" s="1"/>
  <c r="N382" i="13"/>
  <c r="O382" i="13"/>
  <c r="K370" i="13" a="1"/>
  <c r="K370" i="13" s="1"/>
  <c r="I370" i="13"/>
  <c r="Q370" i="13" s="1"/>
  <c r="N370" i="13"/>
  <c r="O370" i="13"/>
  <c r="K358" i="13" a="1"/>
  <c r="K358" i="13" s="1"/>
  <c r="I358" i="13"/>
  <c r="Q358" i="13" s="1"/>
  <c r="N358" i="13"/>
  <c r="O358" i="13"/>
  <c r="K346" i="13" a="1"/>
  <c r="K346" i="13" s="1"/>
  <c r="I346" i="13"/>
  <c r="Q346" i="13" s="1"/>
  <c r="N346" i="13"/>
  <c r="O346" i="13"/>
  <c r="K334" i="13" a="1"/>
  <c r="K334" i="13" s="1"/>
  <c r="I334" i="13"/>
  <c r="Q334" i="13" s="1"/>
  <c r="N334" i="13"/>
  <c r="O334" i="13"/>
  <c r="K322" i="13" a="1"/>
  <c r="K322" i="13" s="1"/>
  <c r="I322" i="13"/>
  <c r="Q322" i="13" s="1"/>
  <c r="N322" i="13"/>
  <c r="O322" i="13"/>
  <c r="K310" i="13" a="1"/>
  <c r="K310" i="13" s="1"/>
  <c r="I310" i="13"/>
  <c r="Q310" i="13" s="1"/>
  <c r="N310" i="13"/>
  <c r="O310" i="13"/>
  <c r="K298" i="13" a="1"/>
  <c r="K298" i="13" s="1"/>
  <c r="I298" i="13"/>
  <c r="Q298" i="13" s="1"/>
  <c r="N298" i="13"/>
  <c r="O298" i="13"/>
  <c r="K286" i="13" a="1"/>
  <c r="K286" i="13" s="1"/>
  <c r="I286" i="13"/>
  <c r="Q286" i="13" s="1"/>
  <c r="N286" i="13"/>
  <c r="O286" i="13"/>
  <c r="K274" i="13" a="1"/>
  <c r="K274" i="13" s="1"/>
  <c r="I274" i="13"/>
  <c r="Q274" i="13" s="1"/>
  <c r="N274" i="13"/>
  <c r="O274" i="13"/>
  <c r="K262" i="13" a="1"/>
  <c r="K262" i="13" s="1"/>
  <c r="I262" i="13"/>
  <c r="Q262" i="13" s="1"/>
  <c r="N262" i="13"/>
  <c r="O262" i="13"/>
  <c r="K250" i="13" a="1"/>
  <c r="K250" i="13" s="1"/>
  <c r="I250" i="13"/>
  <c r="Q250" i="13" s="1"/>
  <c r="N250" i="13"/>
  <c r="O250" i="13"/>
  <c r="K238" i="13" a="1"/>
  <c r="K238" i="13" s="1"/>
  <c r="I238" i="13"/>
  <c r="Q238" i="13" s="1"/>
  <c r="N238" i="13"/>
  <c r="O238" i="13"/>
  <c r="K226" i="13" a="1"/>
  <c r="K226" i="13" s="1"/>
  <c r="I226" i="13"/>
  <c r="Q226" i="13" s="1"/>
  <c r="N226" i="13"/>
  <c r="O226" i="13"/>
  <c r="K214" i="13" a="1"/>
  <c r="K214" i="13" s="1"/>
  <c r="I214" i="13"/>
  <c r="Q214" i="13" s="1"/>
  <c r="N214" i="13"/>
  <c r="O214" i="13"/>
  <c r="K202" i="13" a="1"/>
  <c r="K202" i="13" s="1"/>
  <c r="I202" i="13"/>
  <c r="Q202" i="13" s="1"/>
  <c r="N202" i="13"/>
  <c r="O202" i="13"/>
  <c r="K190" i="13" a="1"/>
  <c r="K190" i="13" s="1"/>
  <c r="I190" i="13"/>
  <c r="Q190" i="13" s="1"/>
  <c r="N190" i="13"/>
  <c r="O190" i="13"/>
  <c r="K178" i="13" a="1"/>
  <c r="K178" i="13" s="1"/>
  <c r="I178" i="13"/>
  <c r="Q178" i="13" s="1"/>
  <c r="N178" i="13"/>
  <c r="O178" i="13"/>
  <c r="K166" i="13" a="1"/>
  <c r="K166" i="13" s="1"/>
  <c r="I166" i="13"/>
  <c r="Q166" i="13" s="1"/>
  <c r="N166" i="13"/>
  <c r="O166" i="13"/>
  <c r="K154" i="13" a="1"/>
  <c r="K154" i="13" s="1"/>
  <c r="I154" i="13"/>
  <c r="Q154" i="13" s="1"/>
  <c r="N154" i="13"/>
  <c r="O154" i="13"/>
  <c r="K142" i="13" a="1"/>
  <c r="K142" i="13" s="1"/>
  <c r="I142" i="13"/>
  <c r="Q142" i="13" s="1"/>
  <c r="N142" i="13"/>
  <c r="O142" i="13"/>
  <c r="K130" i="13" a="1"/>
  <c r="K130" i="13" s="1"/>
  <c r="I130" i="13"/>
  <c r="Q130" i="13" s="1"/>
  <c r="O130" i="13"/>
  <c r="N130" i="13"/>
  <c r="K118" i="13" a="1"/>
  <c r="K118" i="13" s="1"/>
  <c r="I118" i="13"/>
  <c r="Q118" i="13" s="1"/>
  <c r="N118" i="13"/>
  <c r="O118" i="13"/>
  <c r="K106" i="13" a="1"/>
  <c r="K106" i="13" s="1"/>
  <c r="I106" i="13"/>
  <c r="Q106" i="13" s="1"/>
  <c r="N106" i="13"/>
  <c r="O106" i="13"/>
  <c r="K94" i="13" a="1"/>
  <c r="K94" i="13" s="1"/>
  <c r="I94" i="13"/>
  <c r="Q94" i="13" s="1"/>
  <c r="N94" i="13"/>
  <c r="O94" i="13"/>
  <c r="K82" i="13" a="1"/>
  <c r="K82" i="13" s="1"/>
  <c r="I82" i="13"/>
  <c r="Q82" i="13" s="1"/>
  <c r="N82" i="13"/>
  <c r="O82" i="13"/>
  <c r="K70" i="13" a="1"/>
  <c r="K70" i="13" s="1"/>
  <c r="I70" i="13"/>
  <c r="Q70" i="13" s="1"/>
  <c r="N70" i="13"/>
  <c r="O70" i="13"/>
  <c r="K58" i="13" a="1"/>
  <c r="K58" i="13" s="1"/>
  <c r="I58" i="13"/>
  <c r="Q58" i="13" s="1"/>
  <c r="N58" i="13"/>
  <c r="O58" i="13"/>
  <c r="K46" i="13" a="1"/>
  <c r="K46" i="13" s="1"/>
  <c r="I46" i="13"/>
  <c r="Q46" i="13" s="1"/>
  <c r="N46" i="13"/>
  <c r="O46" i="13"/>
  <c r="K3" i="13" a="1"/>
  <c r="K3" i="13" s="1"/>
  <c r="I3" i="13"/>
  <c r="Q3" i="13" s="1"/>
  <c r="N3" i="13"/>
  <c r="O3" i="13"/>
  <c r="K23" i="13" a="1"/>
  <c r="K23" i="13" s="1"/>
  <c r="I23" i="13"/>
  <c r="Q23" i="13" s="1"/>
  <c r="N23" i="13"/>
  <c r="O23" i="13"/>
  <c r="K11" i="13" a="1"/>
  <c r="K11" i="13" s="1"/>
  <c r="I11" i="13"/>
  <c r="Q11" i="13" s="1"/>
  <c r="N11" i="13"/>
  <c r="O11" i="13"/>
  <c r="K4" i="13" a="1"/>
  <c r="K4" i="13" s="1"/>
  <c r="I4" i="13"/>
  <c r="Q4" i="13" s="1"/>
  <c r="O4" i="13"/>
  <c r="N4" i="13"/>
  <c r="K663" i="13" a="1"/>
  <c r="K663" i="13" s="1"/>
  <c r="I663" i="13"/>
  <c r="Q663" i="13" s="1"/>
  <c r="N663" i="13"/>
  <c r="O663" i="13"/>
  <c r="K591" i="13" a="1"/>
  <c r="K591" i="13" s="1"/>
  <c r="I591" i="13"/>
  <c r="Q591" i="13" s="1"/>
  <c r="N591" i="13"/>
  <c r="O591" i="13"/>
  <c r="K471" i="13" a="1"/>
  <c r="K471" i="13" s="1"/>
  <c r="I471" i="13"/>
  <c r="Q471" i="13" s="1"/>
  <c r="N471" i="13"/>
  <c r="O471" i="13"/>
  <c r="K375" i="13" a="1"/>
  <c r="K375" i="13" s="1"/>
  <c r="I375" i="13"/>
  <c r="Q375" i="13" s="1"/>
  <c r="N375" i="13"/>
  <c r="O375" i="13"/>
  <c r="K267" i="13" a="1"/>
  <c r="K267" i="13" s="1"/>
  <c r="I267" i="13"/>
  <c r="Q267" i="13" s="1"/>
  <c r="N267" i="13"/>
  <c r="O267" i="13"/>
  <c r="K159" i="13" a="1"/>
  <c r="K159" i="13" s="1"/>
  <c r="I159" i="13"/>
  <c r="Q159" i="13" s="1"/>
  <c r="N159" i="13"/>
  <c r="O159" i="13"/>
  <c r="K51" i="13" a="1"/>
  <c r="K51" i="13" s="1"/>
  <c r="I51" i="13"/>
  <c r="Q51" i="13" s="1"/>
  <c r="N51" i="13"/>
  <c r="O51" i="13"/>
  <c r="K698" i="13" a="1"/>
  <c r="K698" i="13" s="1"/>
  <c r="I698" i="13"/>
  <c r="Q698" i="13" s="1"/>
  <c r="N698" i="13"/>
  <c r="O698" i="13"/>
  <c r="K614" i="13" a="1"/>
  <c r="K614" i="13" s="1"/>
  <c r="I614" i="13"/>
  <c r="Q614" i="13" s="1"/>
  <c r="N614" i="13"/>
  <c r="O614" i="13"/>
  <c r="K506" i="13" a="1"/>
  <c r="K506" i="13" s="1"/>
  <c r="I506" i="13"/>
  <c r="Q506" i="13" s="1"/>
  <c r="O506" i="13"/>
  <c r="N506" i="13"/>
  <c r="K410" i="13" a="1"/>
  <c r="K410" i="13" s="1"/>
  <c r="I410" i="13"/>
  <c r="Q410" i="13" s="1"/>
  <c r="N410" i="13"/>
  <c r="O410" i="13"/>
  <c r="K278" i="13" a="1"/>
  <c r="K278" i="13" s="1"/>
  <c r="I278" i="13"/>
  <c r="Q278" i="13" s="1"/>
  <c r="N278" i="13"/>
  <c r="O278" i="13"/>
  <c r="K134" i="13" a="1"/>
  <c r="K134" i="13" s="1"/>
  <c r="I134" i="13"/>
  <c r="Q134" i="13" s="1"/>
  <c r="N134" i="13"/>
  <c r="O134" i="13"/>
  <c r="K38" i="13" a="1"/>
  <c r="K38" i="13" s="1"/>
  <c r="I38" i="13"/>
  <c r="Q38" i="13" s="1"/>
  <c r="N38" i="13"/>
  <c r="O38" i="13"/>
  <c r="K754" i="13" a="1"/>
  <c r="K754" i="13" s="1"/>
  <c r="I754" i="13"/>
  <c r="Q754" i="13" s="1"/>
  <c r="N754" i="13"/>
  <c r="O754" i="13"/>
  <c r="K634" i="13" a="1"/>
  <c r="K634" i="13" s="1"/>
  <c r="I634" i="13"/>
  <c r="Q634" i="13" s="1"/>
  <c r="N634" i="13"/>
  <c r="O634" i="13"/>
  <c r="K765" i="13" a="1"/>
  <c r="K765" i="13" s="1"/>
  <c r="I765" i="13"/>
  <c r="Q765" i="13" s="1"/>
  <c r="N765" i="13"/>
  <c r="O765" i="13"/>
  <c r="K753" i="13" a="1"/>
  <c r="K753" i="13" s="1"/>
  <c r="I753" i="13"/>
  <c r="Q753" i="13" s="1"/>
  <c r="N753" i="13"/>
  <c r="O753" i="13"/>
  <c r="K741" i="13" a="1"/>
  <c r="K741" i="13" s="1"/>
  <c r="I741" i="13"/>
  <c r="Q741" i="13" s="1"/>
  <c r="N741" i="13"/>
  <c r="O741" i="13"/>
  <c r="K729" i="13" a="1"/>
  <c r="K729" i="13" s="1"/>
  <c r="I729" i="13"/>
  <c r="Q729" i="13" s="1"/>
  <c r="N729" i="13"/>
  <c r="O729" i="13"/>
  <c r="K717" i="13" a="1"/>
  <c r="K717" i="13" s="1"/>
  <c r="I717" i="13"/>
  <c r="Q717" i="13" s="1"/>
  <c r="N717" i="13"/>
  <c r="O717" i="13"/>
  <c r="K705" i="13" a="1"/>
  <c r="K705" i="13" s="1"/>
  <c r="I705" i="13"/>
  <c r="Q705" i="13" s="1"/>
  <c r="N705" i="13"/>
  <c r="O705" i="13"/>
  <c r="K693" i="13" a="1"/>
  <c r="K693" i="13" s="1"/>
  <c r="I693" i="13"/>
  <c r="Q693" i="13" s="1"/>
  <c r="N693" i="13"/>
  <c r="O693" i="13"/>
  <c r="K681" i="13" a="1"/>
  <c r="K681" i="13" s="1"/>
  <c r="I681" i="13"/>
  <c r="Q681" i="13" s="1"/>
  <c r="N681" i="13"/>
  <c r="O681" i="13"/>
  <c r="K669" i="13" a="1"/>
  <c r="K669" i="13" s="1"/>
  <c r="I669" i="13"/>
  <c r="Q669" i="13" s="1"/>
  <c r="N669" i="13"/>
  <c r="O669" i="13"/>
  <c r="K657" i="13" a="1"/>
  <c r="K657" i="13" s="1"/>
  <c r="I657" i="13"/>
  <c r="Q657" i="13" s="1"/>
  <c r="N657" i="13"/>
  <c r="O657" i="13"/>
  <c r="K645" i="13" a="1"/>
  <c r="K645" i="13" s="1"/>
  <c r="I645" i="13"/>
  <c r="Q645" i="13" s="1"/>
  <c r="N645" i="13"/>
  <c r="O645" i="13"/>
  <c r="K633" i="13" a="1"/>
  <c r="K633" i="13" s="1"/>
  <c r="I633" i="13"/>
  <c r="Q633" i="13" s="1"/>
  <c r="N633" i="13"/>
  <c r="O633" i="13"/>
  <c r="K621" i="13" a="1"/>
  <c r="K621" i="13" s="1"/>
  <c r="I621" i="13"/>
  <c r="Q621" i="13" s="1"/>
  <c r="N621" i="13"/>
  <c r="O621" i="13"/>
  <c r="K609" i="13" a="1"/>
  <c r="K609" i="13" s="1"/>
  <c r="I609" i="13"/>
  <c r="Q609" i="13" s="1"/>
  <c r="N609" i="13"/>
  <c r="O609" i="13"/>
  <c r="K597" i="13" a="1"/>
  <c r="K597" i="13" s="1"/>
  <c r="I597" i="13"/>
  <c r="Q597" i="13" s="1"/>
  <c r="N597" i="13"/>
  <c r="O597" i="13"/>
  <c r="K585" i="13" a="1"/>
  <c r="K585" i="13" s="1"/>
  <c r="I585" i="13"/>
  <c r="Q585" i="13" s="1"/>
  <c r="N585" i="13"/>
  <c r="O585" i="13"/>
  <c r="K573" i="13" a="1"/>
  <c r="K573" i="13" s="1"/>
  <c r="I573" i="13"/>
  <c r="Q573" i="13" s="1"/>
  <c r="N573" i="13"/>
  <c r="O573" i="13"/>
  <c r="K561" i="13" a="1"/>
  <c r="K561" i="13" s="1"/>
  <c r="I561" i="13"/>
  <c r="Q561" i="13" s="1"/>
  <c r="N561" i="13"/>
  <c r="O561" i="13"/>
  <c r="K549" i="13" a="1"/>
  <c r="K549" i="13" s="1"/>
  <c r="I549" i="13"/>
  <c r="Q549" i="13" s="1"/>
  <c r="N549" i="13"/>
  <c r="O549" i="13"/>
  <c r="K537" i="13" a="1"/>
  <c r="K537" i="13" s="1"/>
  <c r="I537" i="13"/>
  <c r="Q537" i="13" s="1"/>
  <c r="N537" i="13"/>
  <c r="O537" i="13"/>
  <c r="K525" i="13" a="1"/>
  <c r="K525" i="13" s="1"/>
  <c r="I525" i="13"/>
  <c r="Q525" i="13" s="1"/>
  <c r="N525" i="13"/>
  <c r="O525" i="13"/>
  <c r="K513" i="13" a="1"/>
  <c r="K513" i="13" s="1"/>
  <c r="I513" i="13"/>
  <c r="Q513" i="13" s="1"/>
  <c r="N513" i="13"/>
  <c r="O513" i="13"/>
  <c r="K501" i="13" a="1"/>
  <c r="K501" i="13" s="1"/>
  <c r="I501" i="13"/>
  <c r="Q501" i="13" s="1"/>
  <c r="N501" i="13"/>
  <c r="O501" i="13"/>
  <c r="K489" i="13" a="1"/>
  <c r="K489" i="13" s="1"/>
  <c r="I489" i="13"/>
  <c r="Q489" i="13" s="1"/>
  <c r="N489" i="13"/>
  <c r="O489" i="13"/>
  <c r="K477" i="13" a="1"/>
  <c r="K477" i="13" s="1"/>
  <c r="I477" i="13"/>
  <c r="Q477" i="13" s="1"/>
  <c r="N477" i="13"/>
  <c r="O477" i="13"/>
  <c r="K465" i="13" a="1"/>
  <c r="K465" i="13" s="1"/>
  <c r="I465" i="13"/>
  <c r="Q465" i="13" s="1"/>
  <c r="N465" i="13"/>
  <c r="O465" i="13"/>
  <c r="K453" i="13" a="1"/>
  <c r="K453" i="13" s="1"/>
  <c r="I453" i="13"/>
  <c r="Q453" i="13" s="1"/>
  <c r="N453" i="13"/>
  <c r="O453" i="13"/>
  <c r="K441" i="13" a="1"/>
  <c r="K441" i="13" s="1"/>
  <c r="I441" i="13"/>
  <c r="Q441" i="13" s="1"/>
  <c r="N441" i="13"/>
  <c r="O441" i="13"/>
  <c r="K429" i="13" a="1"/>
  <c r="K429" i="13" s="1"/>
  <c r="I429" i="13"/>
  <c r="Q429" i="13" s="1"/>
  <c r="N429" i="13"/>
  <c r="O429" i="13"/>
  <c r="K417" i="13" a="1"/>
  <c r="K417" i="13" s="1"/>
  <c r="I417" i="13"/>
  <c r="Q417" i="13" s="1"/>
  <c r="N417" i="13"/>
  <c r="O417" i="13"/>
  <c r="K405" i="13" a="1"/>
  <c r="K405" i="13" s="1"/>
  <c r="I405" i="13"/>
  <c r="Q405" i="13" s="1"/>
  <c r="N405" i="13"/>
  <c r="O405" i="13"/>
  <c r="K393" i="13" a="1"/>
  <c r="K393" i="13" s="1"/>
  <c r="I393" i="13"/>
  <c r="Q393" i="13" s="1"/>
  <c r="N393" i="13"/>
  <c r="O393" i="13"/>
  <c r="K381" i="13" a="1"/>
  <c r="K381" i="13" s="1"/>
  <c r="I381" i="13"/>
  <c r="Q381" i="13" s="1"/>
  <c r="N381" i="13"/>
  <c r="O381" i="13"/>
  <c r="K369" i="13" a="1"/>
  <c r="K369" i="13" s="1"/>
  <c r="I369" i="13"/>
  <c r="Q369" i="13" s="1"/>
  <c r="N369" i="13"/>
  <c r="O369" i="13"/>
  <c r="K357" i="13" a="1"/>
  <c r="K357" i="13" s="1"/>
  <c r="I357" i="13"/>
  <c r="Q357" i="13" s="1"/>
  <c r="N357" i="13"/>
  <c r="O357" i="13"/>
  <c r="K345" i="13" a="1"/>
  <c r="K345" i="13" s="1"/>
  <c r="I345" i="13"/>
  <c r="Q345" i="13" s="1"/>
  <c r="N345" i="13"/>
  <c r="O345" i="13"/>
  <c r="K333" i="13" a="1"/>
  <c r="K333" i="13" s="1"/>
  <c r="I333" i="13"/>
  <c r="Q333" i="13" s="1"/>
  <c r="N333" i="13"/>
  <c r="O333" i="13"/>
  <c r="K321" i="13" a="1"/>
  <c r="K321" i="13" s="1"/>
  <c r="I321" i="13"/>
  <c r="Q321" i="13" s="1"/>
  <c r="N321" i="13"/>
  <c r="O321" i="13"/>
  <c r="K309" i="13" a="1"/>
  <c r="K309" i="13" s="1"/>
  <c r="I309" i="13"/>
  <c r="Q309" i="13" s="1"/>
  <c r="N309" i="13"/>
  <c r="O309" i="13"/>
  <c r="K297" i="13" a="1"/>
  <c r="K297" i="13" s="1"/>
  <c r="I297" i="13"/>
  <c r="Q297" i="13" s="1"/>
  <c r="N297" i="13"/>
  <c r="O297" i="13"/>
  <c r="K285" i="13" a="1"/>
  <c r="K285" i="13" s="1"/>
  <c r="I285" i="13"/>
  <c r="Q285" i="13" s="1"/>
  <c r="N285" i="13"/>
  <c r="O285" i="13"/>
  <c r="K273" i="13" a="1"/>
  <c r="K273" i="13" s="1"/>
  <c r="I273" i="13"/>
  <c r="Q273" i="13" s="1"/>
  <c r="N273" i="13"/>
  <c r="O273" i="13"/>
  <c r="K261" i="13" a="1"/>
  <c r="K261" i="13" s="1"/>
  <c r="I261" i="13"/>
  <c r="Q261" i="13" s="1"/>
  <c r="N261" i="13"/>
  <c r="O261" i="13"/>
  <c r="K249" i="13" a="1"/>
  <c r="K249" i="13" s="1"/>
  <c r="I249" i="13"/>
  <c r="Q249" i="13" s="1"/>
  <c r="N249" i="13"/>
  <c r="O249" i="13"/>
  <c r="K237" i="13" a="1"/>
  <c r="K237" i="13" s="1"/>
  <c r="I237" i="13"/>
  <c r="Q237" i="13" s="1"/>
  <c r="N237" i="13"/>
  <c r="O237" i="13"/>
  <c r="K225" i="13" a="1"/>
  <c r="K225" i="13" s="1"/>
  <c r="I225" i="13"/>
  <c r="Q225" i="13" s="1"/>
  <c r="N225" i="13"/>
  <c r="O225" i="13"/>
  <c r="K213" i="13" a="1"/>
  <c r="K213" i="13" s="1"/>
  <c r="I213" i="13"/>
  <c r="Q213" i="13" s="1"/>
  <c r="N213" i="13"/>
  <c r="O213" i="13"/>
  <c r="K201" i="13" a="1"/>
  <c r="K201" i="13" s="1"/>
  <c r="I201" i="13"/>
  <c r="Q201" i="13" s="1"/>
  <c r="N201" i="13"/>
  <c r="O201" i="13"/>
  <c r="K189" i="13" a="1"/>
  <c r="K189" i="13" s="1"/>
  <c r="I189" i="13"/>
  <c r="Q189" i="13" s="1"/>
  <c r="N189" i="13"/>
  <c r="O189" i="13"/>
  <c r="K177" i="13" a="1"/>
  <c r="K177" i="13" s="1"/>
  <c r="I177" i="13"/>
  <c r="Q177" i="13" s="1"/>
  <c r="N177" i="13"/>
  <c r="O177" i="13"/>
  <c r="K165" i="13" a="1"/>
  <c r="K165" i="13" s="1"/>
  <c r="I165" i="13"/>
  <c r="Q165" i="13" s="1"/>
  <c r="N165" i="13"/>
  <c r="O165" i="13"/>
  <c r="K153" i="13" a="1"/>
  <c r="K153" i="13" s="1"/>
  <c r="I153" i="13"/>
  <c r="Q153" i="13" s="1"/>
  <c r="N153" i="13"/>
  <c r="O153" i="13"/>
  <c r="K141" i="13" a="1"/>
  <c r="K141" i="13" s="1"/>
  <c r="I141" i="13"/>
  <c r="Q141" i="13" s="1"/>
  <c r="N141" i="13"/>
  <c r="O141" i="13"/>
  <c r="K129" i="13" a="1"/>
  <c r="K129" i="13" s="1"/>
  <c r="I129" i="13"/>
  <c r="Q129" i="13" s="1"/>
  <c r="N129" i="13"/>
  <c r="O129" i="13"/>
  <c r="K117" i="13" a="1"/>
  <c r="K117" i="13" s="1"/>
  <c r="I117" i="13"/>
  <c r="Q117" i="13" s="1"/>
  <c r="N117" i="13"/>
  <c r="O117" i="13"/>
  <c r="K105" i="13" a="1"/>
  <c r="K105" i="13" s="1"/>
  <c r="I105" i="13"/>
  <c r="Q105" i="13" s="1"/>
  <c r="N105" i="13"/>
  <c r="O105" i="13"/>
  <c r="K93" i="13" a="1"/>
  <c r="K93" i="13" s="1"/>
  <c r="I93" i="13"/>
  <c r="Q93" i="13" s="1"/>
  <c r="N93" i="13"/>
  <c r="O93" i="13"/>
  <c r="K81" i="13" a="1"/>
  <c r="K81" i="13" s="1"/>
  <c r="I81" i="13"/>
  <c r="Q81" i="13" s="1"/>
  <c r="N81" i="13"/>
  <c r="O81" i="13"/>
  <c r="K69" i="13" a="1"/>
  <c r="K69" i="13" s="1"/>
  <c r="I69" i="13"/>
  <c r="Q69" i="13" s="1"/>
  <c r="N69" i="13"/>
  <c r="O69" i="13"/>
  <c r="K57" i="13" a="1"/>
  <c r="K57" i="13" s="1"/>
  <c r="I57" i="13"/>
  <c r="Q57" i="13" s="1"/>
  <c r="O57" i="13"/>
  <c r="N57" i="13"/>
  <c r="K45" i="13" a="1"/>
  <c r="K45" i="13" s="1"/>
  <c r="I45" i="13"/>
  <c r="Q45" i="13" s="1"/>
  <c r="N45" i="13"/>
  <c r="O45" i="13"/>
  <c r="K34" i="13" a="1"/>
  <c r="K34" i="13" s="1"/>
  <c r="I34" i="13"/>
  <c r="Q34" i="13" s="1"/>
  <c r="N34" i="13"/>
  <c r="O34" i="13"/>
  <c r="K22" i="13" a="1"/>
  <c r="K22" i="13" s="1"/>
  <c r="I22" i="13"/>
  <c r="Q22" i="13" s="1"/>
  <c r="N22" i="13"/>
  <c r="O22" i="13"/>
  <c r="K10" i="13" a="1"/>
  <c r="K10" i="13" s="1"/>
  <c r="I10" i="13"/>
  <c r="Q10" i="13" s="1"/>
  <c r="N10" i="13"/>
  <c r="O10" i="13"/>
  <c r="K687" i="13" a="1"/>
  <c r="K687" i="13" s="1"/>
  <c r="I687" i="13"/>
  <c r="Q687" i="13" s="1"/>
  <c r="N687" i="13"/>
  <c r="O687" i="13"/>
  <c r="K603" i="13" a="1"/>
  <c r="K603" i="13" s="1"/>
  <c r="I603" i="13"/>
  <c r="Q603" i="13" s="1"/>
  <c r="N603" i="13"/>
  <c r="O603" i="13"/>
  <c r="K507" i="13" a="1"/>
  <c r="K507" i="13" s="1"/>
  <c r="I507" i="13"/>
  <c r="Q507" i="13" s="1"/>
  <c r="N507" i="13"/>
  <c r="O507" i="13"/>
  <c r="K423" i="13" a="1"/>
  <c r="K423" i="13" s="1"/>
  <c r="I423" i="13"/>
  <c r="Q423" i="13" s="1"/>
  <c r="N423" i="13"/>
  <c r="O423" i="13"/>
  <c r="K315" i="13" a="1"/>
  <c r="K315" i="13" s="1"/>
  <c r="I315" i="13"/>
  <c r="Q315" i="13" s="1"/>
  <c r="N315" i="13"/>
  <c r="O315" i="13"/>
  <c r="K207" i="13" a="1"/>
  <c r="K207" i="13" s="1"/>
  <c r="I207" i="13"/>
  <c r="Q207" i="13" s="1"/>
  <c r="N207" i="13"/>
  <c r="O207" i="13"/>
  <c r="K99" i="13" a="1"/>
  <c r="K99" i="13" s="1"/>
  <c r="I99" i="13"/>
  <c r="Q99" i="13" s="1"/>
  <c r="N99" i="13"/>
  <c r="O99" i="13"/>
  <c r="K662" i="13" a="1"/>
  <c r="K662" i="13" s="1"/>
  <c r="I662" i="13"/>
  <c r="Q662" i="13" s="1"/>
  <c r="N662" i="13"/>
  <c r="O662" i="13"/>
  <c r="K566" i="13" a="1"/>
  <c r="K566" i="13" s="1"/>
  <c r="I566" i="13"/>
  <c r="Q566" i="13" s="1"/>
  <c r="N566" i="13"/>
  <c r="O566" i="13"/>
  <c r="K470" i="13" a="1"/>
  <c r="K470" i="13" s="1"/>
  <c r="I470" i="13"/>
  <c r="Q470" i="13" s="1"/>
  <c r="N470" i="13"/>
  <c r="O470" i="13"/>
  <c r="K374" i="13" a="1"/>
  <c r="K374" i="13" s="1"/>
  <c r="I374" i="13"/>
  <c r="Q374" i="13" s="1"/>
  <c r="N374" i="13"/>
  <c r="O374" i="13"/>
  <c r="K266" i="13" a="1"/>
  <c r="K266" i="13" s="1"/>
  <c r="I266" i="13"/>
  <c r="Q266" i="13" s="1"/>
  <c r="N266" i="13"/>
  <c r="O266" i="13"/>
  <c r="K194" i="13" a="1"/>
  <c r="K194" i="13" s="1"/>
  <c r="I194" i="13"/>
  <c r="Q194" i="13" s="1"/>
  <c r="N194" i="13"/>
  <c r="O194" i="13"/>
  <c r="K62" i="13" a="1"/>
  <c r="K62" i="13" s="1"/>
  <c r="I62" i="13"/>
  <c r="Q62" i="13" s="1"/>
  <c r="N62" i="13"/>
  <c r="O62" i="13"/>
  <c r="K766" i="13" a="1"/>
  <c r="K766" i="13" s="1"/>
  <c r="I766" i="13"/>
  <c r="Q766" i="13" s="1"/>
  <c r="O766" i="13"/>
  <c r="N766" i="13"/>
  <c r="K682" i="13" a="1"/>
  <c r="K682" i="13" s="1"/>
  <c r="I682" i="13"/>
  <c r="Q682" i="13" s="1"/>
  <c r="N682" i="13"/>
  <c r="O682" i="13"/>
  <c r="K752" i="13" a="1"/>
  <c r="K752" i="13" s="1"/>
  <c r="I752" i="13"/>
  <c r="Q752" i="13" s="1"/>
  <c r="N752" i="13"/>
  <c r="O752" i="13"/>
  <c r="K740" i="13" a="1"/>
  <c r="K740" i="13" s="1"/>
  <c r="I740" i="13"/>
  <c r="Q740" i="13" s="1"/>
  <c r="N740" i="13"/>
  <c r="O740" i="13"/>
  <c r="K728" i="13" a="1"/>
  <c r="K728" i="13" s="1"/>
  <c r="I728" i="13"/>
  <c r="Q728" i="13" s="1"/>
  <c r="N728" i="13"/>
  <c r="O728" i="13"/>
  <c r="K716" i="13" a="1"/>
  <c r="K716" i="13" s="1"/>
  <c r="I716" i="13"/>
  <c r="Q716" i="13" s="1"/>
  <c r="N716" i="13"/>
  <c r="O716" i="13"/>
  <c r="K704" i="13" a="1"/>
  <c r="K704" i="13" s="1"/>
  <c r="I704" i="13"/>
  <c r="Q704" i="13" s="1"/>
  <c r="N704" i="13"/>
  <c r="O704" i="13"/>
  <c r="K692" i="13" a="1"/>
  <c r="K692" i="13" s="1"/>
  <c r="I692" i="13"/>
  <c r="Q692" i="13" s="1"/>
  <c r="N692" i="13"/>
  <c r="O692" i="13"/>
  <c r="K680" i="13" a="1"/>
  <c r="K680" i="13" s="1"/>
  <c r="I680" i="13"/>
  <c r="Q680" i="13" s="1"/>
  <c r="N680" i="13"/>
  <c r="O680" i="13"/>
  <c r="K668" i="13" a="1"/>
  <c r="K668" i="13" s="1"/>
  <c r="I668" i="13"/>
  <c r="Q668" i="13" s="1"/>
  <c r="N668" i="13"/>
  <c r="O668" i="13"/>
  <c r="K656" i="13" a="1"/>
  <c r="K656" i="13" s="1"/>
  <c r="I656" i="13"/>
  <c r="Q656" i="13" s="1"/>
  <c r="N656" i="13"/>
  <c r="O656" i="13"/>
  <c r="K644" i="13" a="1"/>
  <c r="K644" i="13" s="1"/>
  <c r="I644" i="13"/>
  <c r="Q644" i="13" s="1"/>
  <c r="N644" i="13"/>
  <c r="O644" i="13"/>
  <c r="K632" i="13" a="1"/>
  <c r="K632" i="13" s="1"/>
  <c r="I632" i="13"/>
  <c r="Q632" i="13" s="1"/>
  <c r="N632" i="13"/>
  <c r="O632" i="13"/>
  <c r="K620" i="13" a="1"/>
  <c r="K620" i="13" s="1"/>
  <c r="I620" i="13"/>
  <c r="Q620" i="13" s="1"/>
  <c r="N620" i="13"/>
  <c r="O620" i="13"/>
  <c r="K608" i="13" a="1"/>
  <c r="K608" i="13" s="1"/>
  <c r="I608" i="13"/>
  <c r="Q608" i="13" s="1"/>
  <c r="N608" i="13"/>
  <c r="O608" i="13"/>
  <c r="K596" i="13" a="1"/>
  <c r="K596" i="13" s="1"/>
  <c r="I596" i="13"/>
  <c r="Q596" i="13" s="1"/>
  <c r="N596" i="13"/>
  <c r="O596" i="13"/>
  <c r="K584" i="13" a="1"/>
  <c r="K584" i="13" s="1"/>
  <c r="I584" i="13"/>
  <c r="Q584" i="13" s="1"/>
  <c r="N584" i="13"/>
  <c r="O584" i="13"/>
  <c r="K572" i="13" a="1"/>
  <c r="K572" i="13" s="1"/>
  <c r="I572" i="13"/>
  <c r="Q572" i="13" s="1"/>
  <c r="N572" i="13"/>
  <c r="O572" i="13"/>
  <c r="K560" i="13" a="1"/>
  <c r="K560" i="13" s="1"/>
  <c r="I560" i="13"/>
  <c r="Q560" i="13" s="1"/>
  <c r="N560" i="13"/>
  <c r="O560" i="13"/>
  <c r="K548" i="13" a="1"/>
  <c r="K548" i="13" s="1"/>
  <c r="I548" i="13"/>
  <c r="Q548" i="13" s="1"/>
  <c r="N548" i="13"/>
  <c r="O548" i="13"/>
  <c r="K536" i="13" a="1"/>
  <c r="K536" i="13" s="1"/>
  <c r="I536" i="13"/>
  <c r="Q536" i="13" s="1"/>
  <c r="N536" i="13"/>
  <c r="O536" i="13"/>
  <c r="K524" i="13" a="1"/>
  <c r="K524" i="13" s="1"/>
  <c r="I524" i="13"/>
  <c r="Q524" i="13" s="1"/>
  <c r="N524" i="13"/>
  <c r="O524" i="13"/>
  <c r="K512" i="13" a="1"/>
  <c r="K512" i="13" s="1"/>
  <c r="I512" i="13"/>
  <c r="Q512" i="13" s="1"/>
  <c r="N512" i="13"/>
  <c r="O512" i="13"/>
  <c r="K500" i="13" a="1"/>
  <c r="K500" i="13" s="1"/>
  <c r="I500" i="13"/>
  <c r="Q500" i="13" s="1"/>
  <c r="N500" i="13"/>
  <c r="O500" i="13"/>
  <c r="K488" i="13" a="1"/>
  <c r="K488" i="13" s="1"/>
  <c r="I488" i="13"/>
  <c r="Q488" i="13" s="1"/>
  <c r="N488" i="13"/>
  <c r="O488" i="13"/>
  <c r="K476" i="13" a="1"/>
  <c r="K476" i="13" s="1"/>
  <c r="I476" i="13"/>
  <c r="Q476" i="13" s="1"/>
  <c r="N476" i="13"/>
  <c r="O476" i="13"/>
  <c r="K464" i="13" a="1"/>
  <c r="K464" i="13" s="1"/>
  <c r="I464" i="13"/>
  <c r="Q464" i="13" s="1"/>
  <c r="N464" i="13"/>
  <c r="O464" i="13"/>
  <c r="K452" i="13" a="1"/>
  <c r="K452" i="13" s="1"/>
  <c r="I452" i="13"/>
  <c r="Q452" i="13" s="1"/>
  <c r="N452" i="13"/>
  <c r="O452" i="13"/>
  <c r="K440" i="13" a="1"/>
  <c r="K440" i="13" s="1"/>
  <c r="I440" i="13"/>
  <c r="Q440" i="13" s="1"/>
  <c r="O440" i="13"/>
  <c r="N440" i="13"/>
  <c r="K428" i="13" a="1"/>
  <c r="K428" i="13" s="1"/>
  <c r="I428" i="13"/>
  <c r="Q428" i="13" s="1"/>
  <c r="O428" i="13"/>
  <c r="N428" i="13"/>
  <c r="K416" i="13" a="1"/>
  <c r="K416" i="13" s="1"/>
  <c r="I416" i="13"/>
  <c r="Q416" i="13" s="1"/>
  <c r="O416" i="13"/>
  <c r="N416" i="13"/>
  <c r="K404" i="13" a="1"/>
  <c r="K404" i="13" s="1"/>
  <c r="I404" i="13"/>
  <c r="Q404" i="13" s="1"/>
  <c r="O404" i="13"/>
  <c r="N404" i="13"/>
  <c r="K392" i="13" a="1"/>
  <c r="K392" i="13" s="1"/>
  <c r="I392" i="13"/>
  <c r="Q392" i="13" s="1"/>
  <c r="O392" i="13"/>
  <c r="N392" i="13"/>
  <c r="K380" i="13" a="1"/>
  <c r="K380" i="13" s="1"/>
  <c r="I380" i="13"/>
  <c r="Q380" i="13" s="1"/>
  <c r="O380" i="13"/>
  <c r="N380" i="13"/>
  <c r="K368" i="13" a="1"/>
  <c r="K368" i="13" s="1"/>
  <c r="I368" i="13"/>
  <c r="Q368" i="13" s="1"/>
  <c r="O368" i="13"/>
  <c r="N368" i="13"/>
  <c r="K356" i="13" a="1"/>
  <c r="K356" i="13" s="1"/>
  <c r="I356" i="13"/>
  <c r="Q356" i="13" s="1"/>
  <c r="O356" i="13"/>
  <c r="N356" i="13"/>
  <c r="K344" i="13" a="1"/>
  <c r="K344" i="13" s="1"/>
  <c r="I344" i="13"/>
  <c r="Q344" i="13" s="1"/>
  <c r="N344" i="13"/>
  <c r="O344" i="13"/>
  <c r="K332" i="13" a="1"/>
  <c r="K332" i="13" s="1"/>
  <c r="I332" i="13"/>
  <c r="Q332" i="13" s="1"/>
  <c r="N332" i="13"/>
  <c r="O332" i="13"/>
  <c r="K320" i="13" a="1"/>
  <c r="K320" i="13" s="1"/>
  <c r="I320" i="13"/>
  <c r="Q320" i="13" s="1"/>
  <c r="N320" i="13"/>
  <c r="O320" i="13"/>
  <c r="K308" i="13" a="1"/>
  <c r="K308" i="13" s="1"/>
  <c r="I308" i="13"/>
  <c r="Q308" i="13" s="1"/>
  <c r="N308" i="13"/>
  <c r="O308" i="13"/>
  <c r="K296" i="13" a="1"/>
  <c r="K296" i="13" s="1"/>
  <c r="I296" i="13"/>
  <c r="Q296" i="13" s="1"/>
  <c r="N296" i="13"/>
  <c r="O296" i="13"/>
  <c r="K284" i="13" a="1"/>
  <c r="K284" i="13" s="1"/>
  <c r="I284" i="13"/>
  <c r="Q284" i="13" s="1"/>
  <c r="N284" i="13"/>
  <c r="O284" i="13"/>
  <c r="K272" i="13" a="1"/>
  <c r="K272" i="13" s="1"/>
  <c r="I272" i="13"/>
  <c r="Q272" i="13" s="1"/>
  <c r="O272" i="13"/>
  <c r="N272" i="13"/>
  <c r="K260" i="13" a="1"/>
  <c r="K260" i="13" s="1"/>
  <c r="I260" i="13"/>
  <c r="Q260" i="13" s="1"/>
  <c r="N260" i="13"/>
  <c r="O260" i="13"/>
  <c r="K248" i="13" a="1"/>
  <c r="K248" i="13" s="1"/>
  <c r="I248" i="13"/>
  <c r="Q248" i="13" s="1"/>
  <c r="N248" i="13"/>
  <c r="O248" i="13"/>
  <c r="K236" i="13" a="1"/>
  <c r="K236" i="13" s="1"/>
  <c r="I236" i="13"/>
  <c r="Q236" i="13" s="1"/>
  <c r="O236" i="13"/>
  <c r="N236" i="13"/>
  <c r="K224" i="13" a="1"/>
  <c r="K224" i="13" s="1"/>
  <c r="I224" i="13"/>
  <c r="Q224" i="13" s="1"/>
  <c r="N224" i="13"/>
  <c r="O224" i="13"/>
  <c r="K212" i="13" a="1"/>
  <c r="K212" i="13" s="1"/>
  <c r="I212" i="13"/>
  <c r="Q212" i="13" s="1"/>
  <c r="N212" i="13"/>
  <c r="O212" i="13"/>
  <c r="K200" i="13" a="1"/>
  <c r="K200" i="13" s="1"/>
  <c r="I200" i="13"/>
  <c r="Q200" i="13" s="1"/>
  <c r="O200" i="13"/>
  <c r="N200" i="13"/>
  <c r="K188" i="13" a="1"/>
  <c r="K188" i="13" s="1"/>
  <c r="I188" i="13"/>
  <c r="Q188" i="13" s="1"/>
  <c r="N188" i="13"/>
  <c r="O188" i="13"/>
  <c r="K176" i="13" a="1"/>
  <c r="K176" i="13" s="1"/>
  <c r="I176" i="13"/>
  <c r="Q176" i="13" s="1"/>
  <c r="N176" i="13"/>
  <c r="O176" i="13"/>
  <c r="K164" i="13" a="1"/>
  <c r="K164" i="13" s="1"/>
  <c r="I164" i="13"/>
  <c r="Q164" i="13" s="1"/>
  <c r="N164" i="13"/>
  <c r="O164" i="13"/>
  <c r="K152" i="13" a="1"/>
  <c r="K152" i="13" s="1"/>
  <c r="I152" i="13"/>
  <c r="Q152" i="13" s="1"/>
  <c r="N152" i="13"/>
  <c r="O152" i="13"/>
  <c r="K140" i="13" a="1"/>
  <c r="K140" i="13" s="1"/>
  <c r="I140" i="13"/>
  <c r="Q140" i="13" s="1"/>
  <c r="N140" i="13"/>
  <c r="O140" i="13"/>
  <c r="K128" i="13" a="1"/>
  <c r="K128" i="13" s="1"/>
  <c r="I128" i="13"/>
  <c r="Q128" i="13" s="1"/>
  <c r="O128" i="13"/>
  <c r="N128" i="13"/>
  <c r="K116" i="13" a="1"/>
  <c r="K116" i="13" s="1"/>
  <c r="I116" i="13"/>
  <c r="Q116" i="13" s="1"/>
  <c r="N116" i="13"/>
  <c r="O116" i="13"/>
  <c r="K104" i="13" a="1"/>
  <c r="K104" i="13" s="1"/>
  <c r="I104" i="13"/>
  <c r="Q104" i="13" s="1"/>
  <c r="N104" i="13"/>
  <c r="O104" i="13"/>
  <c r="K92" i="13" a="1"/>
  <c r="K92" i="13" s="1"/>
  <c r="I92" i="13"/>
  <c r="Q92" i="13" s="1"/>
  <c r="N92" i="13"/>
  <c r="O92" i="13"/>
  <c r="K80" i="13" a="1"/>
  <c r="K80" i="13" s="1"/>
  <c r="I80" i="13"/>
  <c r="Q80" i="13" s="1"/>
  <c r="N80" i="13"/>
  <c r="O80" i="13"/>
  <c r="K68" i="13" a="1"/>
  <c r="K68" i="13" s="1"/>
  <c r="I68" i="13"/>
  <c r="Q68" i="13" s="1"/>
  <c r="O68" i="13"/>
  <c r="N68" i="13"/>
  <c r="K56" i="13" a="1"/>
  <c r="K56" i="13" s="1"/>
  <c r="I56" i="13"/>
  <c r="Q56" i="13" s="1"/>
  <c r="N56" i="13"/>
  <c r="O56" i="13"/>
  <c r="K44" i="13" a="1"/>
  <c r="K44" i="13" s="1"/>
  <c r="I44" i="13"/>
  <c r="Q44" i="13" s="1"/>
  <c r="N44" i="13"/>
  <c r="O44" i="13"/>
  <c r="K33" i="13" a="1"/>
  <c r="K33" i="13" s="1"/>
  <c r="I33" i="13"/>
  <c r="Q33" i="13" s="1"/>
  <c r="N33" i="13"/>
  <c r="O33" i="13"/>
  <c r="K21" i="13" a="1"/>
  <c r="K21" i="13" s="1"/>
  <c r="I21" i="13"/>
  <c r="Q21" i="13" s="1"/>
  <c r="N21" i="13"/>
  <c r="O21" i="13"/>
  <c r="K9" i="13" a="1"/>
  <c r="K9" i="13" s="1"/>
  <c r="I9" i="13"/>
  <c r="Q9" i="13" s="1"/>
  <c r="N9" i="13"/>
  <c r="O9" i="13"/>
  <c r="K723" i="13" a="1"/>
  <c r="K723" i="13" s="1"/>
  <c r="I723" i="13"/>
  <c r="Q723" i="13" s="1"/>
  <c r="N723" i="13"/>
  <c r="O723" i="13"/>
  <c r="K627" i="13" a="1"/>
  <c r="K627" i="13" s="1"/>
  <c r="I627" i="13"/>
  <c r="Q627" i="13" s="1"/>
  <c r="N627" i="13"/>
  <c r="O627" i="13"/>
  <c r="K519" i="13" a="1"/>
  <c r="K519" i="13" s="1"/>
  <c r="I519" i="13"/>
  <c r="Q519" i="13" s="1"/>
  <c r="N519" i="13"/>
  <c r="O519" i="13"/>
  <c r="K435" i="13" a="1"/>
  <c r="K435" i="13" s="1"/>
  <c r="I435" i="13"/>
  <c r="Q435" i="13" s="1"/>
  <c r="N435" i="13"/>
  <c r="O435" i="13"/>
  <c r="K327" i="13" a="1"/>
  <c r="K327" i="13" s="1"/>
  <c r="I327" i="13"/>
  <c r="Q327" i="13" s="1"/>
  <c r="N327" i="13"/>
  <c r="O327" i="13"/>
  <c r="K219" i="13" a="1"/>
  <c r="K219" i="13" s="1"/>
  <c r="I219" i="13"/>
  <c r="Q219" i="13" s="1"/>
  <c r="N219" i="13"/>
  <c r="O219" i="13"/>
  <c r="K123" i="13" a="1"/>
  <c r="K123" i="13" s="1"/>
  <c r="I123" i="13"/>
  <c r="Q123" i="13" s="1"/>
  <c r="N123" i="13"/>
  <c r="O123" i="13"/>
  <c r="K16" i="13" a="1"/>
  <c r="K16" i="13" s="1"/>
  <c r="I16" i="13"/>
  <c r="Q16" i="13" s="1"/>
  <c r="N16" i="13"/>
  <c r="O16" i="13"/>
  <c r="K734" i="13" a="1"/>
  <c r="K734" i="13" s="1"/>
  <c r="I734" i="13"/>
  <c r="Q734" i="13" s="1"/>
  <c r="N734" i="13"/>
  <c r="O734" i="13"/>
  <c r="K626" i="13" a="1"/>
  <c r="K626" i="13" s="1"/>
  <c r="I626" i="13"/>
  <c r="Q626" i="13" s="1"/>
  <c r="N626" i="13"/>
  <c r="O626" i="13"/>
  <c r="K494" i="13" a="1"/>
  <c r="K494" i="13" s="1"/>
  <c r="I494" i="13"/>
  <c r="Q494" i="13" s="1"/>
  <c r="N494" i="13"/>
  <c r="O494" i="13"/>
  <c r="K326" i="13" a="1"/>
  <c r="K326" i="13" s="1"/>
  <c r="I326" i="13"/>
  <c r="Q326" i="13" s="1"/>
  <c r="N326" i="13"/>
  <c r="O326" i="13"/>
  <c r="K158" i="13" a="1"/>
  <c r="K158" i="13" s="1"/>
  <c r="I158" i="13"/>
  <c r="Q158" i="13" s="1"/>
  <c r="N158" i="13"/>
  <c r="O158" i="13"/>
  <c r="K755" i="13" a="1"/>
  <c r="K755" i="13" s="1"/>
  <c r="I755" i="13"/>
  <c r="Q755" i="13" s="1"/>
  <c r="N755" i="13"/>
  <c r="O755" i="13"/>
  <c r="K670" i="13" a="1"/>
  <c r="K670" i="13" s="1"/>
  <c r="I670" i="13"/>
  <c r="Q670" i="13" s="1"/>
  <c r="N670" i="13"/>
  <c r="O670" i="13"/>
  <c r="K763" i="13" a="1"/>
  <c r="K763" i="13" s="1"/>
  <c r="I763" i="13"/>
  <c r="Q763" i="13" s="1"/>
  <c r="O763" i="13"/>
  <c r="N763" i="13"/>
  <c r="K739" i="13" a="1"/>
  <c r="K739" i="13" s="1"/>
  <c r="I739" i="13"/>
  <c r="Q739" i="13" s="1"/>
  <c r="O739" i="13"/>
  <c r="N739" i="13"/>
  <c r="K727" i="13" a="1"/>
  <c r="K727" i="13" s="1"/>
  <c r="I727" i="13"/>
  <c r="Q727" i="13" s="1"/>
  <c r="N727" i="13"/>
  <c r="O727" i="13"/>
  <c r="K715" i="13" a="1"/>
  <c r="K715" i="13" s="1"/>
  <c r="I715" i="13"/>
  <c r="Q715" i="13" s="1"/>
  <c r="N715" i="13"/>
  <c r="O715" i="13"/>
  <c r="K703" i="13" a="1"/>
  <c r="K703" i="13" s="1"/>
  <c r="I703" i="13"/>
  <c r="Q703" i="13" s="1"/>
  <c r="N703" i="13"/>
  <c r="O703" i="13"/>
  <c r="K691" i="13" a="1"/>
  <c r="K691" i="13" s="1"/>
  <c r="I691" i="13"/>
  <c r="Q691" i="13" s="1"/>
  <c r="N691" i="13"/>
  <c r="O691" i="13"/>
  <c r="K679" i="13" a="1"/>
  <c r="K679" i="13" s="1"/>
  <c r="I679" i="13"/>
  <c r="Q679" i="13" s="1"/>
  <c r="N679" i="13"/>
  <c r="O679" i="13"/>
  <c r="K667" i="13" a="1"/>
  <c r="K667" i="13" s="1"/>
  <c r="I667" i="13"/>
  <c r="Q667" i="13" s="1"/>
  <c r="N667" i="13"/>
  <c r="O667" i="13"/>
  <c r="K655" i="13" a="1"/>
  <c r="K655" i="13" s="1"/>
  <c r="I655" i="13"/>
  <c r="Q655" i="13" s="1"/>
  <c r="N655" i="13"/>
  <c r="O655" i="13"/>
  <c r="K643" i="13" a="1"/>
  <c r="K643" i="13" s="1"/>
  <c r="I643" i="13"/>
  <c r="Q643" i="13" s="1"/>
  <c r="N643" i="13"/>
  <c r="O643" i="13"/>
  <c r="K631" i="13" a="1"/>
  <c r="K631" i="13" s="1"/>
  <c r="I631" i="13"/>
  <c r="Q631" i="13" s="1"/>
  <c r="N631" i="13"/>
  <c r="O631" i="13"/>
  <c r="K619" i="13" a="1"/>
  <c r="K619" i="13" s="1"/>
  <c r="I619" i="13"/>
  <c r="Q619" i="13" s="1"/>
  <c r="N619" i="13"/>
  <c r="O619" i="13"/>
  <c r="K607" i="13" a="1"/>
  <c r="K607" i="13" s="1"/>
  <c r="I607" i="13"/>
  <c r="Q607" i="13" s="1"/>
  <c r="N607" i="13"/>
  <c r="O607" i="13"/>
  <c r="K595" i="13" a="1"/>
  <c r="K595" i="13" s="1"/>
  <c r="I595" i="13"/>
  <c r="Q595" i="13" s="1"/>
  <c r="N595" i="13"/>
  <c r="O595" i="13"/>
  <c r="K583" i="13" a="1"/>
  <c r="K583" i="13" s="1"/>
  <c r="I583" i="13"/>
  <c r="Q583" i="13" s="1"/>
  <c r="N583" i="13"/>
  <c r="O583" i="13"/>
  <c r="K571" i="13" a="1"/>
  <c r="K571" i="13" s="1"/>
  <c r="I571" i="13"/>
  <c r="Q571" i="13" s="1"/>
  <c r="N571" i="13"/>
  <c r="O571" i="13"/>
  <c r="K559" i="13" a="1"/>
  <c r="K559" i="13" s="1"/>
  <c r="I559" i="13"/>
  <c r="Q559" i="13" s="1"/>
  <c r="N559" i="13"/>
  <c r="O559" i="13"/>
  <c r="K547" i="13" a="1"/>
  <c r="K547" i="13" s="1"/>
  <c r="I547" i="13"/>
  <c r="Q547" i="13" s="1"/>
  <c r="N547" i="13"/>
  <c r="O547" i="13"/>
  <c r="K535" i="13" a="1"/>
  <c r="K535" i="13" s="1"/>
  <c r="I535" i="13"/>
  <c r="Q535" i="13" s="1"/>
  <c r="N535" i="13"/>
  <c r="O535" i="13"/>
  <c r="K523" i="13" a="1"/>
  <c r="K523" i="13" s="1"/>
  <c r="I523" i="13"/>
  <c r="Q523" i="13" s="1"/>
  <c r="N523" i="13"/>
  <c r="O523" i="13"/>
  <c r="K511" i="13" a="1"/>
  <c r="K511" i="13" s="1"/>
  <c r="I511" i="13"/>
  <c r="Q511" i="13" s="1"/>
  <c r="N511" i="13"/>
  <c r="O511" i="13"/>
  <c r="K499" i="13" a="1"/>
  <c r="K499" i="13" s="1"/>
  <c r="I499" i="13"/>
  <c r="Q499" i="13" s="1"/>
  <c r="N499" i="13"/>
  <c r="O499" i="13"/>
  <c r="K487" i="13" a="1"/>
  <c r="K487" i="13" s="1"/>
  <c r="I487" i="13"/>
  <c r="Q487" i="13" s="1"/>
  <c r="N487" i="13"/>
  <c r="O487" i="13"/>
  <c r="K475" i="13" a="1"/>
  <c r="K475" i="13" s="1"/>
  <c r="I475" i="13"/>
  <c r="Q475" i="13" s="1"/>
  <c r="N475" i="13"/>
  <c r="O475" i="13"/>
  <c r="K463" i="13" a="1"/>
  <c r="K463" i="13" s="1"/>
  <c r="I463" i="13"/>
  <c r="Q463" i="13" s="1"/>
  <c r="N463" i="13"/>
  <c r="O463" i="13"/>
  <c r="K451" i="13" a="1"/>
  <c r="K451" i="13" s="1"/>
  <c r="I451" i="13"/>
  <c r="Q451" i="13" s="1"/>
  <c r="O451" i="13"/>
  <c r="N451" i="13"/>
  <c r="K439" i="13" a="1"/>
  <c r="K439" i="13" s="1"/>
  <c r="I439" i="13"/>
  <c r="Q439" i="13" s="1"/>
  <c r="O439" i="13"/>
  <c r="N439" i="13"/>
  <c r="K427" i="13" a="1"/>
  <c r="K427" i="13" s="1"/>
  <c r="I427" i="13"/>
  <c r="Q427" i="13" s="1"/>
  <c r="N427" i="13"/>
  <c r="O427" i="13"/>
  <c r="K415" i="13" a="1"/>
  <c r="K415" i="13" s="1"/>
  <c r="I415" i="13"/>
  <c r="Q415" i="13" s="1"/>
  <c r="O415" i="13"/>
  <c r="N415" i="13"/>
  <c r="K403" i="13" a="1"/>
  <c r="K403" i="13" s="1"/>
  <c r="I403" i="13"/>
  <c r="Q403" i="13" s="1"/>
  <c r="O403" i="13"/>
  <c r="N403" i="13"/>
  <c r="K391" i="13" a="1"/>
  <c r="K391" i="13" s="1"/>
  <c r="I391" i="13"/>
  <c r="Q391" i="13" s="1"/>
  <c r="O391" i="13"/>
  <c r="N391" i="13"/>
  <c r="K379" i="13" a="1"/>
  <c r="K379" i="13" s="1"/>
  <c r="I379" i="13"/>
  <c r="Q379" i="13" s="1"/>
  <c r="N379" i="13"/>
  <c r="O379" i="13"/>
  <c r="K367" i="13" a="1"/>
  <c r="K367" i="13" s="1"/>
  <c r="I367" i="13"/>
  <c r="Q367" i="13" s="1"/>
  <c r="N367" i="13"/>
  <c r="O367" i="13"/>
  <c r="K355" i="13" a="1"/>
  <c r="K355" i="13" s="1"/>
  <c r="I355" i="13"/>
  <c r="Q355" i="13" s="1"/>
  <c r="O355" i="13"/>
  <c r="N355" i="13"/>
  <c r="K343" i="13" a="1"/>
  <c r="K343" i="13" s="1"/>
  <c r="I343" i="13"/>
  <c r="Q343" i="13" s="1"/>
  <c r="N343" i="13"/>
  <c r="O343" i="13"/>
  <c r="K331" i="13" a="1"/>
  <c r="K331" i="13" s="1"/>
  <c r="I331" i="13"/>
  <c r="Q331" i="13" s="1"/>
  <c r="N331" i="13"/>
  <c r="O331" i="13"/>
  <c r="K319" i="13" a="1"/>
  <c r="K319" i="13" s="1"/>
  <c r="I319" i="13"/>
  <c r="Q319" i="13" s="1"/>
  <c r="N319" i="13"/>
  <c r="O319" i="13"/>
  <c r="K307" i="13" a="1"/>
  <c r="K307" i="13" s="1"/>
  <c r="I307" i="13"/>
  <c r="Q307" i="13" s="1"/>
  <c r="N307" i="13"/>
  <c r="O307" i="13"/>
  <c r="K295" i="13" a="1"/>
  <c r="K295" i="13" s="1"/>
  <c r="I295" i="13"/>
  <c r="Q295" i="13" s="1"/>
  <c r="N295" i="13"/>
  <c r="O295" i="13"/>
  <c r="K283" i="13" a="1"/>
  <c r="K283" i="13" s="1"/>
  <c r="I283" i="13"/>
  <c r="Q283" i="13" s="1"/>
  <c r="N283" i="13"/>
  <c r="O283" i="13"/>
  <c r="K271" i="13" a="1"/>
  <c r="K271" i="13" s="1"/>
  <c r="I271" i="13"/>
  <c r="Q271" i="13" s="1"/>
  <c r="N271" i="13"/>
  <c r="O271" i="13"/>
  <c r="K259" i="13" a="1"/>
  <c r="K259" i="13" s="1"/>
  <c r="I259" i="13"/>
  <c r="Q259" i="13" s="1"/>
  <c r="N259" i="13"/>
  <c r="O259" i="13"/>
  <c r="K247" i="13" a="1"/>
  <c r="K247" i="13" s="1"/>
  <c r="I247" i="13"/>
  <c r="Q247" i="13" s="1"/>
  <c r="N247" i="13"/>
  <c r="O247" i="13"/>
  <c r="K235" i="13" a="1"/>
  <c r="K235" i="13" s="1"/>
  <c r="I235" i="13"/>
  <c r="Q235" i="13" s="1"/>
  <c r="N235" i="13"/>
  <c r="O235" i="13"/>
  <c r="K223" i="13" a="1"/>
  <c r="K223" i="13" s="1"/>
  <c r="I223" i="13"/>
  <c r="Q223" i="13" s="1"/>
  <c r="N223" i="13"/>
  <c r="O223" i="13"/>
  <c r="K211" i="13" a="1"/>
  <c r="K211" i="13" s="1"/>
  <c r="I211" i="13"/>
  <c r="Q211" i="13" s="1"/>
  <c r="N211" i="13"/>
  <c r="O211" i="13"/>
  <c r="K199" i="13" a="1"/>
  <c r="K199" i="13" s="1"/>
  <c r="I199" i="13"/>
  <c r="Q199" i="13" s="1"/>
  <c r="N199" i="13"/>
  <c r="O199" i="13"/>
  <c r="K187" i="13" a="1"/>
  <c r="K187" i="13" s="1"/>
  <c r="I187" i="13"/>
  <c r="Q187" i="13" s="1"/>
  <c r="N187" i="13"/>
  <c r="O187" i="13"/>
  <c r="K175" i="13" a="1"/>
  <c r="K175" i="13" s="1"/>
  <c r="I175" i="13"/>
  <c r="Q175" i="13" s="1"/>
  <c r="N175" i="13"/>
  <c r="O175" i="13"/>
  <c r="K163" i="13" a="1"/>
  <c r="K163" i="13" s="1"/>
  <c r="I163" i="13"/>
  <c r="Q163" i="13" s="1"/>
  <c r="N163" i="13"/>
  <c r="O163" i="13"/>
  <c r="K151" i="13" a="1"/>
  <c r="K151" i="13" s="1"/>
  <c r="I151" i="13"/>
  <c r="Q151" i="13" s="1"/>
  <c r="N151" i="13"/>
  <c r="O151" i="13"/>
  <c r="K139" i="13" a="1"/>
  <c r="K139" i="13" s="1"/>
  <c r="I139" i="13"/>
  <c r="Q139" i="13" s="1"/>
  <c r="N139" i="13"/>
  <c r="O139" i="13"/>
  <c r="K127" i="13" a="1"/>
  <c r="K127" i="13" s="1"/>
  <c r="I127" i="13"/>
  <c r="Q127" i="13" s="1"/>
  <c r="N127" i="13"/>
  <c r="O127" i="13"/>
  <c r="K115" i="13" a="1"/>
  <c r="K115" i="13" s="1"/>
  <c r="I115" i="13"/>
  <c r="Q115" i="13" s="1"/>
  <c r="N115" i="13"/>
  <c r="O115" i="13"/>
  <c r="K103" i="13" a="1"/>
  <c r="K103" i="13" s="1"/>
  <c r="I103" i="13"/>
  <c r="Q103" i="13" s="1"/>
  <c r="N103" i="13"/>
  <c r="O103" i="13"/>
  <c r="K91" i="13" a="1"/>
  <c r="K91" i="13" s="1"/>
  <c r="I91" i="13"/>
  <c r="Q91" i="13" s="1"/>
  <c r="N91" i="13"/>
  <c r="O91" i="13"/>
  <c r="K79" i="13" a="1"/>
  <c r="K79" i="13" s="1"/>
  <c r="I79" i="13"/>
  <c r="Q79" i="13" s="1"/>
  <c r="O79" i="13"/>
  <c r="N79" i="13"/>
  <c r="K67" i="13" a="1"/>
  <c r="K67" i="13" s="1"/>
  <c r="I67" i="13"/>
  <c r="Q67" i="13" s="1"/>
  <c r="N67" i="13"/>
  <c r="O67" i="13"/>
  <c r="K55" i="13" a="1"/>
  <c r="K55" i="13" s="1"/>
  <c r="I55" i="13"/>
  <c r="Q55" i="13" s="1"/>
  <c r="N55" i="13"/>
  <c r="O55" i="13"/>
  <c r="K43" i="13" a="1"/>
  <c r="K43" i="13" s="1"/>
  <c r="I43" i="13"/>
  <c r="Q43" i="13" s="1"/>
  <c r="N43" i="13"/>
  <c r="O43" i="13"/>
  <c r="K32" i="13" a="1"/>
  <c r="K32" i="13" s="1"/>
  <c r="I32" i="13"/>
  <c r="Q32" i="13" s="1"/>
  <c r="N32" i="13"/>
  <c r="O32" i="13"/>
  <c r="K20" i="13" a="1"/>
  <c r="K20" i="13" s="1"/>
  <c r="I20" i="13"/>
  <c r="Q20" i="13" s="1"/>
  <c r="N20" i="13"/>
  <c r="O20" i="13"/>
  <c r="K8" i="13" a="1"/>
  <c r="K8" i="13" s="1"/>
  <c r="I8" i="13"/>
  <c r="Q8" i="13" s="1"/>
  <c r="N8" i="13"/>
  <c r="O8" i="13"/>
  <c r="K711" i="13" a="1"/>
  <c r="K711" i="13" s="1"/>
  <c r="I711" i="13"/>
  <c r="Q711" i="13" s="1"/>
  <c r="N711" i="13"/>
  <c r="O711" i="13"/>
  <c r="K579" i="13" a="1"/>
  <c r="K579" i="13" s="1"/>
  <c r="I579" i="13"/>
  <c r="Q579" i="13" s="1"/>
  <c r="N579" i="13"/>
  <c r="O579" i="13"/>
  <c r="K483" i="13" a="1"/>
  <c r="K483" i="13" s="1"/>
  <c r="I483" i="13"/>
  <c r="Q483" i="13" s="1"/>
  <c r="N483" i="13"/>
  <c r="O483" i="13"/>
  <c r="K387" i="13" a="1"/>
  <c r="K387" i="13" s="1"/>
  <c r="I387" i="13"/>
  <c r="Q387" i="13" s="1"/>
  <c r="N387" i="13"/>
  <c r="O387" i="13"/>
  <c r="K279" i="13" a="1"/>
  <c r="K279" i="13" s="1"/>
  <c r="I279" i="13"/>
  <c r="Q279" i="13" s="1"/>
  <c r="N279" i="13"/>
  <c r="O279" i="13"/>
  <c r="K171" i="13" a="1"/>
  <c r="K171" i="13" s="1"/>
  <c r="I171" i="13"/>
  <c r="Q171" i="13" s="1"/>
  <c r="N171" i="13"/>
  <c r="O171" i="13"/>
  <c r="K63" i="13" a="1"/>
  <c r="K63" i="13" s="1"/>
  <c r="I63" i="13"/>
  <c r="Q63" i="13" s="1"/>
  <c r="N63" i="13"/>
  <c r="O63" i="13"/>
  <c r="K686" i="13" a="1"/>
  <c r="K686" i="13" s="1"/>
  <c r="I686" i="13"/>
  <c r="Q686" i="13" s="1"/>
  <c r="N686" i="13"/>
  <c r="O686" i="13"/>
  <c r="K602" i="13" a="1"/>
  <c r="K602" i="13" s="1"/>
  <c r="I602" i="13"/>
  <c r="Q602" i="13" s="1"/>
  <c r="N602" i="13"/>
  <c r="O602" i="13"/>
  <c r="K518" i="13" a="1"/>
  <c r="K518" i="13" s="1"/>
  <c r="I518" i="13"/>
  <c r="Q518" i="13" s="1"/>
  <c r="N518" i="13"/>
  <c r="O518" i="13"/>
  <c r="K434" i="13" a="1"/>
  <c r="K434" i="13" s="1"/>
  <c r="I434" i="13"/>
  <c r="Q434" i="13" s="1"/>
  <c r="N434" i="13"/>
  <c r="O434" i="13"/>
  <c r="K338" i="13" a="1"/>
  <c r="K338" i="13" s="1"/>
  <c r="I338" i="13"/>
  <c r="Q338" i="13" s="1"/>
  <c r="N338" i="13"/>
  <c r="O338" i="13"/>
  <c r="K218" i="13" a="1"/>
  <c r="K218" i="13" s="1"/>
  <c r="I218" i="13"/>
  <c r="Q218" i="13" s="1"/>
  <c r="N218" i="13"/>
  <c r="O218" i="13"/>
  <c r="K122" i="13" a="1"/>
  <c r="K122" i="13" s="1"/>
  <c r="I122" i="13"/>
  <c r="Q122" i="13" s="1"/>
  <c r="N122" i="13"/>
  <c r="O122" i="13"/>
  <c r="K27" i="13" a="1"/>
  <c r="K27" i="13" s="1"/>
  <c r="I27" i="13"/>
  <c r="Q27" i="13" s="1"/>
  <c r="N27" i="13"/>
  <c r="O27" i="13"/>
  <c r="K743" i="13" a="1"/>
  <c r="K743" i="13" s="1"/>
  <c r="I743" i="13"/>
  <c r="Q743" i="13" s="1"/>
  <c r="N743" i="13"/>
  <c r="O743" i="13"/>
  <c r="K730" i="13" a="1"/>
  <c r="K730" i="13" s="1"/>
  <c r="I730" i="13"/>
  <c r="Q730" i="13" s="1"/>
  <c r="N730" i="13"/>
  <c r="O730" i="13"/>
  <c r="K694" i="13" a="1"/>
  <c r="K694" i="13" s="1"/>
  <c r="I694" i="13"/>
  <c r="Q694" i="13" s="1"/>
  <c r="N694" i="13"/>
  <c r="O694" i="13"/>
  <c r="K764" i="13" a="1"/>
  <c r="K764" i="13" s="1"/>
  <c r="I764" i="13"/>
  <c r="Q764" i="13" s="1"/>
  <c r="N764" i="13"/>
  <c r="O764" i="13"/>
  <c r="K751" i="13" a="1"/>
  <c r="K751" i="13" s="1"/>
  <c r="I751" i="13"/>
  <c r="Q751" i="13" s="1"/>
  <c r="O751" i="13"/>
  <c r="N751" i="13"/>
  <c r="K762" i="13" a="1"/>
  <c r="K762" i="13" s="1"/>
  <c r="I762" i="13"/>
  <c r="Q762" i="13" s="1"/>
  <c r="N762" i="13"/>
  <c r="O762" i="13"/>
  <c r="K750" i="13" a="1"/>
  <c r="K750" i="13" s="1"/>
  <c r="I750" i="13"/>
  <c r="Q750" i="13" s="1"/>
  <c r="O750" i="13"/>
  <c r="N750" i="13"/>
  <c r="K738" i="13" a="1"/>
  <c r="K738" i="13" s="1"/>
  <c r="I738" i="13"/>
  <c r="Q738" i="13" s="1"/>
  <c r="O738" i="13"/>
  <c r="N738" i="13"/>
  <c r="K726" i="13" a="1"/>
  <c r="K726" i="13" s="1"/>
  <c r="I726" i="13"/>
  <c r="Q726" i="13" s="1"/>
  <c r="N726" i="13"/>
  <c r="O726" i="13"/>
  <c r="K714" i="13" a="1"/>
  <c r="K714" i="13" s="1"/>
  <c r="I714" i="13"/>
  <c r="Q714" i="13" s="1"/>
  <c r="N714" i="13"/>
  <c r="O714" i="13"/>
  <c r="K702" i="13" a="1"/>
  <c r="K702" i="13" s="1"/>
  <c r="I702" i="13"/>
  <c r="Q702" i="13" s="1"/>
  <c r="O702" i="13"/>
  <c r="N702" i="13"/>
  <c r="K690" i="13" a="1"/>
  <c r="K690" i="13" s="1"/>
  <c r="I690" i="13"/>
  <c r="Q690" i="13" s="1"/>
  <c r="O690" i="13"/>
  <c r="N690" i="13"/>
  <c r="K678" i="13" a="1"/>
  <c r="K678" i="13" s="1"/>
  <c r="I678" i="13"/>
  <c r="Q678" i="13" s="1"/>
  <c r="N678" i="13"/>
  <c r="O678" i="13"/>
  <c r="K666" i="13" a="1"/>
  <c r="K666" i="13" s="1"/>
  <c r="I666" i="13"/>
  <c r="Q666" i="13" s="1"/>
  <c r="N666" i="13"/>
  <c r="O666" i="13"/>
  <c r="K654" i="13" a="1"/>
  <c r="K654" i="13" s="1"/>
  <c r="I654" i="13"/>
  <c r="Q654" i="13" s="1"/>
  <c r="N654" i="13"/>
  <c r="O654" i="13"/>
  <c r="K642" i="13" a="1"/>
  <c r="K642" i="13" s="1"/>
  <c r="I642" i="13"/>
  <c r="Q642" i="13" s="1"/>
  <c r="N642" i="13"/>
  <c r="O642" i="13"/>
  <c r="K630" i="13" a="1"/>
  <c r="K630" i="13" s="1"/>
  <c r="I630" i="13"/>
  <c r="Q630" i="13" s="1"/>
  <c r="N630" i="13"/>
  <c r="O630" i="13"/>
  <c r="K618" i="13" a="1"/>
  <c r="K618" i="13" s="1"/>
  <c r="I618" i="13"/>
  <c r="Q618" i="13" s="1"/>
  <c r="N618" i="13"/>
  <c r="O618" i="13"/>
  <c r="K606" i="13" a="1"/>
  <c r="K606" i="13" s="1"/>
  <c r="I606" i="13"/>
  <c r="Q606" i="13" s="1"/>
  <c r="N606" i="13"/>
  <c r="O606" i="13"/>
  <c r="K594" i="13" a="1"/>
  <c r="K594" i="13" s="1"/>
  <c r="I594" i="13"/>
  <c r="Q594" i="13" s="1"/>
  <c r="N594" i="13"/>
  <c r="O594" i="13"/>
  <c r="K582" i="13" a="1"/>
  <c r="K582" i="13" s="1"/>
  <c r="I582" i="13"/>
  <c r="Q582" i="13" s="1"/>
  <c r="N582" i="13"/>
  <c r="O582" i="13"/>
  <c r="K570" i="13" a="1"/>
  <c r="K570" i="13" s="1"/>
  <c r="I570" i="13"/>
  <c r="Q570" i="13" s="1"/>
  <c r="N570" i="13"/>
  <c r="O570" i="13"/>
  <c r="K558" i="13" a="1"/>
  <c r="K558" i="13" s="1"/>
  <c r="I558" i="13"/>
  <c r="Q558" i="13" s="1"/>
  <c r="N558" i="13"/>
  <c r="O558" i="13"/>
  <c r="K546" i="13" a="1"/>
  <c r="K546" i="13" s="1"/>
  <c r="I546" i="13"/>
  <c r="Q546" i="13" s="1"/>
  <c r="N546" i="13"/>
  <c r="O546" i="13"/>
  <c r="K534" i="13" a="1"/>
  <c r="K534" i="13" s="1"/>
  <c r="I534" i="13"/>
  <c r="Q534" i="13" s="1"/>
  <c r="N534" i="13"/>
  <c r="O534" i="13"/>
  <c r="K522" i="13" a="1"/>
  <c r="K522" i="13" s="1"/>
  <c r="I522" i="13"/>
  <c r="Q522" i="13" s="1"/>
  <c r="N522" i="13"/>
  <c r="O522" i="13"/>
  <c r="K510" i="13" a="1"/>
  <c r="K510" i="13" s="1"/>
  <c r="I510" i="13"/>
  <c r="Q510" i="13" s="1"/>
  <c r="N510" i="13"/>
  <c r="O510" i="13"/>
  <c r="K498" i="13" a="1"/>
  <c r="K498" i="13" s="1"/>
  <c r="I498" i="13"/>
  <c r="Q498" i="13" s="1"/>
  <c r="N498" i="13"/>
  <c r="O498" i="13"/>
  <c r="K486" i="13" a="1"/>
  <c r="K486" i="13" s="1"/>
  <c r="I486" i="13"/>
  <c r="Q486" i="13" s="1"/>
  <c r="O486" i="13"/>
  <c r="N486" i="13"/>
  <c r="K474" i="13" a="1"/>
  <c r="K474" i="13" s="1"/>
  <c r="I474" i="13"/>
  <c r="Q474" i="13" s="1"/>
  <c r="N474" i="13"/>
  <c r="O474" i="13"/>
  <c r="K462" i="13" a="1"/>
  <c r="K462" i="13" s="1"/>
  <c r="I462" i="13"/>
  <c r="Q462" i="13" s="1"/>
  <c r="O462" i="13"/>
  <c r="N462" i="13"/>
  <c r="K450" i="13" a="1"/>
  <c r="K450" i="13" s="1"/>
  <c r="I450" i="13"/>
  <c r="Q450" i="13" s="1"/>
  <c r="O450" i="13"/>
  <c r="N450" i="13"/>
  <c r="K438" i="13" a="1"/>
  <c r="K438" i="13" s="1"/>
  <c r="I438" i="13"/>
  <c r="Q438" i="13" s="1"/>
  <c r="N438" i="13"/>
  <c r="O438" i="13"/>
  <c r="K426" i="13" a="1"/>
  <c r="K426" i="13" s="1"/>
  <c r="I426" i="13"/>
  <c r="Q426" i="13" s="1"/>
  <c r="N426" i="13"/>
  <c r="O426" i="13"/>
  <c r="K414" i="13" a="1"/>
  <c r="K414" i="13" s="1"/>
  <c r="I414" i="13"/>
  <c r="Q414" i="13" s="1"/>
  <c r="N414" i="13"/>
  <c r="O414" i="13"/>
  <c r="K402" i="13" a="1"/>
  <c r="K402" i="13" s="1"/>
  <c r="I402" i="13"/>
  <c r="Q402" i="13" s="1"/>
  <c r="N402" i="13"/>
  <c r="O402" i="13"/>
  <c r="K390" i="13" a="1"/>
  <c r="K390" i="13" s="1"/>
  <c r="I390" i="13"/>
  <c r="Q390" i="13" s="1"/>
  <c r="N390" i="13"/>
  <c r="O390" i="13"/>
  <c r="K378" i="13" a="1"/>
  <c r="K378" i="13" s="1"/>
  <c r="I378" i="13"/>
  <c r="Q378" i="13" s="1"/>
  <c r="N378" i="13"/>
  <c r="O378" i="13"/>
  <c r="K366" i="13" a="1"/>
  <c r="K366" i="13" s="1"/>
  <c r="I366" i="13"/>
  <c r="Q366" i="13" s="1"/>
  <c r="N366" i="13"/>
  <c r="O366" i="13"/>
  <c r="K354" i="13" a="1"/>
  <c r="K354" i="13" s="1"/>
  <c r="I354" i="13"/>
  <c r="Q354" i="13" s="1"/>
  <c r="N354" i="13"/>
  <c r="O354" i="13"/>
  <c r="K342" i="13" a="1"/>
  <c r="K342" i="13" s="1"/>
  <c r="I342" i="13"/>
  <c r="Q342" i="13" s="1"/>
  <c r="N342" i="13"/>
  <c r="O342" i="13"/>
  <c r="K330" i="13" a="1"/>
  <c r="K330" i="13" s="1"/>
  <c r="I330" i="13"/>
  <c r="Q330" i="13" s="1"/>
  <c r="N330" i="13"/>
  <c r="O330" i="13"/>
  <c r="K318" i="13" a="1"/>
  <c r="K318" i="13" s="1"/>
  <c r="I318" i="13"/>
  <c r="Q318" i="13" s="1"/>
  <c r="N318" i="13"/>
  <c r="O318" i="13"/>
  <c r="K306" i="13" a="1"/>
  <c r="K306" i="13" s="1"/>
  <c r="I306" i="13"/>
  <c r="Q306" i="13" s="1"/>
  <c r="N306" i="13"/>
  <c r="O306" i="13"/>
  <c r="K294" i="13" a="1"/>
  <c r="K294" i="13" s="1"/>
  <c r="I294" i="13"/>
  <c r="Q294" i="13" s="1"/>
  <c r="N294" i="13"/>
  <c r="O294" i="13"/>
  <c r="K282" i="13" a="1"/>
  <c r="K282" i="13" s="1"/>
  <c r="I282" i="13"/>
  <c r="Q282" i="13" s="1"/>
  <c r="N282" i="13"/>
  <c r="O282" i="13"/>
  <c r="K270" i="13" a="1"/>
  <c r="K270" i="13" s="1"/>
  <c r="I270" i="13"/>
  <c r="Q270" i="13" s="1"/>
  <c r="N270" i="13"/>
  <c r="O270" i="13"/>
  <c r="K258" i="13" a="1"/>
  <c r="K258" i="13" s="1"/>
  <c r="I258" i="13"/>
  <c r="Q258" i="13" s="1"/>
  <c r="N258" i="13"/>
  <c r="O258" i="13"/>
  <c r="K246" i="13" a="1"/>
  <c r="K246" i="13" s="1"/>
  <c r="I246" i="13"/>
  <c r="Q246" i="13" s="1"/>
  <c r="N246" i="13"/>
  <c r="O246" i="13"/>
  <c r="K234" i="13" a="1"/>
  <c r="K234" i="13" s="1"/>
  <c r="I234" i="13"/>
  <c r="Q234" i="13" s="1"/>
  <c r="N234" i="13"/>
  <c r="O234" i="13"/>
  <c r="K222" i="13" a="1"/>
  <c r="K222" i="13" s="1"/>
  <c r="I222" i="13"/>
  <c r="Q222" i="13" s="1"/>
  <c r="N222" i="13"/>
  <c r="O222" i="13"/>
  <c r="K210" i="13" a="1"/>
  <c r="K210" i="13" s="1"/>
  <c r="I210" i="13"/>
  <c r="Q210" i="13" s="1"/>
  <c r="N210" i="13"/>
  <c r="O210" i="13"/>
  <c r="K198" i="13" a="1"/>
  <c r="K198" i="13" s="1"/>
  <c r="I198" i="13"/>
  <c r="Q198" i="13" s="1"/>
  <c r="N198" i="13"/>
  <c r="O198" i="13"/>
  <c r="K186" i="13" a="1"/>
  <c r="K186" i="13" s="1"/>
  <c r="I186" i="13"/>
  <c r="Q186" i="13" s="1"/>
  <c r="N186" i="13"/>
  <c r="O186" i="13"/>
  <c r="K174" i="13" a="1"/>
  <c r="K174" i="13" s="1"/>
  <c r="I174" i="13"/>
  <c r="Q174" i="13" s="1"/>
  <c r="N174" i="13"/>
  <c r="O174" i="13"/>
  <c r="K162" i="13" a="1"/>
  <c r="K162" i="13" s="1"/>
  <c r="I162" i="13"/>
  <c r="Q162" i="13" s="1"/>
  <c r="N162" i="13"/>
  <c r="O162" i="13"/>
  <c r="K150" i="13" a="1"/>
  <c r="K150" i="13" s="1"/>
  <c r="I150" i="13"/>
  <c r="Q150" i="13" s="1"/>
  <c r="N150" i="13"/>
  <c r="O150" i="13"/>
  <c r="K138" i="13" a="1"/>
  <c r="K138" i="13" s="1"/>
  <c r="I138" i="13"/>
  <c r="Q138" i="13" s="1"/>
  <c r="N138" i="13"/>
  <c r="O138" i="13"/>
  <c r="K126" i="13" a="1"/>
  <c r="K126" i="13" s="1"/>
  <c r="I126" i="13"/>
  <c r="Q126" i="13" s="1"/>
  <c r="N126" i="13"/>
  <c r="O126" i="13"/>
  <c r="K114" i="13" a="1"/>
  <c r="K114" i="13" s="1"/>
  <c r="I114" i="13"/>
  <c r="Q114" i="13" s="1"/>
  <c r="N114" i="13"/>
  <c r="O114" i="13"/>
  <c r="K102" i="13" a="1"/>
  <c r="K102" i="13" s="1"/>
  <c r="I102" i="13"/>
  <c r="Q102" i="13" s="1"/>
  <c r="N102" i="13"/>
  <c r="O102" i="13"/>
  <c r="K90" i="13" a="1"/>
  <c r="K90" i="13" s="1"/>
  <c r="I90" i="13"/>
  <c r="Q90" i="13" s="1"/>
  <c r="N90" i="13"/>
  <c r="O90" i="13"/>
  <c r="K78" i="13" a="1"/>
  <c r="K78" i="13" s="1"/>
  <c r="I78" i="13"/>
  <c r="Q78" i="13" s="1"/>
  <c r="N78" i="13"/>
  <c r="O78" i="13"/>
  <c r="K66" i="13" a="1"/>
  <c r="K66" i="13" s="1"/>
  <c r="I66" i="13"/>
  <c r="Q66" i="13" s="1"/>
  <c r="N66" i="13"/>
  <c r="O66" i="13"/>
  <c r="K54" i="13" a="1"/>
  <c r="K54" i="13" s="1"/>
  <c r="I54" i="13"/>
  <c r="Q54" i="13" s="1"/>
  <c r="N54" i="13"/>
  <c r="O54" i="13"/>
  <c r="K42" i="13" a="1"/>
  <c r="K42" i="13" s="1"/>
  <c r="I42" i="13"/>
  <c r="Q42" i="13" s="1"/>
  <c r="N42" i="13"/>
  <c r="O42" i="13"/>
  <c r="K31" i="13" a="1"/>
  <c r="K31" i="13" s="1"/>
  <c r="I31" i="13"/>
  <c r="Q31" i="13" s="1"/>
  <c r="N31" i="13"/>
  <c r="O31" i="13"/>
  <c r="K19" i="13" a="1"/>
  <c r="K19" i="13" s="1"/>
  <c r="I19" i="13"/>
  <c r="Q19" i="13" s="1"/>
  <c r="N19" i="13"/>
  <c r="O19" i="13"/>
  <c r="K7" i="13" a="1"/>
  <c r="K7" i="13" s="1"/>
  <c r="I7" i="13"/>
  <c r="Q7" i="13" s="1"/>
  <c r="N7" i="13"/>
  <c r="O7" i="13"/>
  <c r="K747" i="13" a="1"/>
  <c r="K747" i="13" s="1"/>
  <c r="I747" i="13"/>
  <c r="Q747" i="13" s="1"/>
  <c r="N747" i="13"/>
  <c r="O747" i="13"/>
  <c r="K639" i="13" a="1"/>
  <c r="K639" i="13" s="1"/>
  <c r="I639" i="13"/>
  <c r="Q639" i="13" s="1"/>
  <c r="N639" i="13"/>
  <c r="O639" i="13"/>
  <c r="K459" i="13" a="1"/>
  <c r="K459" i="13" s="1"/>
  <c r="I459" i="13"/>
  <c r="Q459" i="13" s="1"/>
  <c r="N459" i="13"/>
  <c r="O459" i="13"/>
  <c r="K363" i="13" a="1"/>
  <c r="K363" i="13" s="1"/>
  <c r="I363" i="13"/>
  <c r="Q363" i="13" s="1"/>
  <c r="N363" i="13"/>
  <c r="O363" i="13"/>
  <c r="K255" i="13" a="1"/>
  <c r="K255" i="13" s="1"/>
  <c r="I255" i="13"/>
  <c r="Q255" i="13" s="1"/>
  <c r="N255" i="13"/>
  <c r="O255" i="13"/>
  <c r="K147" i="13" a="1"/>
  <c r="K147" i="13" s="1"/>
  <c r="I147" i="13"/>
  <c r="Q147" i="13" s="1"/>
  <c r="N147" i="13"/>
  <c r="O147" i="13"/>
  <c r="K39" i="13" a="1"/>
  <c r="K39" i="13" s="1"/>
  <c r="I39" i="13"/>
  <c r="Q39" i="13" s="1"/>
  <c r="N39" i="13"/>
  <c r="O39" i="13"/>
  <c r="K758" i="13" a="1"/>
  <c r="K758" i="13" s="1"/>
  <c r="I758" i="13"/>
  <c r="Q758" i="13" s="1"/>
  <c r="N758" i="13"/>
  <c r="O758" i="13"/>
  <c r="K674" i="13" a="1"/>
  <c r="K674" i="13" s="1"/>
  <c r="I674" i="13"/>
  <c r="Q674" i="13" s="1"/>
  <c r="N674" i="13"/>
  <c r="O674" i="13"/>
  <c r="K590" i="13" a="1"/>
  <c r="K590" i="13" s="1"/>
  <c r="I590" i="13"/>
  <c r="Q590" i="13" s="1"/>
  <c r="N590" i="13"/>
  <c r="O590" i="13"/>
  <c r="K482" i="13" a="1"/>
  <c r="K482" i="13" s="1"/>
  <c r="I482" i="13"/>
  <c r="Q482" i="13" s="1"/>
  <c r="N482" i="13"/>
  <c r="O482" i="13"/>
  <c r="K398" i="13" a="1"/>
  <c r="K398" i="13" s="1"/>
  <c r="I398" i="13"/>
  <c r="Q398" i="13" s="1"/>
  <c r="N398" i="13"/>
  <c r="O398" i="13"/>
  <c r="K314" i="13" a="1"/>
  <c r="K314" i="13" s="1"/>
  <c r="I314" i="13"/>
  <c r="Q314" i="13" s="1"/>
  <c r="N314" i="13"/>
  <c r="O314" i="13"/>
  <c r="K242" i="13" a="1"/>
  <c r="K242" i="13" s="1"/>
  <c r="I242" i="13"/>
  <c r="Q242" i="13" s="1"/>
  <c r="N242" i="13"/>
  <c r="O242" i="13"/>
  <c r="K170" i="13" a="1"/>
  <c r="K170" i="13" s="1"/>
  <c r="I170" i="13"/>
  <c r="Q170" i="13" s="1"/>
  <c r="N170" i="13"/>
  <c r="O170" i="13"/>
  <c r="K86" i="13" a="1"/>
  <c r="K86" i="13" s="1"/>
  <c r="I86" i="13"/>
  <c r="Q86" i="13" s="1"/>
  <c r="N86" i="13"/>
  <c r="O86" i="13"/>
  <c r="K15" i="13" a="1"/>
  <c r="K15" i="13" s="1"/>
  <c r="I15" i="13"/>
  <c r="Q15" i="13" s="1"/>
  <c r="N15" i="13"/>
  <c r="O15" i="13"/>
  <c r="K742" i="13" a="1"/>
  <c r="K742" i="13" s="1"/>
  <c r="I742" i="13"/>
  <c r="Q742" i="13" s="1"/>
  <c r="O742" i="13"/>
  <c r="N742" i="13"/>
  <c r="K658" i="13" a="1"/>
  <c r="K658" i="13" s="1"/>
  <c r="I658" i="13"/>
  <c r="Q658" i="13" s="1"/>
  <c r="N658" i="13"/>
  <c r="O658" i="13"/>
  <c r="K761" i="13" a="1"/>
  <c r="K761" i="13" s="1"/>
  <c r="I761" i="13"/>
  <c r="Q761" i="13" s="1"/>
  <c r="N761" i="13"/>
  <c r="O761" i="13"/>
  <c r="K749" i="13" a="1"/>
  <c r="K749" i="13" s="1"/>
  <c r="I749" i="13"/>
  <c r="Q749" i="13" s="1"/>
  <c r="N749" i="13"/>
  <c r="O749" i="13"/>
  <c r="K737" i="13" a="1"/>
  <c r="K737" i="13" s="1"/>
  <c r="I737" i="13"/>
  <c r="Q737" i="13" s="1"/>
  <c r="N737" i="13"/>
  <c r="O737" i="13"/>
  <c r="K725" i="13" a="1"/>
  <c r="K725" i="13" s="1"/>
  <c r="I725" i="13"/>
  <c r="Q725" i="13" s="1"/>
  <c r="N725" i="13"/>
  <c r="O725" i="13"/>
  <c r="K713" i="13" a="1"/>
  <c r="K713" i="13" s="1"/>
  <c r="I713" i="13"/>
  <c r="Q713" i="13" s="1"/>
  <c r="N713" i="13"/>
  <c r="O713" i="13"/>
  <c r="K701" i="13" a="1"/>
  <c r="K701" i="13" s="1"/>
  <c r="I701" i="13"/>
  <c r="Q701" i="13" s="1"/>
  <c r="N701" i="13"/>
  <c r="O701" i="13"/>
  <c r="K689" i="13" a="1"/>
  <c r="K689" i="13" s="1"/>
  <c r="I689" i="13"/>
  <c r="Q689" i="13" s="1"/>
  <c r="N689" i="13"/>
  <c r="O689" i="13"/>
  <c r="K677" i="13" a="1"/>
  <c r="K677" i="13" s="1"/>
  <c r="I677" i="13"/>
  <c r="Q677" i="13" s="1"/>
  <c r="N677" i="13"/>
  <c r="O677" i="13"/>
  <c r="K665" i="13" a="1"/>
  <c r="K665" i="13" s="1"/>
  <c r="I665" i="13"/>
  <c r="Q665" i="13" s="1"/>
  <c r="N665" i="13"/>
  <c r="O665" i="13"/>
  <c r="K653" i="13" a="1"/>
  <c r="K653" i="13" s="1"/>
  <c r="I653" i="13"/>
  <c r="Q653" i="13" s="1"/>
  <c r="N653" i="13"/>
  <c r="O653" i="13"/>
  <c r="K641" i="13" a="1"/>
  <c r="K641" i="13" s="1"/>
  <c r="I641" i="13"/>
  <c r="Q641" i="13" s="1"/>
  <c r="N641" i="13"/>
  <c r="O641" i="13"/>
  <c r="K629" i="13" a="1"/>
  <c r="K629" i="13" s="1"/>
  <c r="I629" i="13"/>
  <c r="Q629" i="13" s="1"/>
  <c r="N629" i="13"/>
  <c r="O629" i="13"/>
  <c r="K617" i="13" a="1"/>
  <c r="K617" i="13" s="1"/>
  <c r="I617" i="13"/>
  <c r="Q617" i="13" s="1"/>
  <c r="N617" i="13"/>
  <c r="O617" i="13"/>
  <c r="K605" i="13" a="1"/>
  <c r="K605" i="13" s="1"/>
  <c r="I605" i="13"/>
  <c r="Q605" i="13" s="1"/>
  <c r="N605" i="13"/>
  <c r="O605" i="13"/>
  <c r="K593" i="13" a="1"/>
  <c r="K593" i="13" s="1"/>
  <c r="I593" i="13"/>
  <c r="Q593" i="13" s="1"/>
  <c r="N593" i="13"/>
  <c r="O593" i="13"/>
  <c r="K581" i="13" a="1"/>
  <c r="K581" i="13" s="1"/>
  <c r="I581" i="13"/>
  <c r="Q581" i="13" s="1"/>
  <c r="N581" i="13"/>
  <c r="O581" i="13"/>
  <c r="K569" i="13" a="1"/>
  <c r="K569" i="13" s="1"/>
  <c r="I569" i="13"/>
  <c r="Q569" i="13" s="1"/>
  <c r="N569" i="13"/>
  <c r="O569" i="13"/>
  <c r="K557" i="13" a="1"/>
  <c r="K557" i="13" s="1"/>
  <c r="I557" i="13"/>
  <c r="Q557" i="13" s="1"/>
  <c r="N557" i="13"/>
  <c r="O557" i="13"/>
  <c r="K545" i="13" a="1"/>
  <c r="K545" i="13" s="1"/>
  <c r="I545" i="13"/>
  <c r="Q545" i="13" s="1"/>
  <c r="N545" i="13"/>
  <c r="O545" i="13"/>
  <c r="K533" i="13" a="1"/>
  <c r="K533" i="13" s="1"/>
  <c r="I533" i="13"/>
  <c r="Q533" i="13" s="1"/>
  <c r="N533" i="13"/>
  <c r="O533" i="13"/>
  <c r="K521" i="13" a="1"/>
  <c r="K521" i="13" s="1"/>
  <c r="I521" i="13"/>
  <c r="Q521" i="13" s="1"/>
  <c r="N521" i="13"/>
  <c r="O521" i="13"/>
  <c r="K509" i="13" a="1"/>
  <c r="K509" i="13" s="1"/>
  <c r="I509" i="13"/>
  <c r="Q509" i="13" s="1"/>
  <c r="N509" i="13"/>
  <c r="O509" i="13"/>
  <c r="K497" i="13" a="1"/>
  <c r="K497" i="13" s="1"/>
  <c r="I497" i="13"/>
  <c r="Q497" i="13" s="1"/>
  <c r="N497" i="13"/>
  <c r="O497" i="13"/>
  <c r="K485" i="13" a="1"/>
  <c r="K485" i="13" s="1"/>
  <c r="I485" i="13"/>
  <c r="Q485" i="13" s="1"/>
  <c r="O485" i="13"/>
  <c r="N485" i="13"/>
  <c r="K473" i="13" a="1"/>
  <c r="K473" i="13" s="1"/>
  <c r="I473" i="13"/>
  <c r="Q473" i="13" s="1"/>
  <c r="N473" i="13"/>
  <c r="O473" i="13"/>
  <c r="K461" i="13" a="1"/>
  <c r="K461" i="13" s="1"/>
  <c r="I461" i="13"/>
  <c r="Q461" i="13" s="1"/>
  <c r="N461" i="13"/>
  <c r="O461" i="13"/>
  <c r="K449" i="13" a="1"/>
  <c r="K449" i="13" s="1"/>
  <c r="I449" i="13"/>
  <c r="Q449" i="13" s="1"/>
  <c r="N449" i="13"/>
  <c r="O449" i="13"/>
  <c r="K437" i="13" a="1"/>
  <c r="K437" i="13" s="1"/>
  <c r="I437" i="13"/>
  <c r="Q437" i="13" s="1"/>
  <c r="N437" i="13"/>
  <c r="O437" i="13"/>
  <c r="K425" i="13" a="1"/>
  <c r="K425" i="13" s="1"/>
  <c r="I425" i="13"/>
  <c r="Q425" i="13" s="1"/>
  <c r="N425" i="13"/>
  <c r="O425" i="13"/>
  <c r="K413" i="13" a="1"/>
  <c r="K413" i="13" s="1"/>
  <c r="I413" i="13"/>
  <c r="Q413" i="13" s="1"/>
  <c r="N413" i="13"/>
  <c r="O413" i="13"/>
  <c r="K401" i="13" a="1"/>
  <c r="K401" i="13" s="1"/>
  <c r="I401" i="13"/>
  <c r="Q401" i="13" s="1"/>
  <c r="N401" i="13"/>
  <c r="O401" i="13"/>
  <c r="K389" i="13" a="1"/>
  <c r="K389" i="13" s="1"/>
  <c r="I389" i="13"/>
  <c r="Q389" i="13" s="1"/>
  <c r="N389" i="13"/>
  <c r="O389" i="13"/>
  <c r="K377" i="13" a="1"/>
  <c r="K377" i="13" s="1"/>
  <c r="I377" i="13"/>
  <c r="Q377" i="13" s="1"/>
  <c r="N377" i="13"/>
  <c r="O377" i="13"/>
  <c r="K365" i="13" a="1"/>
  <c r="K365" i="13" s="1"/>
  <c r="I365" i="13"/>
  <c r="Q365" i="13" s="1"/>
  <c r="N365" i="13"/>
  <c r="O365" i="13"/>
  <c r="K353" i="13" a="1"/>
  <c r="K353" i="13" s="1"/>
  <c r="I353" i="13"/>
  <c r="Q353" i="13" s="1"/>
  <c r="N353" i="13"/>
  <c r="O353" i="13"/>
  <c r="K341" i="13" a="1"/>
  <c r="K341" i="13" s="1"/>
  <c r="I341" i="13"/>
  <c r="Q341" i="13" s="1"/>
  <c r="N341" i="13"/>
  <c r="O341" i="13"/>
  <c r="K329" i="13" a="1"/>
  <c r="K329" i="13" s="1"/>
  <c r="I329" i="13"/>
  <c r="Q329" i="13" s="1"/>
  <c r="N329" i="13"/>
  <c r="O329" i="13"/>
  <c r="K317" i="13" a="1"/>
  <c r="K317" i="13" s="1"/>
  <c r="I317" i="13"/>
  <c r="Q317" i="13" s="1"/>
  <c r="N317" i="13"/>
  <c r="O317" i="13"/>
  <c r="K305" i="13" a="1"/>
  <c r="K305" i="13" s="1"/>
  <c r="I305" i="13"/>
  <c r="Q305" i="13" s="1"/>
  <c r="N305" i="13"/>
  <c r="O305" i="13"/>
  <c r="K293" i="13" a="1"/>
  <c r="K293" i="13" s="1"/>
  <c r="I293" i="13"/>
  <c r="Q293" i="13" s="1"/>
  <c r="N293" i="13"/>
  <c r="O293" i="13"/>
  <c r="K281" i="13" a="1"/>
  <c r="K281" i="13" s="1"/>
  <c r="I281" i="13"/>
  <c r="Q281" i="13" s="1"/>
  <c r="N281" i="13"/>
  <c r="O281" i="13"/>
  <c r="K269" i="13" a="1"/>
  <c r="K269" i="13" s="1"/>
  <c r="I269" i="13"/>
  <c r="Q269" i="13" s="1"/>
  <c r="N269" i="13"/>
  <c r="O269" i="13"/>
  <c r="K257" i="13" a="1"/>
  <c r="K257" i="13" s="1"/>
  <c r="I257" i="13"/>
  <c r="Q257" i="13" s="1"/>
  <c r="N257" i="13"/>
  <c r="O257" i="13"/>
  <c r="K245" i="13" a="1"/>
  <c r="K245" i="13" s="1"/>
  <c r="I245" i="13"/>
  <c r="Q245" i="13" s="1"/>
  <c r="N245" i="13"/>
  <c r="O245" i="13"/>
  <c r="K233" i="13" a="1"/>
  <c r="K233" i="13" s="1"/>
  <c r="I233" i="13"/>
  <c r="Q233" i="13" s="1"/>
  <c r="N233" i="13"/>
  <c r="O233" i="13"/>
  <c r="K221" i="13" a="1"/>
  <c r="K221" i="13" s="1"/>
  <c r="I221" i="13"/>
  <c r="Q221" i="13" s="1"/>
  <c r="N221" i="13"/>
  <c r="O221" i="13"/>
  <c r="K209" i="13" a="1"/>
  <c r="K209" i="13" s="1"/>
  <c r="I209" i="13"/>
  <c r="Q209" i="13" s="1"/>
  <c r="N209" i="13"/>
  <c r="O209" i="13"/>
  <c r="K197" i="13" a="1"/>
  <c r="K197" i="13" s="1"/>
  <c r="I197" i="13"/>
  <c r="Q197" i="13" s="1"/>
  <c r="N197" i="13"/>
  <c r="O197" i="13"/>
  <c r="K185" i="13" a="1"/>
  <c r="K185" i="13" s="1"/>
  <c r="I185" i="13"/>
  <c r="Q185" i="13" s="1"/>
  <c r="N185" i="13"/>
  <c r="O185" i="13"/>
  <c r="K173" i="13" a="1"/>
  <c r="K173" i="13" s="1"/>
  <c r="I173" i="13"/>
  <c r="Q173" i="13" s="1"/>
  <c r="N173" i="13"/>
  <c r="O173" i="13"/>
  <c r="K161" i="13" a="1"/>
  <c r="K161" i="13" s="1"/>
  <c r="I161" i="13"/>
  <c r="Q161" i="13" s="1"/>
  <c r="N161" i="13"/>
  <c r="O161" i="13"/>
  <c r="K149" i="13" a="1"/>
  <c r="K149" i="13" s="1"/>
  <c r="I149" i="13"/>
  <c r="Q149" i="13" s="1"/>
  <c r="N149" i="13"/>
  <c r="O149" i="13"/>
  <c r="K137" i="13" a="1"/>
  <c r="K137" i="13" s="1"/>
  <c r="I137" i="13"/>
  <c r="Q137" i="13" s="1"/>
  <c r="N137" i="13"/>
  <c r="O137" i="13"/>
  <c r="K125" i="13" a="1"/>
  <c r="K125" i="13" s="1"/>
  <c r="I125" i="13"/>
  <c r="Q125" i="13" s="1"/>
  <c r="O125" i="13"/>
  <c r="N125" i="13"/>
  <c r="K113" i="13" a="1"/>
  <c r="K113" i="13" s="1"/>
  <c r="I113" i="13"/>
  <c r="Q113" i="13" s="1"/>
  <c r="N113" i="13"/>
  <c r="O113" i="13"/>
  <c r="K101" i="13" a="1"/>
  <c r="K101" i="13" s="1"/>
  <c r="I101" i="13"/>
  <c r="Q101" i="13" s="1"/>
  <c r="N101" i="13"/>
  <c r="O101" i="13"/>
  <c r="K89" i="13" a="1"/>
  <c r="K89" i="13" s="1"/>
  <c r="I89" i="13"/>
  <c r="Q89" i="13" s="1"/>
  <c r="N89" i="13"/>
  <c r="O89" i="13"/>
  <c r="K77" i="13" a="1"/>
  <c r="K77" i="13" s="1"/>
  <c r="I77" i="13"/>
  <c r="Q77" i="13" s="1"/>
  <c r="N77" i="13"/>
  <c r="O77" i="13"/>
  <c r="K65" i="13" a="1"/>
  <c r="K65" i="13" s="1"/>
  <c r="I65" i="13"/>
  <c r="Q65" i="13" s="1"/>
  <c r="N65" i="13"/>
  <c r="O65" i="13"/>
  <c r="K53" i="13" a="1"/>
  <c r="K53" i="13" s="1"/>
  <c r="I53" i="13"/>
  <c r="Q53" i="13" s="1"/>
  <c r="N53" i="13"/>
  <c r="O53" i="13"/>
  <c r="K41" i="13" a="1"/>
  <c r="K41" i="13" s="1"/>
  <c r="I41" i="13"/>
  <c r="Q41" i="13" s="1"/>
  <c r="N41" i="13"/>
  <c r="O41" i="13"/>
  <c r="K30" i="13" a="1"/>
  <c r="K30" i="13" s="1"/>
  <c r="I30" i="13"/>
  <c r="Q30" i="13" s="1"/>
  <c r="N30" i="13"/>
  <c r="O30" i="13"/>
  <c r="K18" i="13" a="1"/>
  <c r="K18" i="13" s="1"/>
  <c r="I18" i="13"/>
  <c r="Q18" i="13" s="1"/>
  <c r="N18" i="13"/>
  <c r="O18" i="13"/>
  <c r="K6" i="13" a="1"/>
  <c r="K6" i="13" s="1"/>
  <c r="I6" i="13"/>
  <c r="Q6" i="13" s="1"/>
  <c r="N6" i="13"/>
  <c r="O6" i="13"/>
  <c r="K699" i="13" a="1"/>
  <c r="K699" i="13" s="1"/>
  <c r="I699" i="13"/>
  <c r="Q699" i="13" s="1"/>
  <c r="N699" i="13"/>
  <c r="O699" i="13"/>
  <c r="K615" i="13" a="1"/>
  <c r="K615" i="13" s="1"/>
  <c r="I615" i="13"/>
  <c r="Q615" i="13" s="1"/>
  <c r="N615" i="13"/>
  <c r="O615" i="13"/>
  <c r="K495" i="13" a="1"/>
  <c r="K495" i="13" s="1"/>
  <c r="I495" i="13"/>
  <c r="Q495" i="13" s="1"/>
  <c r="N495" i="13"/>
  <c r="O495" i="13"/>
  <c r="K399" i="13" a="1"/>
  <c r="K399" i="13" s="1"/>
  <c r="I399" i="13"/>
  <c r="Q399" i="13" s="1"/>
  <c r="N399" i="13"/>
  <c r="O399" i="13"/>
  <c r="K291" i="13" a="1"/>
  <c r="K291" i="13" s="1"/>
  <c r="I291" i="13"/>
  <c r="Q291" i="13" s="1"/>
  <c r="N291" i="13"/>
  <c r="O291" i="13"/>
  <c r="K183" i="13" a="1"/>
  <c r="K183" i="13" s="1"/>
  <c r="I183" i="13"/>
  <c r="Q183" i="13" s="1"/>
  <c r="N183" i="13"/>
  <c r="O183" i="13"/>
  <c r="K75" i="13" a="1"/>
  <c r="K75" i="13" s="1"/>
  <c r="I75" i="13"/>
  <c r="Q75" i="13" s="1"/>
  <c r="N75" i="13"/>
  <c r="O75" i="13"/>
  <c r="K770" i="13" a="1"/>
  <c r="K770" i="13" s="1"/>
  <c r="I770" i="13"/>
  <c r="Q770" i="13" s="1"/>
  <c r="N770" i="13"/>
  <c r="O770" i="13"/>
  <c r="K650" i="13" a="1"/>
  <c r="K650" i="13" s="1"/>
  <c r="I650" i="13"/>
  <c r="Q650" i="13" s="1"/>
  <c r="N650" i="13"/>
  <c r="O650" i="13"/>
  <c r="K554" i="13" a="1"/>
  <c r="K554" i="13" s="1"/>
  <c r="I554" i="13"/>
  <c r="Q554" i="13" s="1"/>
  <c r="N554" i="13"/>
  <c r="O554" i="13"/>
  <c r="K458" i="13" a="1"/>
  <c r="K458" i="13" s="1"/>
  <c r="I458" i="13"/>
  <c r="Q458" i="13" s="1"/>
  <c r="N458" i="13"/>
  <c r="O458" i="13"/>
  <c r="K362" i="13" a="1"/>
  <c r="K362" i="13" s="1"/>
  <c r="I362" i="13"/>
  <c r="Q362" i="13" s="1"/>
  <c r="N362" i="13"/>
  <c r="O362" i="13"/>
  <c r="K254" i="13" a="1"/>
  <c r="K254" i="13" s="1"/>
  <c r="I254" i="13"/>
  <c r="Q254" i="13" s="1"/>
  <c r="N254" i="13"/>
  <c r="O254" i="13"/>
  <c r="K146" i="13" a="1"/>
  <c r="K146" i="13" s="1"/>
  <c r="I146" i="13"/>
  <c r="Q146" i="13" s="1"/>
  <c r="N146" i="13"/>
  <c r="O146" i="13"/>
  <c r="K50" i="13" a="1"/>
  <c r="K50" i="13" s="1"/>
  <c r="I50" i="13"/>
  <c r="Q50" i="13" s="1"/>
  <c r="N50" i="13"/>
  <c r="O50" i="13"/>
  <c r="K731" i="13" a="1"/>
  <c r="K731" i="13" s="1"/>
  <c r="I731" i="13"/>
  <c r="Q731" i="13" s="1"/>
  <c r="N731" i="13"/>
  <c r="O731" i="13"/>
  <c r="K718" i="13" a="1"/>
  <c r="K718" i="13" s="1"/>
  <c r="I718" i="13"/>
  <c r="Q718" i="13" s="1"/>
  <c r="N718" i="13"/>
  <c r="O718" i="13"/>
  <c r="K760" i="13" a="1"/>
  <c r="K760" i="13" s="1"/>
  <c r="I760" i="13"/>
  <c r="Q760" i="13" s="1"/>
  <c r="O760" i="13"/>
  <c r="N760" i="13"/>
  <c r="K748" i="13" a="1"/>
  <c r="K748" i="13" s="1"/>
  <c r="I748" i="13"/>
  <c r="Q748" i="13" s="1"/>
  <c r="O748" i="13"/>
  <c r="N748" i="13"/>
  <c r="K736" i="13" a="1"/>
  <c r="K736" i="13" s="1"/>
  <c r="I736" i="13"/>
  <c r="Q736" i="13" s="1"/>
  <c r="N736" i="13"/>
  <c r="O736" i="13"/>
  <c r="K724" i="13" a="1"/>
  <c r="K724" i="13" s="1"/>
  <c r="I724" i="13"/>
  <c r="Q724" i="13" s="1"/>
  <c r="N724" i="13"/>
  <c r="O724" i="13"/>
  <c r="K712" i="13" a="1"/>
  <c r="K712" i="13" s="1"/>
  <c r="I712" i="13"/>
  <c r="Q712" i="13" s="1"/>
  <c r="N712" i="13"/>
  <c r="O712" i="13"/>
  <c r="K700" i="13" a="1"/>
  <c r="K700" i="13" s="1"/>
  <c r="I700" i="13"/>
  <c r="Q700" i="13" s="1"/>
  <c r="N700" i="13"/>
  <c r="O700" i="13"/>
  <c r="K688" i="13" a="1"/>
  <c r="K688" i="13" s="1"/>
  <c r="I688" i="13"/>
  <c r="Q688" i="13" s="1"/>
  <c r="N688" i="13"/>
  <c r="O688" i="13"/>
  <c r="K676" i="13" a="1"/>
  <c r="K676" i="13" s="1"/>
  <c r="I676" i="13"/>
  <c r="Q676" i="13" s="1"/>
  <c r="N676" i="13"/>
  <c r="O676" i="13"/>
  <c r="K664" i="13" a="1"/>
  <c r="K664" i="13" s="1"/>
  <c r="I664" i="13"/>
  <c r="Q664" i="13" s="1"/>
  <c r="N664" i="13"/>
  <c r="O664" i="13"/>
  <c r="K652" i="13" a="1"/>
  <c r="K652" i="13" s="1"/>
  <c r="I652" i="13"/>
  <c r="Q652" i="13" s="1"/>
  <c r="N652" i="13"/>
  <c r="O652" i="13"/>
  <c r="K640" i="13" a="1"/>
  <c r="K640" i="13" s="1"/>
  <c r="I640" i="13"/>
  <c r="Q640" i="13" s="1"/>
  <c r="N640" i="13"/>
  <c r="O640" i="13"/>
  <c r="K628" i="13" a="1"/>
  <c r="K628" i="13" s="1"/>
  <c r="I628" i="13"/>
  <c r="Q628" i="13" s="1"/>
  <c r="N628" i="13"/>
  <c r="O628" i="13"/>
  <c r="K616" i="13" a="1"/>
  <c r="K616" i="13" s="1"/>
  <c r="I616" i="13"/>
  <c r="Q616" i="13" s="1"/>
  <c r="N616" i="13"/>
  <c r="O616" i="13"/>
  <c r="K604" i="13" a="1"/>
  <c r="K604" i="13" s="1"/>
  <c r="I604" i="13"/>
  <c r="Q604" i="13" s="1"/>
  <c r="N604" i="13"/>
  <c r="O604" i="13"/>
  <c r="K592" i="13" a="1"/>
  <c r="K592" i="13" s="1"/>
  <c r="I592" i="13"/>
  <c r="Q592" i="13" s="1"/>
  <c r="N592" i="13"/>
  <c r="O592" i="13"/>
  <c r="K580" i="13" a="1"/>
  <c r="K580" i="13" s="1"/>
  <c r="I580" i="13"/>
  <c r="Q580" i="13" s="1"/>
  <c r="N580" i="13"/>
  <c r="O580" i="13"/>
  <c r="K568" i="13" a="1"/>
  <c r="K568" i="13" s="1"/>
  <c r="I568" i="13"/>
  <c r="Q568" i="13" s="1"/>
  <c r="N568" i="13"/>
  <c r="O568" i="13"/>
  <c r="K556" i="13" a="1"/>
  <c r="K556" i="13" s="1"/>
  <c r="I556" i="13"/>
  <c r="Q556" i="13" s="1"/>
  <c r="N556" i="13"/>
  <c r="O556" i="13"/>
  <c r="K544" i="13" a="1"/>
  <c r="K544" i="13" s="1"/>
  <c r="I544" i="13"/>
  <c r="Q544" i="13" s="1"/>
  <c r="N544" i="13"/>
  <c r="O544" i="13"/>
  <c r="K532" i="13" a="1"/>
  <c r="K532" i="13" s="1"/>
  <c r="I532" i="13"/>
  <c r="Q532" i="13" s="1"/>
  <c r="N532" i="13"/>
  <c r="O532" i="13"/>
  <c r="K520" i="13" a="1"/>
  <c r="K520" i="13" s="1"/>
  <c r="I520" i="13"/>
  <c r="Q520" i="13" s="1"/>
  <c r="N520" i="13"/>
  <c r="O520" i="13"/>
  <c r="K508" i="13" a="1"/>
  <c r="K508" i="13" s="1"/>
  <c r="I508" i="13"/>
  <c r="Q508" i="13" s="1"/>
  <c r="N508" i="13"/>
  <c r="O508" i="13"/>
  <c r="K496" i="13" a="1"/>
  <c r="K496" i="13" s="1"/>
  <c r="I496" i="13"/>
  <c r="Q496" i="13" s="1"/>
  <c r="N496" i="13"/>
  <c r="O496" i="13"/>
  <c r="K484" i="13" a="1"/>
  <c r="K484" i="13" s="1"/>
  <c r="I484" i="13"/>
  <c r="Q484" i="13" s="1"/>
  <c r="N484" i="13"/>
  <c r="O484" i="13"/>
  <c r="K472" i="13" a="1"/>
  <c r="K472" i="13" s="1"/>
  <c r="I472" i="13"/>
  <c r="Q472" i="13" s="1"/>
  <c r="N472" i="13"/>
  <c r="O472" i="13"/>
  <c r="K460" i="13" a="1"/>
  <c r="K460" i="13" s="1"/>
  <c r="I460" i="13"/>
  <c r="Q460" i="13" s="1"/>
  <c r="N460" i="13"/>
  <c r="O460" i="13"/>
  <c r="K448" i="13" a="1"/>
  <c r="K448" i="13" s="1"/>
  <c r="I448" i="13"/>
  <c r="Q448" i="13" s="1"/>
  <c r="N448" i="13"/>
  <c r="O448" i="13"/>
  <c r="K436" i="13" a="1"/>
  <c r="K436" i="13" s="1"/>
  <c r="I436" i="13"/>
  <c r="Q436" i="13" s="1"/>
  <c r="N436" i="13"/>
  <c r="O436" i="13"/>
  <c r="K424" i="13" a="1"/>
  <c r="K424" i="13" s="1"/>
  <c r="I424" i="13"/>
  <c r="Q424" i="13" s="1"/>
  <c r="N424" i="13"/>
  <c r="O424" i="13"/>
  <c r="K412" i="13" a="1"/>
  <c r="K412" i="13" s="1"/>
  <c r="I412" i="13"/>
  <c r="Q412" i="13" s="1"/>
  <c r="N412" i="13"/>
  <c r="O412" i="13"/>
  <c r="K400" i="13" a="1"/>
  <c r="K400" i="13" s="1"/>
  <c r="I400" i="13"/>
  <c r="Q400" i="13" s="1"/>
  <c r="N400" i="13"/>
  <c r="O400" i="13"/>
  <c r="K388" i="13" a="1"/>
  <c r="K388" i="13" s="1"/>
  <c r="I388" i="13"/>
  <c r="Q388" i="13" s="1"/>
  <c r="N388" i="13"/>
  <c r="O388" i="13"/>
  <c r="K376" i="13" a="1"/>
  <c r="K376" i="13" s="1"/>
  <c r="I376" i="13"/>
  <c r="Q376" i="13" s="1"/>
  <c r="N376" i="13"/>
  <c r="O376" i="13"/>
  <c r="K364" i="13" a="1"/>
  <c r="K364" i="13" s="1"/>
  <c r="I364" i="13"/>
  <c r="Q364" i="13" s="1"/>
  <c r="N364" i="13"/>
  <c r="O364" i="13"/>
  <c r="K352" i="13" a="1"/>
  <c r="K352" i="13" s="1"/>
  <c r="I352" i="13"/>
  <c r="Q352" i="13" s="1"/>
  <c r="N352" i="13"/>
  <c r="O352" i="13"/>
  <c r="K340" i="13" a="1"/>
  <c r="K340" i="13" s="1"/>
  <c r="I340" i="13"/>
  <c r="Q340" i="13" s="1"/>
  <c r="N340" i="13"/>
  <c r="O340" i="13"/>
  <c r="K328" i="13" a="1"/>
  <c r="K328" i="13" s="1"/>
  <c r="I328" i="13"/>
  <c r="Q328" i="13" s="1"/>
  <c r="N328" i="13"/>
  <c r="O328" i="13"/>
  <c r="K316" i="13" a="1"/>
  <c r="K316" i="13" s="1"/>
  <c r="I316" i="13"/>
  <c r="Q316" i="13" s="1"/>
  <c r="N316" i="13"/>
  <c r="O316" i="13"/>
  <c r="K304" i="13" a="1"/>
  <c r="K304" i="13" s="1"/>
  <c r="I304" i="13"/>
  <c r="Q304" i="13" s="1"/>
  <c r="N304" i="13"/>
  <c r="O304" i="13"/>
  <c r="K292" i="13" a="1"/>
  <c r="K292" i="13" s="1"/>
  <c r="I292" i="13"/>
  <c r="Q292" i="13" s="1"/>
  <c r="N292" i="13"/>
  <c r="O292" i="13"/>
  <c r="K280" i="13" a="1"/>
  <c r="K280" i="13" s="1"/>
  <c r="I280" i="13"/>
  <c r="Q280" i="13" s="1"/>
  <c r="N280" i="13"/>
  <c r="O280" i="13"/>
  <c r="K268" i="13" a="1"/>
  <c r="K268" i="13" s="1"/>
  <c r="I268" i="13"/>
  <c r="Q268" i="13" s="1"/>
  <c r="N268" i="13"/>
  <c r="O268" i="13"/>
  <c r="K256" i="13" a="1"/>
  <c r="K256" i="13" s="1"/>
  <c r="I256" i="13"/>
  <c r="Q256" i="13" s="1"/>
  <c r="N256" i="13"/>
  <c r="O256" i="13"/>
  <c r="K244" i="13" a="1"/>
  <c r="K244" i="13" s="1"/>
  <c r="I244" i="13"/>
  <c r="Q244" i="13" s="1"/>
  <c r="N244" i="13"/>
  <c r="O244" i="13"/>
  <c r="K232" i="13" a="1"/>
  <c r="K232" i="13" s="1"/>
  <c r="I232" i="13"/>
  <c r="Q232" i="13" s="1"/>
  <c r="N232" i="13"/>
  <c r="O232" i="13"/>
  <c r="K220" i="13" a="1"/>
  <c r="K220" i="13" s="1"/>
  <c r="I220" i="13"/>
  <c r="Q220" i="13" s="1"/>
  <c r="N220" i="13"/>
  <c r="O220" i="13"/>
  <c r="K208" i="13" a="1"/>
  <c r="K208" i="13" s="1"/>
  <c r="I208" i="13"/>
  <c r="Q208" i="13" s="1"/>
  <c r="N208" i="13"/>
  <c r="O208" i="13"/>
  <c r="K196" i="13" a="1"/>
  <c r="K196" i="13" s="1"/>
  <c r="I196" i="13"/>
  <c r="Q196" i="13" s="1"/>
  <c r="N196" i="13"/>
  <c r="O196" i="13"/>
  <c r="K184" i="13" a="1"/>
  <c r="K184" i="13" s="1"/>
  <c r="I184" i="13"/>
  <c r="Q184" i="13" s="1"/>
  <c r="N184" i="13"/>
  <c r="O184" i="13"/>
  <c r="K172" i="13" a="1"/>
  <c r="K172" i="13" s="1"/>
  <c r="I172" i="13"/>
  <c r="Q172" i="13" s="1"/>
  <c r="N172" i="13"/>
  <c r="O172" i="13"/>
  <c r="K160" i="13" a="1"/>
  <c r="K160" i="13" s="1"/>
  <c r="I160" i="13"/>
  <c r="Q160" i="13" s="1"/>
  <c r="N160" i="13"/>
  <c r="O160" i="13"/>
  <c r="K148" i="13" a="1"/>
  <c r="K148" i="13" s="1"/>
  <c r="I148" i="13"/>
  <c r="Q148" i="13" s="1"/>
  <c r="N148" i="13"/>
  <c r="O148" i="13"/>
  <c r="K136" i="13" a="1"/>
  <c r="K136" i="13" s="1"/>
  <c r="I136" i="13"/>
  <c r="Q136" i="13" s="1"/>
  <c r="N136" i="13"/>
  <c r="O136" i="13"/>
  <c r="K124" i="13" a="1"/>
  <c r="K124" i="13" s="1"/>
  <c r="I124" i="13"/>
  <c r="Q124" i="13" s="1"/>
  <c r="N124" i="13"/>
  <c r="O124" i="13"/>
  <c r="K112" i="13" a="1"/>
  <c r="K112" i="13" s="1"/>
  <c r="I112" i="13"/>
  <c r="Q112" i="13" s="1"/>
  <c r="N112" i="13"/>
  <c r="O112" i="13"/>
  <c r="K100" i="13" a="1"/>
  <c r="K100" i="13" s="1"/>
  <c r="I100" i="13"/>
  <c r="Q100" i="13" s="1"/>
  <c r="N100" i="13"/>
  <c r="O100" i="13"/>
  <c r="K88" i="13" a="1"/>
  <c r="K88" i="13" s="1"/>
  <c r="I88" i="13"/>
  <c r="Q88" i="13" s="1"/>
  <c r="N88" i="13"/>
  <c r="O88" i="13"/>
  <c r="K76" i="13" a="1"/>
  <c r="K76" i="13" s="1"/>
  <c r="I76" i="13"/>
  <c r="Q76" i="13" s="1"/>
  <c r="N76" i="13"/>
  <c r="O76" i="13"/>
  <c r="K64" i="13" a="1"/>
  <c r="K64" i="13" s="1"/>
  <c r="I64" i="13"/>
  <c r="Q64" i="13" s="1"/>
  <c r="N64" i="13"/>
  <c r="O64" i="13"/>
  <c r="K52" i="13" a="1"/>
  <c r="K52" i="13" s="1"/>
  <c r="I52" i="13"/>
  <c r="Q52" i="13" s="1"/>
  <c r="N52" i="13"/>
  <c r="O52" i="13"/>
  <c r="K40" i="13" a="1"/>
  <c r="K40" i="13" s="1"/>
  <c r="I40" i="13"/>
  <c r="Q40" i="13" s="1"/>
  <c r="N40" i="13"/>
  <c r="O40" i="13"/>
  <c r="K29" i="13" a="1"/>
  <c r="K29" i="13" s="1"/>
  <c r="I29" i="13"/>
  <c r="Q29" i="13" s="1"/>
  <c r="N29" i="13"/>
  <c r="O29" i="13"/>
  <c r="K17" i="13" a="1"/>
  <c r="K17" i="13" s="1"/>
  <c r="I17" i="13"/>
  <c r="Q17" i="13" s="1"/>
  <c r="N17" i="13"/>
  <c r="O17" i="13"/>
  <c r="K5" i="13" a="1"/>
  <c r="K5" i="13" s="1"/>
  <c r="I5" i="13"/>
  <c r="Q5" i="13" s="1"/>
  <c r="N5" i="13"/>
  <c r="O5" i="13"/>
  <c r="E747" i="13"/>
  <c r="F747" i="13"/>
  <c r="G747" i="13"/>
  <c r="E663" i="13"/>
  <c r="F663" i="13"/>
  <c r="G663" i="13"/>
  <c r="E579" i="13"/>
  <c r="F579" i="13"/>
  <c r="G579" i="13"/>
  <c r="F507" i="13"/>
  <c r="G507" i="13"/>
  <c r="E507" i="13"/>
  <c r="F483" i="13"/>
  <c r="G483" i="13"/>
  <c r="E483" i="13"/>
  <c r="F423" i="13"/>
  <c r="G423" i="13"/>
  <c r="E423" i="13"/>
  <c r="F387" i="13"/>
  <c r="G387" i="13"/>
  <c r="E387" i="13"/>
  <c r="F375" i="13"/>
  <c r="G375" i="13"/>
  <c r="E375" i="13"/>
  <c r="F363" i="13"/>
  <c r="G363" i="13"/>
  <c r="E363" i="13"/>
  <c r="E351" i="13"/>
  <c r="F351" i="13"/>
  <c r="G351" i="13"/>
  <c r="E339" i="13"/>
  <c r="F339" i="13"/>
  <c r="G339" i="13"/>
  <c r="E327" i="13"/>
  <c r="F327" i="13"/>
  <c r="G327" i="13"/>
  <c r="E315" i="13"/>
  <c r="F315" i="13"/>
  <c r="G315" i="13"/>
  <c r="E303" i="13"/>
  <c r="F303" i="13"/>
  <c r="G303" i="13"/>
  <c r="E291" i="13"/>
  <c r="F291" i="13"/>
  <c r="G291" i="13"/>
  <c r="G279" i="13"/>
  <c r="E279" i="13"/>
  <c r="F279" i="13"/>
  <c r="G267" i="13"/>
  <c r="E267" i="13"/>
  <c r="F267" i="13"/>
  <c r="G255" i="13"/>
  <c r="E255" i="13"/>
  <c r="F255" i="13"/>
  <c r="G243" i="13"/>
  <c r="F243" i="13"/>
  <c r="E243" i="13"/>
  <c r="G231" i="13"/>
  <c r="F231" i="13"/>
  <c r="E231" i="13"/>
  <c r="G219" i="13"/>
  <c r="E219" i="13"/>
  <c r="F219" i="13"/>
  <c r="G207" i="13"/>
  <c r="E207" i="13"/>
  <c r="F207" i="13"/>
  <c r="G195" i="13"/>
  <c r="E195" i="13"/>
  <c r="F195" i="13"/>
  <c r="E183" i="13"/>
  <c r="F183" i="13"/>
  <c r="G183" i="13"/>
  <c r="E171" i="13"/>
  <c r="F171" i="13"/>
  <c r="G171" i="13"/>
  <c r="F159" i="13"/>
  <c r="G159" i="13"/>
  <c r="E159" i="13"/>
  <c r="E147" i="13"/>
  <c r="F147" i="13"/>
  <c r="G147" i="13"/>
  <c r="F135" i="13"/>
  <c r="G135" i="13"/>
  <c r="E135" i="13"/>
  <c r="G123" i="13"/>
  <c r="E123" i="13"/>
  <c r="F123" i="13"/>
  <c r="E111" i="13"/>
  <c r="F111" i="13"/>
  <c r="G111" i="13"/>
  <c r="F99" i="13"/>
  <c r="G99" i="13"/>
  <c r="E99" i="13"/>
  <c r="F87" i="13"/>
  <c r="G87" i="13"/>
  <c r="E87" i="13"/>
  <c r="E75" i="13"/>
  <c r="F75" i="13"/>
  <c r="G75" i="13"/>
  <c r="E63" i="13"/>
  <c r="F63" i="13"/>
  <c r="G63" i="13"/>
  <c r="E51" i="13"/>
  <c r="F51" i="13"/>
  <c r="G51" i="13"/>
  <c r="E39" i="13"/>
  <c r="F39" i="13"/>
  <c r="G39" i="13"/>
  <c r="E28" i="13"/>
  <c r="F28" i="13"/>
  <c r="G28" i="13"/>
  <c r="E16" i="13"/>
  <c r="F16" i="13"/>
  <c r="G16" i="13"/>
  <c r="E770" i="13"/>
  <c r="G770" i="13"/>
  <c r="F770" i="13"/>
  <c r="E758" i="13"/>
  <c r="G758" i="13"/>
  <c r="F758" i="13"/>
  <c r="E746" i="13"/>
  <c r="G746" i="13"/>
  <c r="F746" i="13"/>
  <c r="E734" i="13"/>
  <c r="G734" i="13"/>
  <c r="F734" i="13"/>
  <c r="E722" i="13"/>
  <c r="G722" i="13"/>
  <c r="F722" i="13"/>
  <c r="E710" i="13"/>
  <c r="G710" i="13"/>
  <c r="F710" i="13"/>
  <c r="E698" i="13"/>
  <c r="G698" i="13"/>
  <c r="F698" i="13"/>
  <c r="E686" i="13"/>
  <c r="G686" i="13"/>
  <c r="F686" i="13"/>
  <c r="E674" i="13"/>
  <c r="G674" i="13"/>
  <c r="F674" i="13"/>
  <c r="E662" i="13"/>
  <c r="G662" i="13"/>
  <c r="F662" i="13"/>
  <c r="E650" i="13"/>
  <c r="G650" i="13"/>
  <c r="F650" i="13"/>
  <c r="F638" i="13"/>
  <c r="G638" i="13"/>
  <c r="E638" i="13"/>
  <c r="E626" i="13"/>
  <c r="F626" i="13"/>
  <c r="G626" i="13"/>
  <c r="F614" i="13"/>
  <c r="G614" i="13"/>
  <c r="E614" i="13"/>
  <c r="E602" i="13"/>
  <c r="G602" i="13"/>
  <c r="F602" i="13"/>
  <c r="E590" i="13"/>
  <c r="F590" i="13"/>
  <c r="G590" i="13"/>
  <c r="E578" i="13"/>
  <c r="F578" i="13"/>
  <c r="G578" i="13"/>
  <c r="E566" i="13"/>
  <c r="F566" i="13"/>
  <c r="G566" i="13"/>
  <c r="E554" i="13"/>
  <c r="F554" i="13"/>
  <c r="G554" i="13"/>
  <c r="E542" i="13"/>
  <c r="F542" i="13"/>
  <c r="G542" i="13"/>
  <c r="E530" i="13"/>
  <c r="F530" i="13"/>
  <c r="G530" i="13"/>
  <c r="E518" i="13"/>
  <c r="F518" i="13"/>
  <c r="G518" i="13"/>
  <c r="E506" i="13"/>
  <c r="F506" i="13"/>
  <c r="G506" i="13"/>
  <c r="E494" i="13"/>
  <c r="F494" i="13"/>
  <c r="G494" i="13"/>
  <c r="E482" i="13"/>
  <c r="F482" i="13"/>
  <c r="G482" i="13"/>
  <c r="E470" i="13"/>
  <c r="F470" i="13"/>
  <c r="G470" i="13"/>
  <c r="E458" i="13"/>
  <c r="F458" i="13"/>
  <c r="G458" i="13"/>
  <c r="E446" i="13"/>
  <c r="F446" i="13"/>
  <c r="G446" i="13"/>
  <c r="E434" i="13"/>
  <c r="F434" i="13"/>
  <c r="G434" i="13"/>
  <c r="E422" i="13"/>
  <c r="F422" i="13"/>
  <c r="G422" i="13"/>
  <c r="E410" i="13"/>
  <c r="F410" i="13"/>
  <c r="G410" i="13"/>
  <c r="E398" i="13"/>
  <c r="F398" i="13"/>
  <c r="G398" i="13"/>
  <c r="E386" i="13"/>
  <c r="F386" i="13"/>
  <c r="G386" i="13"/>
  <c r="E374" i="13"/>
  <c r="F374" i="13"/>
  <c r="G374" i="13"/>
  <c r="E362" i="13"/>
  <c r="F362" i="13"/>
  <c r="G362" i="13"/>
  <c r="G350" i="13"/>
  <c r="E350" i="13"/>
  <c r="F350" i="13"/>
  <c r="G338" i="13"/>
  <c r="E338" i="13"/>
  <c r="F338" i="13"/>
  <c r="G326" i="13"/>
  <c r="E326" i="13"/>
  <c r="F326" i="13"/>
  <c r="G314" i="13"/>
  <c r="E314" i="13"/>
  <c r="F314" i="13"/>
  <c r="G302" i="13"/>
  <c r="E302" i="13"/>
  <c r="F302" i="13"/>
  <c r="G290" i="13"/>
  <c r="E290" i="13"/>
  <c r="F290" i="13"/>
  <c r="E278" i="13"/>
  <c r="F278" i="13"/>
  <c r="G278" i="13"/>
  <c r="G266" i="13"/>
  <c r="E266" i="13"/>
  <c r="F266" i="13"/>
  <c r="E254" i="13"/>
  <c r="F254" i="13"/>
  <c r="G254" i="13"/>
  <c r="E242" i="13"/>
  <c r="F242" i="13"/>
  <c r="G242" i="13"/>
  <c r="E230" i="13"/>
  <c r="F230" i="13"/>
  <c r="G230" i="13"/>
  <c r="E218" i="13"/>
  <c r="F218" i="13"/>
  <c r="G218" i="13"/>
  <c r="E206" i="13"/>
  <c r="F206" i="13"/>
  <c r="G206" i="13"/>
  <c r="F194" i="13"/>
  <c r="G194" i="13"/>
  <c r="E194" i="13"/>
  <c r="G182" i="13"/>
  <c r="F182" i="13"/>
  <c r="E182" i="13"/>
  <c r="G170" i="13"/>
  <c r="E170" i="13"/>
  <c r="F170" i="13"/>
  <c r="G158" i="13"/>
  <c r="E158" i="13"/>
  <c r="F158" i="13"/>
  <c r="F146" i="13"/>
  <c r="G146" i="13"/>
  <c r="E146" i="13"/>
  <c r="F134" i="13"/>
  <c r="G134" i="13"/>
  <c r="E134" i="13"/>
  <c r="F122" i="13"/>
  <c r="G122" i="13"/>
  <c r="E122" i="13"/>
  <c r="F110" i="13"/>
  <c r="G110" i="13"/>
  <c r="E110" i="13"/>
  <c r="F98" i="13"/>
  <c r="G98" i="13"/>
  <c r="E98" i="13"/>
  <c r="F86" i="13"/>
  <c r="G86" i="13"/>
  <c r="E86" i="13"/>
  <c r="F74" i="13"/>
  <c r="G74" i="13"/>
  <c r="E74" i="13"/>
  <c r="F62" i="13"/>
  <c r="G62" i="13"/>
  <c r="E62" i="13"/>
  <c r="F50" i="13"/>
  <c r="G50" i="13"/>
  <c r="E50" i="13"/>
  <c r="F38" i="13"/>
  <c r="G38" i="13"/>
  <c r="E38" i="13"/>
  <c r="F27" i="13"/>
  <c r="G27" i="13"/>
  <c r="E27" i="13"/>
  <c r="F15" i="13"/>
  <c r="G15" i="13"/>
  <c r="E15" i="13"/>
  <c r="E687" i="13"/>
  <c r="F687" i="13"/>
  <c r="G687" i="13"/>
  <c r="E567" i="13"/>
  <c r="F567" i="13"/>
  <c r="G567" i="13"/>
  <c r="E565" i="13"/>
  <c r="F565" i="13"/>
  <c r="G565" i="13"/>
  <c r="E325" i="13"/>
  <c r="F325" i="13"/>
  <c r="G325" i="13"/>
  <c r="E109" i="13"/>
  <c r="G109" i="13"/>
  <c r="F109" i="13"/>
  <c r="E648" i="13"/>
  <c r="F648" i="13"/>
  <c r="G648" i="13"/>
  <c r="E444" i="13"/>
  <c r="F444" i="13"/>
  <c r="G444" i="13"/>
  <c r="E264" i="13"/>
  <c r="F264" i="13"/>
  <c r="G264" i="13"/>
  <c r="G108" i="13"/>
  <c r="E108" i="13"/>
  <c r="F108" i="13"/>
  <c r="G671" i="13"/>
  <c r="E671" i="13"/>
  <c r="F671" i="13"/>
  <c r="F551" i="13"/>
  <c r="G551" i="13"/>
  <c r="E551" i="13"/>
  <c r="E503" i="13"/>
  <c r="G503" i="13"/>
  <c r="F503" i="13"/>
  <c r="G443" i="13"/>
  <c r="E443" i="13"/>
  <c r="F443" i="13"/>
  <c r="G431" i="13"/>
  <c r="E431" i="13"/>
  <c r="F431" i="13"/>
  <c r="E419" i="13"/>
  <c r="F419" i="13"/>
  <c r="G419" i="13"/>
  <c r="E407" i="13"/>
  <c r="F407" i="13"/>
  <c r="G407" i="13"/>
  <c r="E395" i="13"/>
  <c r="F395" i="13"/>
  <c r="G395" i="13"/>
  <c r="E383" i="13"/>
  <c r="F383" i="13"/>
  <c r="G383" i="13"/>
  <c r="E371" i="13"/>
  <c r="F371" i="13"/>
  <c r="G371" i="13"/>
  <c r="E359" i="13"/>
  <c r="F359" i="13"/>
  <c r="G359" i="13"/>
  <c r="E347" i="13"/>
  <c r="F347" i="13"/>
  <c r="G347" i="13"/>
  <c r="E335" i="13"/>
  <c r="F335" i="13"/>
  <c r="G335" i="13"/>
  <c r="E323" i="13"/>
  <c r="F323" i="13"/>
  <c r="G323" i="13"/>
  <c r="E311" i="13"/>
  <c r="F311" i="13"/>
  <c r="G311" i="13"/>
  <c r="E299" i="13"/>
  <c r="F299" i="13"/>
  <c r="G299" i="13"/>
  <c r="E287" i="13"/>
  <c r="F287" i="13"/>
  <c r="G287" i="13"/>
  <c r="F275" i="13"/>
  <c r="E275" i="13"/>
  <c r="G275" i="13"/>
  <c r="F263" i="13"/>
  <c r="E263" i="13"/>
  <c r="G263" i="13"/>
  <c r="F251" i="13"/>
  <c r="G251" i="13"/>
  <c r="E251" i="13"/>
  <c r="F239" i="13"/>
  <c r="E239" i="13"/>
  <c r="G239" i="13"/>
  <c r="F227" i="13"/>
  <c r="E227" i="13"/>
  <c r="G227" i="13"/>
  <c r="F215" i="13"/>
  <c r="E215" i="13"/>
  <c r="G215" i="13"/>
  <c r="E203" i="13"/>
  <c r="F203" i="13"/>
  <c r="G203" i="13"/>
  <c r="E191" i="13"/>
  <c r="F191" i="13"/>
  <c r="G191" i="13"/>
  <c r="E179" i="13"/>
  <c r="F179" i="13"/>
  <c r="G179" i="13"/>
  <c r="E167" i="13"/>
  <c r="F167" i="13"/>
  <c r="G167" i="13"/>
  <c r="E155" i="13"/>
  <c r="F155" i="13"/>
  <c r="G155" i="13"/>
  <c r="F143" i="13"/>
  <c r="G143" i="13"/>
  <c r="E143" i="13"/>
  <c r="F131" i="13"/>
  <c r="E131" i="13"/>
  <c r="G131" i="13"/>
  <c r="F119" i="13"/>
  <c r="E119" i="13"/>
  <c r="G119" i="13"/>
  <c r="F107" i="13"/>
  <c r="E107" i="13"/>
  <c r="G107" i="13"/>
  <c r="F95" i="13"/>
  <c r="E95" i="13"/>
  <c r="G95" i="13"/>
  <c r="F83" i="13"/>
  <c r="E83" i="13"/>
  <c r="G83" i="13"/>
  <c r="F71" i="13"/>
  <c r="E71" i="13"/>
  <c r="G71" i="13"/>
  <c r="E59" i="13"/>
  <c r="F59" i="13"/>
  <c r="G59" i="13"/>
  <c r="E47" i="13"/>
  <c r="F47" i="13"/>
  <c r="G47" i="13"/>
  <c r="E35" i="13"/>
  <c r="F35" i="13"/>
  <c r="G35" i="13"/>
  <c r="E24" i="13"/>
  <c r="F24" i="13"/>
  <c r="G24" i="13"/>
  <c r="E12" i="13"/>
  <c r="F12" i="13"/>
  <c r="G12" i="13"/>
  <c r="E735" i="13"/>
  <c r="F735" i="13"/>
  <c r="G735" i="13"/>
  <c r="E603" i="13"/>
  <c r="F603" i="13"/>
  <c r="G603" i="13"/>
  <c r="F459" i="13"/>
  <c r="G459" i="13"/>
  <c r="E459" i="13"/>
  <c r="F673" i="13"/>
  <c r="G673" i="13"/>
  <c r="E673" i="13"/>
  <c r="G529" i="13"/>
  <c r="F529" i="13"/>
  <c r="E529" i="13"/>
  <c r="G373" i="13"/>
  <c r="E373" i="13"/>
  <c r="F373" i="13"/>
  <c r="E241" i="13"/>
  <c r="F241" i="13"/>
  <c r="G241" i="13"/>
  <c r="E97" i="13"/>
  <c r="G97" i="13"/>
  <c r="F97" i="13"/>
  <c r="E756" i="13"/>
  <c r="F756" i="13"/>
  <c r="G756" i="13"/>
  <c r="E612" i="13"/>
  <c r="F612" i="13"/>
  <c r="G612" i="13"/>
  <c r="E504" i="13"/>
  <c r="F504" i="13"/>
  <c r="G504" i="13"/>
  <c r="E372" i="13"/>
  <c r="F372" i="13"/>
  <c r="G372" i="13"/>
  <c r="E252" i="13"/>
  <c r="F252" i="13"/>
  <c r="G252" i="13"/>
  <c r="E156" i="13"/>
  <c r="F156" i="13"/>
  <c r="G156" i="13"/>
  <c r="G36" i="13"/>
  <c r="E36" i="13"/>
  <c r="F36" i="13"/>
  <c r="G719" i="13"/>
  <c r="F719" i="13"/>
  <c r="E719" i="13"/>
  <c r="F623" i="13"/>
  <c r="G623" i="13"/>
  <c r="E623" i="13"/>
  <c r="F539" i="13"/>
  <c r="G539" i="13"/>
  <c r="E539" i="13"/>
  <c r="E682" i="13"/>
  <c r="F682" i="13"/>
  <c r="G682" i="13"/>
  <c r="E610" i="13"/>
  <c r="F610" i="13"/>
  <c r="G610" i="13"/>
  <c r="E574" i="13"/>
  <c r="F574" i="13"/>
  <c r="G574" i="13"/>
  <c r="E562" i="13"/>
  <c r="F562" i="13"/>
  <c r="G562" i="13"/>
  <c r="E550" i="13"/>
  <c r="F550" i="13"/>
  <c r="G550" i="13"/>
  <c r="F538" i="13"/>
  <c r="G538" i="13"/>
  <c r="E538" i="13"/>
  <c r="F526" i="13"/>
  <c r="G526" i="13"/>
  <c r="E526" i="13"/>
  <c r="F514" i="13"/>
  <c r="G514" i="13"/>
  <c r="E514" i="13"/>
  <c r="F502" i="13"/>
  <c r="G502" i="13"/>
  <c r="E502" i="13"/>
  <c r="F490" i="13"/>
  <c r="G490" i="13"/>
  <c r="E490" i="13"/>
  <c r="F478" i="13"/>
  <c r="G478" i="13"/>
  <c r="E478" i="13"/>
  <c r="F466" i="13"/>
  <c r="G466" i="13"/>
  <c r="E466" i="13"/>
  <c r="F454" i="13"/>
  <c r="G454" i="13"/>
  <c r="E454" i="13"/>
  <c r="F442" i="13"/>
  <c r="G442" i="13"/>
  <c r="E442" i="13"/>
  <c r="F430" i="13"/>
  <c r="G430" i="13"/>
  <c r="E430" i="13"/>
  <c r="F418" i="13"/>
  <c r="G418" i="13"/>
  <c r="E418" i="13"/>
  <c r="F406" i="13"/>
  <c r="G406" i="13"/>
  <c r="E406" i="13"/>
  <c r="F394" i="13"/>
  <c r="G394" i="13"/>
  <c r="E394" i="13"/>
  <c r="F382" i="13"/>
  <c r="G382" i="13"/>
  <c r="E382" i="13"/>
  <c r="F370" i="13"/>
  <c r="G370" i="13"/>
  <c r="E370" i="13"/>
  <c r="F358" i="13"/>
  <c r="G358" i="13"/>
  <c r="E358" i="13"/>
  <c r="E346" i="13"/>
  <c r="F346" i="13"/>
  <c r="G346" i="13"/>
  <c r="E334" i="13"/>
  <c r="F334" i="13"/>
  <c r="G334" i="13"/>
  <c r="F322" i="13"/>
  <c r="G322" i="13"/>
  <c r="E322" i="13"/>
  <c r="E310" i="13"/>
  <c r="F310" i="13"/>
  <c r="G310" i="13"/>
  <c r="E298" i="13"/>
  <c r="F298" i="13"/>
  <c r="G298" i="13"/>
  <c r="E286" i="13"/>
  <c r="F286" i="13"/>
  <c r="G286" i="13"/>
  <c r="F274" i="13"/>
  <c r="G274" i="13"/>
  <c r="E274" i="13"/>
  <c r="F262" i="13"/>
  <c r="E262" i="13"/>
  <c r="G262" i="13"/>
  <c r="F250" i="13"/>
  <c r="E250" i="13"/>
  <c r="G250" i="13"/>
  <c r="F238" i="13"/>
  <c r="E238" i="13"/>
  <c r="G238" i="13"/>
  <c r="F226" i="13"/>
  <c r="E226" i="13"/>
  <c r="G226" i="13"/>
  <c r="F214" i="13"/>
  <c r="E214" i="13"/>
  <c r="G214" i="13"/>
  <c r="E202" i="13"/>
  <c r="F202" i="13"/>
  <c r="G202" i="13"/>
  <c r="F190" i="13"/>
  <c r="E190" i="13"/>
  <c r="G190" i="13"/>
  <c r="F178" i="13"/>
  <c r="E178" i="13"/>
  <c r="G178" i="13"/>
  <c r="F166" i="13"/>
  <c r="E166" i="13"/>
  <c r="G166" i="13"/>
  <c r="F154" i="13"/>
  <c r="G154" i="13"/>
  <c r="E154" i="13"/>
  <c r="E142" i="13"/>
  <c r="F142" i="13"/>
  <c r="G142" i="13"/>
  <c r="E130" i="13"/>
  <c r="F130" i="13"/>
  <c r="G130" i="13"/>
  <c r="E118" i="13"/>
  <c r="F118" i="13"/>
  <c r="G118" i="13"/>
  <c r="E106" i="13"/>
  <c r="F106" i="13"/>
  <c r="G106" i="13"/>
  <c r="E94" i="13"/>
  <c r="F94" i="13"/>
  <c r="G94" i="13"/>
  <c r="E82" i="13"/>
  <c r="F82" i="13"/>
  <c r="G82" i="13"/>
  <c r="E70" i="13"/>
  <c r="F70" i="13"/>
  <c r="G70" i="13"/>
  <c r="E58" i="13"/>
  <c r="F58" i="13"/>
  <c r="G58" i="13"/>
  <c r="E46" i="13"/>
  <c r="F46" i="13"/>
  <c r="G46" i="13"/>
  <c r="E3" i="13"/>
  <c r="F3" i="13"/>
  <c r="G3" i="13"/>
  <c r="E23" i="13"/>
  <c r="F23" i="13"/>
  <c r="G23" i="13"/>
  <c r="E11" i="13"/>
  <c r="F11" i="13"/>
  <c r="G11" i="13"/>
  <c r="E615" i="13"/>
  <c r="F615" i="13"/>
  <c r="G615" i="13"/>
  <c r="F495" i="13"/>
  <c r="G495" i="13"/>
  <c r="E495" i="13"/>
  <c r="F745" i="13"/>
  <c r="G745" i="13"/>
  <c r="E745" i="13"/>
  <c r="E625" i="13"/>
  <c r="F625" i="13"/>
  <c r="G625" i="13"/>
  <c r="G493" i="13"/>
  <c r="E493" i="13"/>
  <c r="F493" i="13"/>
  <c r="G385" i="13"/>
  <c r="E385" i="13"/>
  <c r="F385" i="13"/>
  <c r="E253" i="13"/>
  <c r="F253" i="13"/>
  <c r="G253" i="13"/>
  <c r="E133" i="13"/>
  <c r="F133" i="13"/>
  <c r="G133" i="13"/>
  <c r="E696" i="13"/>
  <c r="F696" i="13"/>
  <c r="G696" i="13"/>
  <c r="E576" i="13"/>
  <c r="F576" i="13"/>
  <c r="G576" i="13"/>
  <c r="E456" i="13"/>
  <c r="F456" i="13"/>
  <c r="G456" i="13"/>
  <c r="E336" i="13"/>
  <c r="F336" i="13"/>
  <c r="G336" i="13"/>
  <c r="E216" i="13"/>
  <c r="F216" i="13"/>
  <c r="G216" i="13"/>
  <c r="G96" i="13"/>
  <c r="E96" i="13"/>
  <c r="F96" i="13"/>
  <c r="G683" i="13"/>
  <c r="E683" i="13"/>
  <c r="F683" i="13"/>
  <c r="F587" i="13"/>
  <c r="G587" i="13"/>
  <c r="E587" i="13"/>
  <c r="E467" i="13"/>
  <c r="F467" i="13"/>
  <c r="G467" i="13"/>
  <c r="E670" i="13"/>
  <c r="F670" i="13"/>
  <c r="G670" i="13"/>
  <c r="F729" i="13"/>
  <c r="E729" i="13"/>
  <c r="G729" i="13"/>
  <c r="E657" i="13"/>
  <c r="F657" i="13"/>
  <c r="G657" i="13"/>
  <c r="G621" i="13"/>
  <c r="F621" i="13"/>
  <c r="E621" i="13"/>
  <c r="G597" i="13"/>
  <c r="F597" i="13"/>
  <c r="E597" i="13"/>
  <c r="G573" i="13"/>
  <c r="F573" i="13"/>
  <c r="E573" i="13"/>
  <c r="E537" i="13"/>
  <c r="F537" i="13"/>
  <c r="G537" i="13"/>
  <c r="E513" i="13"/>
  <c r="F513" i="13"/>
  <c r="G513" i="13"/>
  <c r="E477" i="13"/>
  <c r="F477" i="13"/>
  <c r="G477" i="13"/>
  <c r="E453" i="13"/>
  <c r="F453" i="13"/>
  <c r="G453" i="13"/>
  <c r="E429" i="13"/>
  <c r="F429" i="13"/>
  <c r="G429" i="13"/>
  <c r="E405" i="13"/>
  <c r="F405" i="13"/>
  <c r="G405" i="13"/>
  <c r="E381" i="13"/>
  <c r="F381" i="13"/>
  <c r="G381" i="13"/>
  <c r="E369" i="13"/>
  <c r="F369" i="13"/>
  <c r="G369" i="13"/>
  <c r="F345" i="13"/>
  <c r="G345" i="13"/>
  <c r="E345" i="13"/>
  <c r="F333" i="13"/>
  <c r="G333" i="13"/>
  <c r="E333" i="13"/>
  <c r="F321" i="13"/>
  <c r="G321" i="13"/>
  <c r="E321" i="13"/>
  <c r="F309" i="13"/>
  <c r="G309" i="13"/>
  <c r="E309" i="13"/>
  <c r="F297" i="13"/>
  <c r="G297" i="13"/>
  <c r="E297" i="13"/>
  <c r="F285" i="13"/>
  <c r="G285" i="13"/>
  <c r="E285" i="13"/>
  <c r="G273" i="13"/>
  <c r="E273" i="13"/>
  <c r="F273" i="13"/>
  <c r="G261" i="13"/>
  <c r="E261" i="13"/>
  <c r="F261" i="13"/>
  <c r="G249" i="13"/>
  <c r="E249" i="13"/>
  <c r="F249" i="13"/>
  <c r="G237" i="13"/>
  <c r="E237" i="13"/>
  <c r="F237" i="13"/>
  <c r="G225" i="13"/>
  <c r="E225" i="13"/>
  <c r="F225" i="13"/>
  <c r="G213" i="13"/>
  <c r="E213" i="13"/>
  <c r="F213" i="13"/>
  <c r="F201" i="13"/>
  <c r="E201" i="13"/>
  <c r="G201" i="13"/>
  <c r="F189" i="13"/>
  <c r="G189" i="13"/>
  <c r="E189" i="13"/>
  <c r="F177" i="13"/>
  <c r="G177" i="13"/>
  <c r="E177" i="13"/>
  <c r="F165" i="13"/>
  <c r="G165" i="13"/>
  <c r="E165" i="13"/>
  <c r="F153" i="13"/>
  <c r="G153" i="13"/>
  <c r="E153" i="13"/>
  <c r="E141" i="13"/>
  <c r="F141" i="13"/>
  <c r="G141" i="13"/>
  <c r="G129" i="13"/>
  <c r="E129" i="13"/>
  <c r="F129" i="13"/>
  <c r="G117" i="13"/>
  <c r="E117" i="13"/>
  <c r="F117" i="13"/>
  <c r="G105" i="13"/>
  <c r="E105" i="13"/>
  <c r="F105" i="13"/>
  <c r="G93" i="13"/>
  <c r="E93" i="13"/>
  <c r="F93" i="13"/>
  <c r="G81" i="13"/>
  <c r="E81" i="13"/>
  <c r="F81" i="13"/>
  <c r="F69" i="13"/>
  <c r="G69" i="13"/>
  <c r="E69" i="13"/>
  <c r="F57" i="13"/>
  <c r="G57" i="13"/>
  <c r="E57" i="13"/>
  <c r="F45" i="13"/>
  <c r="G45" i="13"/>
  <c r="E45" i="13"/>
  <c r="F34" i="13"/>
  <c r="G34" i="13"/>
  <c r="E34" i="13"/>
  <c r="F22" i="13"/>
  <c r="G22" i="13"/>
  <c r="E22" i="13"/>
  <c r="F10" i="13"/>
  <c r="G10" i="13"/>
  <c r="E10" i="13"/>
  <c r="E711" i="13"/>
  <c r="F711" i="13"/>
  <c r="G711" i="13"/>
  <c r="E627" i="13"/>
  <c r="F627" i="13"/>
  <c r="G627" i="13"/>
  <c r="F519" i="13"/>
  <c r="G519" i="13"/>
  <c r="E519" i="13"/>
  <c r="F447" i="13"/>
  <c r="E447" i="13"/>
  <c r="G447" i="13"/>
  <c r="E769" i="13"/>
  <c r="F769" i="13"/>
  <c r="G769" i="13"/>
  <c r="F697" i="13"/>
  <c r="G697" i="13"/>
  <c r="E697" i="13"/>
  <c r="E637" i="13"/>
  <c r="F637" i="13"/>
  <c r="G637" i="13"/>
  <c r="E577" i="13"/>
  <c r="F577" i="13"/>
  <c r="G577" i="13"/>
  <c r="G481" i="13"/>
  <c r="E481" i="13"/>
  <c r="F481" i="13"/>
  <c r="G421" i="13"/>
  <c r="E421" i="13"/>
  <c r="F421" i="13"/>
  <c r="E337" i="13"/>
  <c r="F337" i="13"/>
  <c r="G337" i="13"/>
  <c r="E265" i="13"/>
  <c r="F265" i="13"/>
  <c r="G265" i="13"/>
  <c r="E181" i="13"/>
  <c r="F181" i="13"/>
  <c r="G181" i="13"/>
  <c r="E73" i="13"/>
  <c r="G73" i="13"/>
  <c r="F73" i="13"/>
  <c r="E14" i="13"/>
  <c r="F14" i="13"/>
  <c r="G14" i="13"/>
  <c r="E768" i="13"/>
  <c r="F768" i="13"/>
  <c r="G768" i="13"/>
  <c r="E720" i="13"/>
  <c r="F720" i="13"/>
  <c r="G720" i="13"/>
  <c r="E636" i="13"/>
  <c r="F636" i="13"/>
  <c r="G636" i="13"/>
  <c r="E552" i="13"/>
  <c r="F552" i="13"/>
  <c r="G552" i="13"/>
  <c r="E480" i="13"/>
  <c r="F480" i="13"/>
  <c r="G480" i="13"/>
  <c r="E396" i="13"/>
  <c r="F396" i="13"/>
  <c r="G396" i="13"/>
  <c r="E324" i="13"/>
  <c r="F324" i="13"/>
  <c r="G324" i="13"/>
  <c r="E240" i="13"/>
  <c r="F240" i="13"/>
  <c r="G240" i="13"/>
  <c r="F192" i="13"/>
  <c r="E192" i="13"/>
  <c r="G192" i="13"/>
  <c r="G132" i="13"/>
  <c r="E132" i="13"/>
  <c r="F132" i="13"/>
  <c r="G72" i="13"/>
  <c r="E72" i="13"/>
  <c r="F72" i="13"/>
  <c r="G13" i="13"/>
  <c r="E13" i="13"/>
  <c r="F13" i="13"/>
  <c r="G755" i="13"/>
  <c r="E755" i="13"/>
  <c r="F755" i="13"/>
  <c r="G659" i="13"/>
  <c r="F659" i="13"/>
  <c r="E659" i="13"/>
  <c r="F563" i="13"/>
  <c r="G563" i="13"/>
  <c r="E563" i="13"/>
  <c r="E455" i="13"/>
  <c r="F455" i="13"/>
  <c r="G455" i="13"/>
  <c r="E730" i="13"/>
  <c r="F730" i="13"/>
  <c r="G730" i="13"/>
  <c r="E658" i="13"/>
  <c r="F658" i="13"/>
  <c r="G658" i="13"/>
  <c r="E586" i="13"/>
  <c r="F586" i="13"/>
  <c r="G586" i="13"/>
  <c r="E705" i="13"/>
  <c r="F705" i="13"/>
  <c r="G705" i="13"/>
  <c r="G633" i="13"/>
  <c r="E633" i="13"/>
  <c r="F633" i="13"/>
  <c r="G609" i="13"/>
  <c r="F609" i="13"/>
  <c r="E609" i="13"/>
  <c r="G585" i="13"/>
  <c r="F585" i="13"/>
  <c r="E585" i="13"/>
  <c r="G561" i="13"/>
  <c r="F561" i="13"/>
  <c r="E561" i="13"/>
  <c r="G549" i="13"/>
  <c r="F549" i="13"/>
  <c r="E549" i="13"/>
  <c r="E525" i="13"/>
  <c r="F525" i="13"/>
  <c r="G525" i="13"/>
  <c r="E501" i="13"/>
  <c r="F501" i="13"/>
  <c r="G501" i="13"/>
  <c r="E489" i="13"/>
  <c r="F489" i="13"/>
  <c r="G489" i="13"/>
  <c r="E465" i="13"/>
  <c r="F465" i="13"/>
  <c r="G465" i="13"/>
  <c r="E441" i="13"/>
  <c r="F441" i="13"/>
  <c r="G441" i="13"/>
  <c r="E417" i="13"/>
  <c r="F417" i="13"/>
  <c r="G417" i="13"/>
  <c r="E393" i="13"/>
  <c r="F393" i="13"/>
  <c r="G393" i="13"/>
  <c r="E357" i="13"/>
  <c r="F357" i="13"/>
  <c r="G357" i="13"/>
  <c r="G764" i="13"/>
  <c r="E764" i="13"/>
  <c r="F764" i="13"/>
  <c r="E752" i="13"/>
  <c r="F752" i="13"/>
  <c r="G752" i="13"/>
  <c r="E740" i="13"/>
  <c r="F740" i="13"/>
  <c r="G740" i="13"/>
  <c r="E728" i="13"/>
  <c r="F728" i="13"/>
  <c r="G728" i="13"/>
  <c r="E716" i="13"/>
  <c r="F716" i="13"/>
  <c r="G716" i="13"/>
  <c r="E704" i="13"/>
  <c r="F704" i="13"/>
  <c r="G704" i="13"/>
  <c r="E692" i="13"/>
  <c r="F692" i="13"/>
  <c r="G692" i="13"/>
  <c r="E680" i="13"/>
  <c r="F680" i="13"/>
  <c r="G680" i="13"/>
  <c r="E668" i="13"/>
  <c r="F668" i="13"/>
  <c r="G668" i="13"/>
  <c r="E656" i="13"/>
  <c r="F656" i="13"/>
  <c r="G656" i="13"/>
  <c r="E644" i="13"/>
  <c r="F644" i="13"/>
  <c r="G644" i="13"/>
  <c r="E632" i="13"/>
  <c r="F632" i="13"/>
  <c r="G632" i="13"/>
  <c r="E620" i="13"/>
  <c r="F620" i="13"/>
  <c r="G620" i="13"/>
  <c r="E608" i="13"/>
  <c r="F608" i="13"/>
  <c r="G608" i="13"/>
  <c r="E596" i="13"/>
  <c r="F596" i="13"/>
  <c r="G596" i="13"/>
  <c r="E584" i="13"/>
  <c r="F584" i="13"/>
  <c r="G584" i="13"/>
  <c r="E572" i="13"/>
  <c r="F572" i="13"/>
  <c r="G572" i="13"/>
  <c r="E560" i="13"/>
  <c r="F560" i="13"/>
  <c r="G560" i="13"/>
  <c r="E548" i="13"/>
  <c r="F548" i="13"/>
  <c r="G548" i="13"/>
  <c r="G536" i="13"/>
  <c r="F536" i="13"/>
  <c r="E536" i="13"/>
  <c r="G524" i="13"/>
  <c r="E524" i="13"/>
  <c r="F524" i="13"/>
  <c r="G512" i="13"/>
  <c r="E512" i="13"/>
  <c r="F512" i="13"/>
  <c r="G500" i="13"/>
  <c r="E500" i="13"/>
  <c r="F500" i="13"/>
  <c r="G488" i="13"/>
  <c r="F488" i="13"/>
  <c r="E488" i="13"/>
  <c r="G476" i="13"/>
  <c r="E476" i="13"/>
  <c r="F476" i="13"/>
  <c r="G464" i="13"/>
  <c r="E464" i="13"/>
  <c r="F464" i="13"/>
  <c r="G452" i="13"/>
  <c r="E452" i="13"/>
  <c r="F452" i="13"/>
  <c r="G440" i="13"/>
  <c r="F440" i="13"/>
  <c r="E440" i="13"/>
  <c r="G428" i="13"/>
  <c r="E428" i="13"/>
  <c r="F428" i="13"/>
  <c r="G416" i="13"/>
  <c r="E416" i="13"/>
  <c r="F416" i="13"/>
  <c r="G404" i="13"/>
  <c r="E404" i="13"/>
  <c r="F404" i="13"/>
  <c r="G392" i="13"/>
  <c r="E392" i="13"/>
  <c r="F392" i="13"/>
  <c r="G380" i="13"/>
  <c r="E380" i="13"/>
  <c r="F380" i="13"/>
  <c r="G368" i="13"/>
  <c r="E368" i="13"/>
  <c r="F368" i="13"/>
  <c r="G356" i="13"/>
  <c r="E356" i="13"/>
  <c r="F356" i="13"/>
  <c r="E344" i="13"/>
  <c r="F344" i="13"/>
  <c r="G344" i="13"/>
  <c r="E332" i="13"/>
  <c r="F332" i="13"/>
  <c r="G332" i="13"/>
  <c r="E320" i="13"/>
  <c r="F320" i="13"/>
  <c r="G320" i="13"/>
  <c r="E308" i="13"/>
  <c r="F308" i="13"/>
  <c r="G308" i="13"/>
  <c r="E296" i="13"/>
  <c r="F296" i="13"/>
  <c r="G296" i="13"/>
  <c r="E284" i="13"/>
  <c r="F284" i="13"/>
  <c r="G284" i="13"/>
  <c r="E272" i="13"/>
  <c r="G272" i="13"/>
  <c r="F272" i="13"/>
  <c r="E260" i="13"/>
  <c r="G260" i="13"/>
  <c r="F260" i="13"/>
  <c r="E248" i="13"/>
  <c r="G248" i="13"/>
  <c r="F248" i="13"/>
  <c r="E236" i="13"/>
  <c r="G236" i="13"/>
  <c r="F236" i="13"/>
  <c r="E224" i="13"/>
  <c r="G224" i="13"/>
  <c r="F224" i="13"/>
  <c r="E212" i="13"/>
  <c r="G212" i="13"/>
  <c r="F212" i="13"/>
  <c r="E200" i="13"/>
  <c r="F200" i="13"/>
  <c r="G200" i="13"/>
  <c r="F188" i="13"/>
  <c r="E188" i="13"/>
  <c r="G188" i="13"/>
  <c r="E176" i="13"/>
  <c r="G176" i="13"/>
  <c r="F176" i="13"/>
  <c r="E164" i="13"/>
  <c r="G164" i="13"/>
  <c r="F164" i="13"/>
  <c r="E152" i="13"/>
  <c r="G152" i="13"/>
  <c r="F152" i="13"/>
  <c r="F140" i="13"/>
  <c r="E140" i="13"/>
  <c r="G140" i="13"/>
  <c r="F128" i="13"/>
  <c r="G128" i="13"/>
  <c r="E128" i="13"/>
  <c r="F116" i="13"/>
  <c r="E116" i="13"/>
  <c r="G116" i="13"/>
  <c r="F104" i="13"/>
  <c r="E104" i="13"/>
  <c r="G104" i="13"/>
  <c r="F92" i="13"/>
  <c r="G92" i="13"/>
  <c r="E92" i="13"/>
  <c r="F80" i="13"/>
  <c r="E80" i="13"/>
  <c r="G80" i="13"/>
  <c r="F68" i="13"/>
  <c r="G68" i="13"/>
  <c r="E68" i="13"/>
  <c r="E56" i="13"/>
  <c r="F56" i="13"/>
  <c r="G56" i="13"/>
  <c r="E44" i="13"/>
  <c r="F44" i="13"/>
  <c r="G44" i="13"/>
  <c r="E33" i="13"/>
  <c r="F33" i="13"/>
  <c r="G33" i="13"/>
  <c r="E21" i="13"/>
  <c r="F21" i="13"/>
  <c r="G21" i="13"/>
  <c r="E9" i="13"/>
  <c r="F9" i="13"/>
  <c r="G9" i="13"/>
  <c r="G759" i="13"/>
  <c r="E759" i="13"/>
  <c r="F759" i="13"/>
  <c r="E651" i="13"/>
  <c r="F651" i="13"/>
  <c r="G651" i="13"/>
  <c r="F543" i="13"/>
  <c r="G543" i="13"/>
  <c r="E543" i="13"/>
  <c r="F411" i="13"/>
  <c r="G411" i="13"/>
  <c r="E411" i="13"/>
  <c r="F733" i="13"/>
  <c r="G733" i="13"/>
  <c r="E733" i="13"/>
  <c r="F649" i="13"/>
  <c r="G649" i="13"/>
  <c r="E649" i="13"/>
  <c r="E553" i="13"/>
  <c r="F553" i="13"/>
  <c r="G553" i="13"/>
  <c r="G457" i="13"/>
  <c r="E457" i="13"/>
  <c r="F457" i="13"/>
  <c r="G397" i="13"/>
  <c r="E397" i="13"/>
  <c r="F397" i="13"/>
  <c r="E301" i="13"/>
  <c r="F301" i="13"/>
  <c r="G301" i="13"/>
  <c r="E217" i="13"/>
  <c r="F217" i="13"/>
  <c r="G217" i="13"/>
  <c r="G145" i="13"/>
  <c r="E145" i="13"/>
  <c r="F145" i="13"/>
  <c r="E49" i="13"/>
  <c r="F49" i="13"/>
  <c r="G49" i="13"/>
  <c r="E744" i="13"/>
  <c r="F744" i="13"/>
  <c r="G744" i="13"/>
  <c r="E672" i="13"/>
  <c r="F672" i="13"/>
  <c r="G672" i="13"/>
  <c r="E588" i="13"/>
  <c r="F588" i="13"/>
  <c r="G588" i="13"/>
  <c r="E516" i="13"/>
  <c r="F516" i="13"/>
  <c r="G516" i="13"/>
  <c r="E432" i="13"/>
  <c r="F432" i="13"/>
  <c r="G432" i="13"/>
  <c r="E360" i="13"/>
  <c r="F360" i="13"/>
  <c r="G360" i="13"/>
  <c r="E288" i="13"/>
  <c r="F288" i="13"/>
  <c r="G288" i="13"/>
  <c r="E168" i="13"/>
  <c r="F168" i="13"/>
  <c r="G168" i="13"/>
  <c r="G707" i="13"/>
  <c r="F707" i="13"/>
  <c r="E707" i="13"/>
  <c r="F599" i="13"/>
  <c r="G599" i="13"/>
  <c r="E599" i="13"/>
  <c r="E479" i="13"/>
  <c r="F479" i="13"/>
  <c r="G479" i="13"/>
  <c r="E754" i="13"/>
  <c r="F754" i="13"/>
  <c r="G754" i="13"/>
  <c r="E694" i="13"/>
  <c r="F694" i="13"/>
  <c r="G694" i="13"/>
  <c r="E622" i="13"/>
  <c r="F622" i="13"/>
  <c r="G622" i="13"/>
  <c r="G753" i="13"/>
  <c r="F753" i="13"/>
  <c r="E753" i="13"/>
  <c r="E693" i="13"/>
  <c r="G693" i="13"/>
  <c r="F693" i="13"/>
  <c r="E739" i="13"/>
  <c r="G739" i="13"/>
  <c r="F739" i="13"/>
  <c r="E715" i="13"/>
  <c r="F715" i="13"/>
  <c r="G715" i="13"/>
  <c r="E667" i="13"/>
  <c r="F667" i="13"/>
  <c r="G667" i="13"/>
  <c r="E655" i="13"/>
  <c r="F655" i="13"/>
  <c r="G655" i="13"/>
  <c r="E643" i="13"/>
  <c r="F643" i="13"/>
  <c r="G643" i="13"/>
  <c r="F631" i="13"/>
  <c r="G631" i="13"/>
  <c r="E631" i="13"/>
  <c r="E619" i="13"/>
  <c r="G619" i="13"/>
  <c r="F619" i="13"/>
  <c r="E607" i="13"/>
  <c r="G607" i="13"/>
  <c r="F607" i="13"/>
  <c r="E595" i="13"/>
  <c r="G595" i="13"/>
  <c r="F595" i="13"/>
  <c r="E583" i="13"/>
  <c r="G583" i="13"/>
  <c r="F583" i="13"/>
  <c r="E571" i="13"/>
  <c r="G571" i="13"/>
  <c r="F571" i="13"/>
  <c r="E559" i="13"/>
  <c r="G559" i="13"/>
  <c r="F559" i="13"/>
  <c r="E547" i="13"/>
  <c r="G547" i="13"/>
  <c r="F547" i="13"/>
  <c r="E535" i="13"/>
  <c r="F535" i="13"/>
  <c r="G535" i="13"/>
  <c r="E523" i="13"/>
  <c r="F523" i="13"/>
  <c r="G523" i="13"/>
  <c r="E511" i="13"/>
  <c r="F511" i="13"/>
  <c r="G511" i="13"/>
  <c r="E499" i="13"/>
  <c r="F499" i="13"/>
  <c r="G499" i="13"/>
  <c r="E487" i="13"/>
  <c r="F487" i="13"/>
  <c r="G487" i="13"/>
  <c r="E475" i="13"/>
  <c r="F475" i="13"/>
  <c r="G475" i="13"/>
  <c r="E463" i="13"/>
  <c r="F463" i="13"/>
  <c r="G463" i="13"/>
  <c r="E451" i="13"/>
  <c r="F451" i="13"/>
  <c r="G451" i="13"/>
  <c r="E439" i="13"/>
  <c r="F439" i="13"/>
  <c r="G439" i="13"/>
  <c r="E427" i="13"/>
  <c r="F427" i="13"/>
  <c r="G427" i="13"/>
  <c r="E415" i="13"/>
  <c r="F415" i="13"/>
  <c r="G415" i="13"/>
  <c r="E403" i="13"/>
  <c r="F403" i="13"/>
  <c r="G403" i="13"/>
  <c r="E391" i="13"/>
  <c r="F391" i="13"/>
  <c r="G391" i="13"/>
  <c r="E379" i="13"/>
  <c r="F379" i="13"/>
  <c r="G379" i="13"/>
  <c r="E367" i="13"/>
  <c r="F367" i="13"/>
  <c r="G367" i="13"/>
  <c r="E355" i="13"/>
  <c r="F355" i="13"/>
  <c r="G355" i="13"/>
  <c r="G343" i="13"/>
  <c r="F343" i="13"/>
  <c r="E343" i="13"/>
  <c r="G331" i="13"/>
  <c r="E331" i="13"/>
  <c r="F331" i="13"/>
  <c r="G319" i="13"/>
  <c r="E319" i="13"/>
  <c r="F319" i="13"/>
  <c r="G307" i="13"/>
  <c r="E307" i="13"/>
  <c r="F307" i="13"/>
  <c r="G295" i="13"/>
  <c r="E295" i="13"/>
  <c r="F295" i="13"/>
  <c r="G283" i="13"/>
  <c r="E283" i="13"/>
  <c r="F283" i="13"/>
  <c r="E271" i="13"/>
  <c r="F271" i="13"/>
  <c r="G271" i="13"/>
  <c r="E259" i="13"/>
  <c r="F259" i="13"/>
  <c r="G259" i="13"/>
  <c r="E247" i="13"/>
  <c r="F247" i="13"/>
  <c r="G247" i="13"/>
  <c r="E235" i="13"/>
  <c r="F235" i="13"/>
  <c r="G235" i="13"/>
  <c r="E223" i="13"/>
  <c r="F223" i="13"/>
  <c r="G223" i="13"/>
  <c r="E211" i="13"/>
  <c r="F211" i="13"/>
  <c r="G211" i="13"/>
  <c r="G199" i="13"/>
  <c r="F199" i="13"/>
  <c r="E199" i="13"/>
  <c r="G187" i="13"/>
  <c r="F187" i="13"/>
  <c r="E187" i="13"/>
  <c r="G175" i="13"/>
  <c r="E175" i="13"/>
  <c r="F175" i="13"/>
  <c r="G163" i="13"/>
  <c r="E163" i="13"/>
  <c r="F163" i="13"/>
  <c r="G151" i="13"/>
  <c r="F151" i="13"/>
  <c r="E151" i="13"/>
  <c r="E139" i="13"/>
  <c r="F139" i="13"/>
  <c r="G139" i="13"/>
  <c r="F127" i="13"/>
  <c r="E127" i="13"/>
  <c r="G127" i="13"/>
  <c r="G115" i="13"/>
  <c r="E115" i="13"/>
  <c r="F115" i="13"/>
  <c r="E103" i="13"/>
  <c r="F103" i="13"/>
  <c r="G103" i="13"/>
  <c r="F91" i="13"/>
  <c r="E91" i="13"/>
  <c r="G91" i="13"/>
  <c r="F79" i="13"/>
  <c r="G79" i="13"/>
  <c r="E79" i="13"/>
  <c r="G67" i="13"/>
  <c r="E67" i="13"/>
  <c r="F67" i="13"/>
  <c r="G55" i="13"/>
  <c r="E55" i="13"/>
  <c r="F55" i="13"/>
  <c r="G43" i="13"/>
  <c r="E43" i="13"/>
  <c r="F43" i="13"/>
  <c r="G32" i="13"/>
  <c r="E32" i="13"/>
  <c r="F32" i="13"/>
  <c r="G20" i="13"/>
  <c r="E20" i="13"/>
  <c r="F20" i="13"/>
  <c r="G8" i="13"/>
  <c r="E8" i="13"/>
  <c r="F8" i="13"/>
  <c r="E699" i="13"/>
  <c r="F699" i="13"/>
  <c r="G699" i="13"/>
  <c r="E591" i="13"/>
  <c r="F591" i="13"/>
  <c r="G591" i="13"/>
  <c r="F471" i="13"/>
  <c r="G471" i="13"/>
  <c r="E471" i="13"/>
  <c r="F709" i="13"/>
  <c r="G709" i="13"/>
  <c r="E709" i="13"/>
  <c r="E601" i="13"/>
  <c r="F601" i="13"/>
  <c r="G601" i="13"/>
  <c r="G517" i="13"/>
  <c r="E517" i="13"/>
  <c r="F517" i="13"/>
  <c r="G433" i="13"/>
  <c r="E433" i="13"/>
  <c r="F433" i="13"/>
  <c r="E349" i="13"/>
  <c r="F349" i="13"/>
  <c r="G349" i="13"/>
  <c r="E289" i="13"/>
  <c r="F289" i="13"/>
  <c r="G289" i="13"/>
  <c r="E229" i="13"/>
  <c r="F229" i="13"/>
  <c r="G229" i="13"/>
  <c r="E193" i="13"/>
  <c r="G193" i="13"/>
  <c r="F193" i="13"/>
  <c r="E157" i="13"/>
  <c r="F157" i="13"/>
  <c r="G157" i="13"/>
  <c r="E85" i="13"/>
  <c r="F85" i="13"/>
  <c r="G85" i="13"/>
  <c r="E26" i="13"/>
  <c r="F26" i="13"/>
  <c r="G26" i="13"/>
  <c r="E684" i="13"/>
  <c r="F684" i="13"/>
  <c r="G684" i="13"/>
  <c r="E540" i="13"/>
  <c r="F540" i="13"/>
  <c r="G540" i="13"/>
  <c r="E420" i="13"/>
  <c r="F420" i="13"/>
  <c r="G420" i="13"/>
  <c r="E300" i="13"/>
  <c r="F300" i="13"/>
  <c r="G300" i="13"/>
  <c r="E180" i="13"/>
  <c r="G180" i="13"/>
  <c r="F180" i="13"/>
  <c r="G60" i="13"/>
  <c r="E60" i="13"/>
  <c r="F60" i="13"/>
  <c r="G743" i="13"/>
  <c r="E743" i="13"/>
  <c r="F743" i="13"/>
  <c r="F635" i="13"/>
  <c r="G635" i="13"/>
  <c r="E635" i="13"/>
  <c r="E515" i="13"/>
  <c r="G515" i="13"/>
  <c r="F515" i="13"/>
  <c r="E718" i="13"/>
  <c r="F718" i="13"/>
  <c r="G718" i="13"/>
  <c r="E598" i="13"/>
  <c r="F598" i="13"/>
  <c r="G598" i="13"/>
  <c r="E717" i="13"/>
  <c r="F717" i="13"/>
  <c r="G717" i="13"/>
  <c r="E645" i="13"/>
  <c r="G645" i="13"/>
  <c r="F645" i="13"/>
  <c r="E751" i="13"/>
  <c r="F751" i="13"/>
  <c r="G751" i="13"/>
  <c r="E727" i="13"/>
  <c r="F727" i="13"/>
  <c r="G727" i="13"/>
  <c r="E691" i="13"/>
  <c r="F691" i="13"/>
  <c r="G691" i="13"/>
  <c r="F738" i="13"/>
  <c r="G738" i="13"/>
  <c r="E738" i="13"/>
  <c r="F702" i="13"/>
  <c r="G702" i="13"/>
  <c r="E702" i="13"/>
  <c r="F690" i="13"/>
  <c r="G690" i="13"/>
  <c r="E690" i="13"/>
  <c r="F678" i="13"/>
  <c r="G678" i="13"/>
  <c r="E678" i="13"/>
  <c r="F666" i="13"/>
  <c r="G666" i="13"/>
  <c r="E666" i="13"/>
  <c r="F654" i="13"/>
  <c r="G654" i="13"/>
  <c r="E654" i="13"/>
  <c r="F642" i="13"/>
  <c r="G642" i="13"/>
  <c r="E642" i="13"/>
  <c r="F630" i="13"/>
  <c r="G630" i="13"/>
  <c r="E630" i="13"/>
  <c r="F618" i="13"/>
  <c r="G618" i="13"/>
  <c r="E618" i="13"/>
  <c r="F606" i="13"/>
  <c r="G606" i="13"/>
  <c r="E606" i="13"/>
  <c r="F594" i="13"/>
  <c r="G594" i="13"/>
  <c r="E594" i="13"/>
  <c r="F582" i="13"/>
  <c r="G582" i="13"/>
  <c r="E582" i="13"/>
  <c r="F570" i="13"/>
  <c r="G570" i="13"/>
  <c r="E570" i="13"/>
  <c r="F558" i="13"/>
  <c r="G558" i="13"/>
  <c r="E558" i="13"/>
  <c r="F546" i="13"/>
  <c r="G546" i="13"/>
  <c r="E546" i="13"/>
  <c r="E534" i="13"/>
  <c r="F534" i="13"/>
  <c r="G534" i="13"/>
  <c r="E522" i="13"/>
  <c r="F522" i="13"/>
  <c r="G522" i="13"/>
  <c r="E510" i="13"/>
  <c r="G510" i="13"/>
  <c r="F510" i="13"/>
  <c r="G498" i="13"/>
  <c r="F498" i="13"/>
  <c r="E498" i="13"/>
  <c r="E486" i="13"/>
  <c r="F486" i="13"/>
  <c r="G486" i="13"/>
  <c r="E474" i="13"/>
  <c r="F474" i="13"/>
  <c r="G474" i="13"/>
  <c r="E462" i="13"/>
  <c r="F462" i="13"/>
  <c r="G462" i="13"/>
  <c r="E450" i="13"/>
  <c r="F450" i="13"/>
  <c r="G450" i="13"/>
  <c r="E438" i="13"/>
  <c r="F438" i="13"/>
  <c r="G438" i="13"/>
  <c r="E426" i="13"/>
  <c r="F426" i="13"/>
  <c r="G426" i="13"/>
  <c r="F414" i="13"/>
  <c r="G414" i="13"/>
  <c r="E414" i="13"/>
  <c r="E402" i="13"/>
  <c r="F402" i="13"/>
  <c r="G402" i="13"/>
  <c r="E390" i="13"/>
  <c r="F390" i="13"/>
  <c r="G390" i="13"/>
  <c r="E378" i="13"/>
  <c r="F378" i="13"/>
  <c r="G378" i="13"/>
  <c r="E366" i="13"/>
  <c r="F366" i="13"/>
  <c r="G366" i="13"/>
  <c r="E354" i="13"/>
  <c r="F354" i="13"/>
  <c r="G354" i="13"/>
  <c r="E342" i="13"/>
  <c r="F342" i="13"/>
  <c r="G342" i="13"/>
  <c r="E330" i="13"/>
  <c r="G330" i="13"/>
  <c r="F330" i="13"/>
  <c r="E318" i="13"/>
  <c r="F318" i="13"/>
  <c r="G318" i="13"/>
  <c r="E306" i="13"/>
  <c r="F306" i="13"/>
  <c r="G306" i="13"/>
  <c r="E294" i="13"/>
  <c r="F294" i="13"/>
  <c r="G294" i="13"/>
  <c r="F282" i="13"/>
  <c r="E282" i="13"/>
  <c r="G282" i="13"/>
  <c r="F270" i="13"/>
  <c r="E270" i="13"/>
  <c r="G270" i="13"/>
  <c r="F258" i="13"/>
  <c r="E258" i="13"/>
  <c r="G258" i="13"/>
  <c r="F246" i="13"/>
  <c r="E246" i="13"/>
  <c r="G246" i="13"/>
  <c r="F234" i="13"/>
  <c r="G234" i="13"/>
  <c r="E234" i="13"/>
  <c r="F222" i="13"/>
  <c r="G222" i="13"/>
  <c r="E222" i="13"/>
  <c r="F210" i="13"/>
  <c r="E210" i="13"/>
  <c r="G210" i="13"/>
  <c r="E198" i="13"/>
  <c r="F198" i="13"/>
  <c r="G198" i="13"/>
  <c r="E186" i="13"/>
  <c r="F186" i="13"/>
  <c r="G186" i="13"/>
  <c r="E174" i="13"/>
  <c r="F174" i="13"/>
  <c r="G174" i="13"/>
  <c r="E162" i="13"/>
  <c r="F162" i="13"/>
  <c r="G162" i="13"/>
  <c r="E150" i="13"/>
  <c r="F150" i="13"/>
  <c r="G150" i="13"/>
  <c r="E138" i="13"/>
  <c r="G138" i="13"/>
  <c r="F138" i="13"/>
  <c r="E126" i="13"/>
  <c r="G126" i="13"/>
  <c r="F126" i="13"/>
  <c r="E114" i="13"/>
  <c r="G114" i="13"/>
  <c r="F114" i="13"/>
  <c r="E102" i="13"/>
  <c r="G102" i="13"/>
  <c r="F102" i="13"/>
  <c r="E90" i="13"/>
  <c r="G90" i="13"/>
  <c r="F90" i="13"/>
  <c r="E78" i="13"/>
  <c r="G78" i="13"/>
  <c r="F78" i="13"/>
  <c r="E66" i="13"/>
  <c r="G66" i="13"/>
  <c r="F66" i="13"/>
  <c r="E54" i="13"/>
  <c r="F54" i="13"/>
  <c r="G54" i="13"/>
  <c r="E42" i="13"/>
  <c r="F42" i="13"/>
  <c r="G42" i="13"/>
  <c r="E31" i="13"/>
  <c r="F31" i="13"/>
  <c r="G31" i="13"/>
  <c r="E19" i="13"/>
  <c r="F19" i="13"/>
  <c r="G19" i="13"/>
  <c r="E7" i="13"/>
  <c r="F7" i="13"/>
  <c r="G7" i="13"/>
  <c r="E723" i="13"/>
  <c r="F723" i="13"/>
  <c r="G723" i="13"/>
  <c r="E639" i="13"/>
  <c r="F639" i="13"/>
  <c r="G639" i="13"/>
  <c r="F531" i="13"/>
  <c r="G531" i="13"/>
  <c r="E531" i="13"/>
  <c r="F435" i="13"/>
  <c r="G435" i="13"/>
  <c r="E435" i="13"/>
  <c r="F757" i="13"/>
  <c r="E757" i="13"/>
  <c r="G757" i="13"/>
  <c r="F685" i="13"/>
  <c r="G685" i="13"/>
  <c r="E685" i="13"/>
  <c r="E613" i="13"/>
  <c r="F613" i="13"/>
  <c r="G613" i="13"/>
  <c r="G541" i="13"/>
  <c r="F541" i="13"/>
  <c r="E541" i="13"/>
  <c r="G469" i="13"/>
  <c r="E469" i="13"/>
  <c r="F469" i="13"/>
  <c r="G409" i="13"/>
  <c r="E409" i="13"/>
  <c r="F409" i="13"/>
  <c r="E313" i="13"/>
  <c r="F313" i="13"/>
  <c r="G313" i="13"/>
  <c r="E205" i="13"/>
  <c r="G205" i="13"/>
  <c r="F205" i="13"/>
  <c r="E121" i="13"/>
  <c r="F121" i="13"/>
  <c r="G121" i="13"/>
  <c r="E37" i="13"/>
  <c r="F37" i="13"/>
  <c r="G37" i="13"/>
  <c r="E732" i="13"/>
  <c r="F732" i="13"/>
  <c r="G732" i="13"/>
  <c r="E660" i="13"/>
  <c r="F660" i="13"/>
  <c r="G660" i="13"/>
  <c r="E600" i="13"/>
  <c r="F600" i="13"/>
  <c r="G600" i="13"/>
  <c r="E528" i="13"/>
  <c r="F528" i="13"/>
  <c r="G528" i="13"/>
  <c r="E468" i="13"/>
  <c r="F468" i="13"/>
  <c r="G468" i="13"/>
  <c r="E384" i="13"/>
  <c r="F384" i="13"/>
  <c r="G384" i="13"/>
  <c r="E312" i="13"/>
  <c r="F312" i="13"/>
  <c r="G312" i="13"/>
  <c r="E228" i="13"/>
  <c r="G228" i="13"/>
  <c r="F228" i="13"/>
  <c r="G120" i="13"/>
  <c r="E120" i="13"/>
  <c r="F120" i="13"/>
  <c r="G48" i="13"/>
  <c r="E48" i="13"/>
  <c r="F48" i="13"/>
  <c r="E767" i="13"/>
  <c r="F767" i="13"/>
  <c r="G767" i="13"/>
  <c r="G695" i="13"/>
  <c r="E695" i="13"/>
  <c r="F695" i="13"/>
  <c r="F611" i="13"/>
  <c r="G611" i="13"/>
  <c r="E611" i="13"/>
  <c r="E527" i="13"/>
  <c r="F527" i="13"/>
  <c r="G527" i="13"/>
  <c r="E742" i="13"/>
  <c r="F742" i="13"/>
  <c r="G742" i="13"/>
  <c r="E646" i="13"/>
  <c r="F646" i="13"/>
  <c r="G646" i="13"/>
  <c r="G741" i="13"/>
  <c r="E741" i="13"/>
  <c r="F741" i="13"/>
  <c r="E669" i="13"/>
  <c r="F669" i="13"/>
  <c r="G669" i="13"/>
  <c r="E679" i="13"/>
  <c r="F679" i="13"/>
  <c r="G679" i="13"/>
  <c r="F750" i="13"/>
  <c r="G750" i="13"/>
  <c r="E750" i="13"/>
  <c r="F726" i="13"/>
  <c r="G726" i="13"/>
  <c r="E726" i="13"/>
  <c r="E737" i="13"/>
  <c r="F737" i="13"/>
  <c r="G737" i="13"/>
  <c r="E701" i="13"/>
  <c r="F701" i="13"/>
  <c r="G701" i="13"/>
  <c r="E665" i="13"/>
  <c r="F665" i="13"/>
  <c r="G665" i="13"/>
  <c r="E641" i="13"/>
  <c r="G641" i="13"/>
  <c r="F641" i="13"/>
  <c r="E617" i="13"/>
  <c r="F617" i="13"/>
  <c r="G617" i="13"/>
  <c r="E593" i="13"/>
  <c r="F593" i="13"/>
  <c r="G593" i="13"/>
  <c r="E557" i="13"/>
  <c r="F557" i="13"/>
  <c r="G557" i="13"/>
  <c r="E545" i="13"/>
  <c r="F545" i="13"/>
  <c r="G545" i="13"/>
  <c r="E521" i="13"/>
  <c r="F521" i="13"/>
  <c r="G521" i="13"/>
  <c r="E509" i="13"/>
  <c r="F509" i="13"/>
  <c r="G509" i="13"/>
  <c r="E497" i="13"/>
  <c r="F497" i="13"/>
  <c r="G497" i="13"/>
  <c r="E485" i="13"/>
  <c r="F485" i="13"/>
  <c r="G485" i="13"/>
  <c r="E473" i="13"/>
  <c r="F473" i="13"/>
  <c r="G473" i="13"/>
  <c r="E461" i="13"/>
  <c r="F461" i="13"/>
  <c r="G461" i="13"/>
  <c r="E449" i="13"/>
  <c r="G449" i="13"/>
  <c r="F449" i="13"/>
  <c r="E437" i="13"/>
  <c r="F437" i="13"/>
  <c r="G437" i="13"/>
  <c r="E425" i="13"/>
  <c r="F425" i="13"/>
  <c r="G425" i="13"/>
  <c r="E413" i="13"/>
  <c r="F413" i="13"/>
  <c r="G413" i="13"/>
  <c r="E401" i="13"/>
  <c r="F401" i="13"/>
  <c r="G401" i="13"/>
  <c r="E389" i="13"/>
  <c r="F389" i="13"/>
  <c r="G389" i="13"/>
  <c r="E377" i="13"/>
  <c r="F377" i="13"/>
  <c r="G377" i="13"/>
  <c r="E365" i="13"/>
  <c r="F365" i="13"/>
  <c r="G365" i="13"/>
  <c r="E353" i="13"/>
  <c r="F353" i="13"/>
  <c r="G353" i="13"/>
  <c r="E341" i="13"/>
  <c r="F341" i="13"/>
  <c r="G341" i="13"/>
  <c r="E329" i="13"/>
  <c r="F329" i="13"/>
  <c r="G329" i="13"/>
  <c r="E317" i="13"/>
  <c r="F317" i="13"/>
  <c r="G317" i="13"/>
  <c r="E305" i="13"/>
  <c r="F305" i="13"/>
  <c r="G305" i="13"/>
  <c r="E293" i="13"/>
  <c r="F293" i="13"/>
  <c r="G293" i="13"/>
  <c r="G281" i="13"/>
  <c r="E281" i="13"/>
  <c r="F281" i="13"/>
  <c r="F269" i="13"/>
  <c r="G269" i="13"/>
  <c r="E269" i="13"/>
  <c r="F257" i="13"/>
  <c r="E257" i="13"/>
  <c r="G257" i="13"/>
  <c r="F245" i="13"/>
  <c r="G245" i="13"/>
  <c r="E245" i="13"/>
  <c r="F233" i="13"/>
  <c r="G233" i="13"/>
  <c r="E233" i="13"/>
  <c r="F221" i="13"/>
  <c r="G221" i="13"/>
  <c r="E221" i="13"/>
  <c r="F209" i="13"/>
  <c r="G209" i="13"/>
  <c r="E209" i="13"/>
  <c r="F197" i="13"/>
  <c r="G197" i="13"/>
  <c r="E197" i="13"/>
  <c r="E185" i="13"/>
  <c r="F185" i="13"/>
  <c r="G185" i="13"/>
  <c r="G173" i="13"/>
  <c r="E173" i="13"/>
  <c r="F173" i="13"/>
  <c r="E161" i="13"/>
  <c r="G161" i="13"/>
  <c r="F161" i="13"/>
  <c r="F149" i="13"/>
  <c r="E149" i="13"/>
  <c r="G149" i="13"/>
  <c r="E137" i="13"/>
  <c r="G137" i="13"/>
  <c r="F137" i="13"/>
  <c r="E125" i="13"/>
  <c r="F125" i="13"/>
  <c r="G125" i="13"/>
  <c r="E113" i="13"/>
  <c r="F113" i="13"/>
  <c r="G113" i="13"/>
  <c r="E101" i="13"/>
  <c r="G101" i="13"/>
  <c r="F101" i="13"/>
  <c r="G89" i="13"/>
  <c r="E89" i="13"/>
  <c r="F89" i="13"/>
  <c r="E77" i="13"/>
  <c r="F77" i="13"/>
  <c r="G77" i="13"/>
  <c r="F65" i="13"/>
  <c r="E65" i="13"/>
  <c r="G65" i="13"/>
  <c r="E53" i="13"/>
  <c r="F53" i="13"/>
  <c r="G53" i="13"/>
  <c r="E41" i="13"/>
  <c r="F41" i="13"/>
  <c r="G41" i="13"/>
  <c r="E30" i="13"/>
  <c r="F30" i="13"/>
  <c r="G30" i="13"/>
  <c r="E18" i="13"/>
  <c r="F18" i="13"/>
  <c r="G18" i="13"/>
  <c r="E6" i="13"/>
  <c r="F6" i="13"/>
  <c r="G6" i="13"/>
  <c r="E675" i="13"/>
  <c r="F675" i="13"/>
  <c r="G675" i="13"/>
  <c r="E555" i="13"/>
  <c r="F555" i="13"/>
  <c r="G555" i="13"/>
  <c r="F399" i="13"/>
  <c r="G399" i="13"/>
  <c r="E399" i="13"/>
  <c r="F721" i="13"/>
  <c r="G721" i="13"/>
  <c r="E721" i="13"/>
  <c r="F661" i="13"/>
  <c r="G661" i="13"/>
  <c r="E661" i="13"/>
  <c r="E589" i="13"/>
  <c r="F589" i="13"/>
  <c r="G589" i="13"/>
  <c r="G505" i="13"/>
  <c r="E505" i="13"/>
  <c r="F505" i="13"/>
  <c r="G445" i="13"/>
  <c r="E445" i="13"/>
  <c r="F445" i="13"/>
  <c r="G361" i="13"/>
  <c r="E361" i="13"/>
  <c r="F361" i="13"/>
  <c r="E277" i="13"/>
  <c r="F277" i="13"/>
  <c r="G277" i="13"/>
  <c r="E169" i="13"/>
  <c r="F169" i="13"/>
  <c r="G169" i="13"/>
  <c r="E61" i="13"/>
  <c r="F61" i="13"/>
  <c r="G61" i="13"/>
  <c r="E708" i="13"/>
  <c r="F708" i="13"/>
  <c r="G708" i="13"/>
  <c r="E624" i="13"/>
  <c r="F624" i="13"/>
  <c r="G624" i="13"/>
  <c r="E564" i="13"/>
  <c r="F564" i="13"/>
  <c r="G564" i="13"/>
  <c r="E492" i="13"/>
  <c r="F492" i="13"/>
  <c r="G492" i="13"/>
  <c r="E408" i="13"/>
  <c r="F408" i="13"/>
  <c r="G408" i="13"/>
  <c r="F348" i="13"/>
  <c r="G348" i="13"/>
  <c r="E348" i="13"/>
  <c r="E276" i="13"/>
  <c r="F276" i="13"/>
  <c r="G276" i="13"/>
  <c r="G204" i="13"/>
  <c r="E204" i="13"/>
  <c r="F204" i="13"/>
  <c r="G144" i="13"/>
  <c r="F144" i="13"/>
  <c r="E144" i="13"/>
  <c r="G84" i="13"/>
  <c r="E84" i="13"/>
  <c r="F84" i="13"/>
  <c r="G25" i="13"/>
  <c r="E25" i="13"/>
  <c r="F25" i="13"/>
  <c r="G731" i="13"/>
  <c r="F731" i="13"/>
  <c r="E731" i="13"/>
  <c r="G647" i="13"/>
  <c r="E647" i="13"/>
  <c r="F647" i="13"/>
  <c r="F575" i="13"/>
  <c r="G575" i="13"/>
  <c r="E575" i="13"/>
  <c r="E491" i="13"/>
  <c r="F491" i="13"/>
  <c r="G491" i="13"/>
  <c r="F766" i="13"/>
  <c r="G766" i="13"/>
  <c r="E766" i="13"/>
  <c r="E706" i="13"/>
  <c r="F706" i="13"/>
  <c r="G706" i="13"/>
  <c r="E634" i="13"/>
  <c r="F634" i="13"/>
  <c r="G634" i="13"/>
  <c r="E765" i="13"/>
  <c r="F765" i="13"/>
  <c r="G765" i="13"/>
  <c r="E681" i="13"/>
  <c r="F681" i="13"/>
  <c r="G681" i="13"/>
  <c r="E763" i="13"/>
  <c r="F763" i="13"/>
  <c r="G763" i="13"/>
  <c r="E703" i="13"/>
  <c r="F703" i="13"/>
  <c r="G703" i="13"/>
  <c r="F762" i="13"/>
  <c r="E762" i="13"/>
  <c r="G762" i="13"/>
  <c r="F714" i="13"/>
  <c r="G714" i="13"/>
  <c r="E714" i="13"/>
  <c r="F761" i="13"/>
  <c r="G761" i="13"/>
  <c r="E761" i="13"/>
  <c r="E749" i="13"/>
  <c r="F749" i="13"/>
  <c r="G749" i="13"/>
  <c r="E725" i="13"/>
  <c r="F725" i="13"/>
  <c r="G725" i="13"/>
  <c r="E713" i="13"/>
  <c r="F713" i="13"/>
  <c r="G713" i="13"/>
  <c r="E689" i="13"/>
  <c r="F689" i="13"/>
  <c r="G689" i="13"/>
  <c r="E677" i="13"/>
  <c r="F677" i="13"/>
  <c r="G677" i="13"/>
  <c r="E653" i="13"/>
  <c r="F653" i="13"/>
  <c r="G653" i="13"/>
  <c r="E629" i="13"/>
  <c r="F629" i="13"/>
  <c r="G629" i="13"/>
  <c r="E605" i="13"/>
  <c r="F605" i="13"/>
  <c r="G605" i="13"/>
  <c r="E581" i="13"/>
  <c r="F581" i="13"/>
  <c r="G581" i="13"/>
  <c r="E569" i="13"/>
  <c r="F569" i="13"/>
  <c r="G569" i="13"/>
  <c r="E533" i="13"/>
  <c r="F533" i="13"/>
  <c r="G533" i="13"/>
  <c r="E760" i="13"/>
  <c r="G760" i="13"/>
  <c r="F760" i="13"/>
  <c r="G748" i="13"/>
  <c r="E748" i="13"/>
  <c r="F748" i="13"/>
  <c r="G736" i="13"/>
  <c r="F736" i="13"/>
  <c r="E736" i="13"/>
  <c r="G724" i="13"/>
  <c r="F724" i="13"/>
  <c r="E724" i="13"/>
  <c r="G712" i="13"/>
  <c r="F712" i="13"/>
  <c r="E712" i="13"/>
  <c r="G700" i="13"/>
  <c r="F700" i="13"/>
  <c r="E700" i="13"/>
  <c r="G688" i="13"/>
  <c r="F688" i="13"/>
  <c r="E688" i="13"/>
  <c r="G676" i="13"/>
  <c r="F676" i="13"/>
  <c r="E676" i="13"/>
  <c r="G664" i="13"/>
  <c r="F664" i="13"/>
  <c r="E664" i="13"/>
  <c r="G652" i="13"/>
  <c r="F652" i="13"/>
  <c r="E652" i="13"/>
  <c r="G640" i="13"/>
  <c r="E640" i="13"/>
  <c r="F640" i="13"/>
  <c r="G628" i="13"/>
  <c r="E628" i="13"/>
  <c r="F628" i="13"/>
  <c r="G616" i="13"/>
  <c r="E616" i="13"/>
  <c r="F616" i="13"/>
  <c r="G604" i="13"/>
  <c r="E604" i="13"/>
  <c r="F604" i="13"/>
  <c r="G592" i="13"/>
  <c r="E592" i="13"/>
  <c r="F592" i="13"/>
  <c r="G580" i="13"/>
  <c r="E580" i="13"/>
  <c r="F580" i="13"/>
  <c r="G568" i="13"/>
  <c r="E568" i="13"/>
  <c r="F568" i="13"/>
  <c r="G556" i="13"/>
  <c r="E556" i="13"/>
  <c r="F556" i="13"/>
  <c r="G544" i="13"/>
  <c r="E544" i="13"/>
  <c r="F544" i="13"/>
  <c r="E532" i="13"/>
  <c r="F532" i="13"/>
  <c r="G532" i="13"/>
  <c r="E520" i="13"/>
  <c r="F520" i="13"/>
  <c r="G520" i="13"/>
  <c r="E508" i="13"/>
  <c r="F508" i="13"/>
  <c r="G508" i="13"/>
  <c r="E496" i="13"/>
  <c r="F496" i="13"/>
  <c r="G496" i="13"/>
  <c r="E484" i="13"/>
  <c r="F484" i="13"/>
  <c r="G484" i="13"/>
  <c r="E472" i="13"/>
  <c r="F472" i="13"/>
  <c r="G472" i="13"/>
  <c r="E460" i="13"/>
  <c r="F460" i="13"/>
  <c r="G460" i="13"/>
  <c r="G448" i="13"/>
  <c r="E448" i="13"/>
  <c r="F448" i="13"/>
  <c r="E436" i="13"/>
  <c r="F436" i="13"/>
  <c r="G436" i="13"/>
  <c r="E424" i="13"/>
  <c r="F424" i="13"/>
  <c r="G424" i="13"/>
  <c r="E412" i="13"/>
  <c r="F412" i="13"/>
  <c r="G412" i="13"/>
  <c r="E400" i="13"/>
  <c r="F400" i="13"/>
  <c r="G400" i="13"/>
  <c r="E388" i="13"/>
  <c r="F388" i="13"/>
  <c r="G388" i="13"/>
  <c r="E376" i="13"/>
  <c r="F376" i="13"/>
  <c r="G376" i="13"/>
  <c r="E364" i="13"/>
  <c r="F364" i="13"/>
  <c r="G364" i="13"/>
  <c r="F352" i="13"/>
  <c r="E352" i="13"/>
  <c r="G352" i="13"/>
  <c r="F340" i="13"/>
  <c r="E340" i="13"/>
  <c r="G340" i="13"/>
  <c r="F328" i="13"/>
  <c r="E328" i="13"/>
  <c r="G328" i="13"/>
  <c r="F316" i="13"/>
  <c r="G316" i="13"/>
  <c r="E316" i="13"/>
  <c r="F304" i="13"/>
  <c r="G304" i="13"/>
  <c r="E304" i="13"/>
  <c r="F292" i="13"/>
  <c r="G292" i="13"/>
  <c r="E292" i="13"/>
  <c r="G280" i="13"/>
  <c r="E280" i="13"/>
  <c r="F280" i="13"/>
  <c r="G268" i="13"/>
  <c r="E268" i="13"/>
  <c r="F268" i="13"/>
  <c r="G256" i="13"/>
  <c r="F256" i="13"/>
  <c r="E256" i="13"/>
  <c r="G244" i="13"/>
  <c r="E244" i="13"/>
  <c r="F244" i="13"/>
  <c r="G232" i="13"/>
  <c r="E232" i="13"/>
  <c r="F232" i="13"/>
  <c r="G220" i="13"/>
  <c r="E220" i="13"/>
  <c r="F220" i="13"/>
  <c r="G208" i="13"/>
  <c r="E208" i="13"/>
  <c r="F208" i="13"/>
  <c r="E196" i="13"/>
  <c r="F196" i="13"/>
  <c r="G196" i="13"/>
  <c r="F184" i="13"/>
  <c r="G184" i="13"/>
  <c r="E184" i="13"/>
  <c r="F172" i="13"/>
  <c r="G172" i="13"/>
  <c r="E172" i="13"/>
  <c r="F160" i="13"/>
  <c r="G160" i="13"/>
  <c r="E160" i="13"/>
  <c r="E148" i="13"/>
  <c r="F148" i="13"/>
  <c r="G148" i="13"/>
  <c r="E136" i="13"/>
  <c r="F136" i="13"/>
  <c r="G136" i="13"/>
  <c r="E124" i="13"/>
  <c r="F124" i="13"/>
  <c r="G124" i="13"/>
  <c r="E112" i="13"/>
  <c r="F112" i="13"/>
  <c r="G112" i="13"/>
  <c r="E100" i="13"/>
  <c r="F100" i="13"/>
  <c r="G100" i="13"/>
  <c r="E88" i="13"/>
  <c r="F88" i="13"/>
  <c r="G88" i="13"/>
  <c r="E76" i="13"/>
  <c r="F76" i="13"/>
  <c r="G76" i="13"/>
  <c r="E64" i="13"/>
  <c r="F64" i="13"/>
  <c r="G64" i="13"/>
  <c r="E52" i="13"/>
  <c r="F52" i="13"/>
  <c r="G52" i="13"/>
  <c r="E40" i="13"/>
  <c r="F40" i="13"/>
  <c r="G40" i="13"/>
  <c r="E29" i="13"/>
  <c r="F29" i="13"/>
  <c r="G29" i="13"/>
  <c r="E17" i="13"/>
  <c r="F17" i="13"/>
  <c r="G17" i="13"/>
  <c r="E5" i="13"/>
  <c r="F5" i="13"/>
  <c r="G5" i="13"/>
  <c r="G4" i="13"/>
  <c r="F4" i="13"/>
  <c r="E4" i="13"/>
  <c r="J267" i="13" a="1"/>
  <c r="J3" i="13" a="1"/>
  <c r="J302" i="13" a="1"/>
  <c r="J148" i="13" a="1"/>
  <c r="J318" i="13" a="1"/>
  <c r="J369" i="13" a="1"/>
  <c r="J522" i="13" a="1"/>
  <c r="J345" i="13" a="1"/>
  <c r="J39" i="13" a="1"/>
  <c r="J678" i="13" a="1"/>
  <c r="J742" i="13" a="1"/>
  <c r="J223" i="13" a="1"/>
  <c r="J537" i="13" a="1"/>
  <c r="J264" i="13" a="1"/>
  <c r="J768" i="13" a="1"/>
  <c r="J655" i="13" a="1"/>
  <c r="J569" i="13" a="1"/>
  <c r="J299" i="13" a="1"/>
  <c r="J719" i="13" a="1"/>
  <c r="J335" i="13" a="1"/>
  <c r="J520" i="13" a="1"/>
  <c r="J358" i="13" a="1"/>
  <c r="J170" i="13" a="1"/>
  <c r="J383" i="13" a="1"/>
  <c r="J144" i="13" a="1"/>
  <c r="J172" i="13" a="1"/>
  <c r="J687" i="13" a="1"/>
  <c r="J524" i="13" a="1"/>
  <c r="J417" i="13" a="1"/>
  <c r="J659" i="13" a="1"/>
  <c r="J103" i="13" a="1"/>
  <c r="J346" i="13" a="1"/>
  <c r="J500" i="13" a="1"/>
  <c r="J402" i="13" a="1"/>
  <c r="J694" i="13" a="1"/>
  <c r="J585" i="13" a="1"/>
  <c r="J748" i="13" a="1"/>
  <c r="J513" i="13" a="1"/>
  <c r="J456" i="13" a="1"/>
  <c r="J700" i="13" a="1"/>
  <c r="J419" i="13" a="1"/>
  <c r="J61" i="13" a="1"/>
  <c r="J654" i="13" a="1"/>
  <c r="J414" i="13" a="1"/>
  <c r="J581" i="13" a="1"/>
  <c r="J115" i="13" a="1"/>
  <c r="J656" i="13" a="1"/>
  <c r="J157" i="13" a="1"/>
  <c r="J163" i="13" a="1"/>
  <c r="J732" i="13" a="1"/>
  <c r="J670" i="13" a="1"/>
  <c r="J546" i="13" a="1"/>
  <c r="J25" i="13" a="1"/>
  <c r="J396" i="13" a="1"/>
  <c r="J491" i="13" a="1"/>
  <c r="J109" i="13" a="1"/>
  <c r="J628" i="13" a="1"/>
  <c r="J54" i="13" a="1"/>
  <c r="J277" i="13" a="1"/>
  <c r="J333" i="13" a="1"/>
  <c r="J119" i="13" a="1"/>
  <c r="J162" i="13" a="1"/>
  <c r="J168" i="13" a="1"/>
  <c r="J160" i="13" a="1"/>
  <c r="J636" i="13" a="1"/>
  <c r="J496" i="13" a="1"/>
  <c r="J413" i="13" a="1"/>
  <c r="J124" i="13" a="1"/>
  <c r="J756" i="13" a="1"/>
  <c r="J130" i="13" a="1"/>
  <c r="J545" i="13" a="1"/>
  <c r="J23" i="13" a="1"/>
  <c r="J573" i="13" a="1"/>
  <c r="J770" i="13" a="1"/>
  <c r="J234" i="13" a="1"/>
  <c r="J322" i="13" a="1"/>
  <c r="J446" i="13" a="1"/>
  <c r="J104" i="13" a="1"/>
  <c r="J614" i="13" a="1"/>
  <c r="J570" i="13" a="1"/>
  <c r="J97" i="13" a="1"/>
  <c r="J152" i="13" a="1"/>
  <c r="J123" i="13" a="1"/>
  <c r="J79" i="13" a="1"/>
  <c r="J215" i="13" a="1"/>
  <c r="J159" i="13" a="1"/>
  <c r="J535" i="13" a="1"/>
  <c r="J243" i="13" a="1"/>
  <c r="J252" i="13" a="1"/>
  <c r="J723" i="13" a="1"/>
  <c r="J78" i="13" a="1"/>
  <c r="J498" i="13" a="1"/>
  <c r="J331" i="13" a="1"/>
  <c r="J197" i="13" a="1"/>
  <c r="J609" i="13" a="1"/>
  <c r="J422" i="13" a="1"/>
  <c r="J381" i="13" a="1"/>
  <c r="J380" i="13" a="1"/>
  <c r="J505" i="13" a="1"/>
  <c r="J470" i="13" a="1"/>
  <c r="J646" i="13" a="1"/>
  <c r="J120" i="13" a="1"/>
  <c r="J458" i="13" a="1"/>
  <c r="J443" i="13" a="1"/>
  <c r="J490" i="13" a="1"/>
  <c r="J31" i="13" a="1"/>
  <c r="J210" i="13" a="1"/>
  <c r="J682" i="13" a="1"/>
  <c r="J306" i="13" a="1"/>
  <c r="J415" i="13" a="1"/>
  <c r="J116" i="13" a="1"/>
  <c r="J735" i="13" a="1"/>
  <c r="J295" i="13" a="1"/>
  <c r="J755" i="13" a="1"/>
  <c r="J48" i="13" a="1"/>
  <c r="J7" i="13" a="1"/>
  <c r="J230" i="13" a="1"/>
  <c r="J429" i="13" a="1"/>
  <c r="J450" i="13" a="1"/>
  <c r="J527" i="13" a="1"/>
  <c r="J453" i="13" a="1"/>
  <c r="J540" i="13" a="1"/>
  <c r="J544" i="13" a="1"/>
  <c r="J624" i="13" a="1"/>
  <c r="J584" i="13" a="1"/>
  <c r="J71" i="13" a="1"/>
  <c r="J426" i="13" a="1"/>
  <c r="J608" i="13" a="1"/>
  <c r="J44" i="13" a="1"/>
  <c r="J366" i="13" a="1"/>
  <c r="J268" i="13" a="1"/>
  <c r="J100" i="13" a="1"/>
  <c r="J278" i="13" a="1"/>
  <c r="J466" i="13" a="1"/>
  <c r="J373" i="13" a="1"/>
  <c r="J406" i="13" a="1"/>
  <c r="J706" i="13" a="1"/>
  <c r="J639" i="13" a="1"/>
  <c r="J280" i="13" a="1"/>
  <c r="J744" i="13" a="1"/>
  <c r="J386" i="13" a="1"/>
  <c r="J714" i="13" a="1"/>
  <c r="J307" i="13" a="1"/>
  <c r="J76" i="13" a="1"/>
  <c r="J685" i="13" a="1"/>
  <c r="J663" i="13" a="1"/>
  <c r="J336" i="13" a="1"/>
  <c r="J273" i="13" a="1"/>
  <c r="J214" i="13" a="1"/>
  <c r="J208" i="13" a="1"/>
  <c r="J229" i="13" a="1"/>
  <c r="J611" i="13" a="1"/>
  <c r="J59" i="13" a="1"/>
  <c r="J440" i="13" a="1"/>
  <c r="J580" i="13" a="1"/>
  <c r="J376" i="13" a="1"/>
  <c r="J626" i="13" a="1"/>
  <c r="J754" i="13" a="1"/>
  <c r="J309" i="13" a="1"/>
  <c r="J190" i="13" a="1"/>
  <c r="J30" i="13" a="1"/>
  <c r="J276" i="13" a="1"/>
  <c r="J180" i="13" a="1"/>
  <c r="J625" i="13" a="1"/>
  <c r="J296" i="13" a="1"/>
  <c r="J164" i="13" a="1"/>
  <c r="J578" i="13" a="1"/>
  <c r="J41" i="13" a="1"/>
  <c r="J743" i="13" a="1"/>
  <c r="J194" i="13" a="1"/>
  <c r="J602" i="13" a="1"/>
  <c r="J480" i="13" a="1"/>
  <c r="J688" i="13" a="1"/>
  <c r="J11" i="13" a="1"/>
  <c r="J750" i="13" a="1"/>
  <c r="J165" i="13" a="1"/>
  <c r="J184" i="13" a="1"/>
  <c r="J475" i="13" a="1"/>
  <c r="J368" i="13" a="1"/>
  <c r="J533" i="13" a="1"/>
  <c r="J605" i="13" a="1"/>
  <c r="J96" i="13" a="1"/>
  <c r="J502" i="13" a="1"/>
  <c r="J32" i="13" a="1"/>
  <c r="J737" i="13" a="1"/>
  <c r="J126" i="13" a="1"/>
  <c r="J114" i="13" a="1"/>
  <c r="J583" i="13" a="1"/>
  <c r="J758" i="13" a="1"/>
  <c r="J166" i="13" a="1"/>
  <c r="J559" i="13" a="1"/>
  <c r="J683" i="13" a="1"/>
  <c r="J586" i="13" a="1"/>
  <c r="J266" i="13" a="1"/>
  <c r="J284" i="13" a="1"/>
  <c r="J564" i="13" a="1"/>
  <c r="J211" i="13" a="1"/>
  <c r="J292" i="13" a="1"/>
  <c r="J186" i="13" a="1"/>
  <c r="J191" i="13" a="1"/>
  <c r="J473" i="13" a="1"/>
  <c r="J384" i="13" a="1"/>
  <c r="J219" i="13" a="1"/>
  <c r="J561" i="13" a="1"/>
  <c r="J597" i="13" a="1"/>
  <c r="J388" i="13" a="1"/>
  <c r="J6" i="13" a="1"/>
  <c r="J150" i="13" a="1"/>
  <c r="J253" i="13" a="1"/>
  <c r="J338" i="13" a="1"/>
  <c r="J262" i="13" a="1"/>
  <c r="J13" i="13" a="1"/>
  <c r="J147" i="13" a="1"/>
  <c r="J14" i="13" a="1"/>
  <c r="J433" i="13" a="1"/>
  <c r="J128" i="13" a="1"/>
  <c r="J565" i="13" a="1"/>
  <c r="J220" i="13" a="1"/>
  <c r="J161" i="13" a="1"/>
  <c r="J52" i="13" a="1"/>
  <c r="J364" i="13" a="1"/>
  <c r="J239" i="13" a="1"/>
  <c r="J195" i="13" a="1"/>
  <c r="J675" i="13" a="1"/>
  <c r="J441" i="13" a="1"/>
  <c r="J577" i="13" a="1"/>
  <c r="J84" i="13" a="1"/>
  <c r="J515" i="13" a="1"/>
  <c r="J538" i="13" a="1"/>
  <c r="J319" i="13" a="1"/>
  <c r="J242" i="13" a="1"/>
  <c r="J65" i="13" a="1"/>
  <c r="J274" i="13" a="1"/>
  <c r="J512" i="13" a="1"/>
  <c r="J69" i="13" a="1"/>
  <c r="J232" i="13" a="1"/>
  <c r="J321" i="13" a="1"/>
  <c r="J518" i="13" a="1"/>
  <c r="J206" i="13" a="1"/>
  <c r="J444" i="13" a="1"/>
  <c r="J286" i="13" a="1"/>
  <c r="J416" i="13" a="1"/>
  <c r="J574" i="13" a="1"/>
  <c r="J746" i="13" a="1"/>
  <c r="J472" i="13" a="1"/>
  <c r="J127" i="13" a="1"/>
  <c r="J74" i="13" a="1"/>
  <c r="J449" i="13" a="1"/>
  <c r="J652" i="13" a="1"/>
  <c r="J669" i="13" a="1"/>
  <c r="J379" i="13" a="1"/>
  <c r="J359" i="13" a="1"/>
  <c r="J5" i="13" a="1"/>
  <c r="J113" i="13" a="1"/>
  <c r="J718" i="13" a="1"/>
  <c r="J665" i="13" a="1"/>
  <c r="J662" i="13" a="1"/>
  <c r="J724" i="13" a="1"/>
  <c r="J657" i="13" a="1"/>
  <c r="J353" i="13" a="1"/>
  <c r="J217" i="13" a="1"/>
  <c r="J576" i="13" a="1"/>
  <c r="J653" i="13" a="1"/>
  <c r="J294" i="13" a="1"/>
  <c r="J587" i="13" a="1"/>
  <c r="J55" i="13" a="1"/>
  <c r="J727" i="13" a="1"/>
  <c r="J326" i="13" a="1"/>
  <c r="J448" i="13" a="1"/>
  <c r="J712" i="13" a="1"/>
  <c r="J141" i="13" a="1"/>
  <c r="J677" i="13" a="1"/>
  <c r="J42" i="13" a="1"/>
  <c r="J87" i="13" a="1"/>
  <c r="J265" i="13" a="1"/>
  <c r="J541" i="13" a="1"/>
  <c r="J619" i="13" a="1"/>
  <c r="J638" i="13" a="1"/>
  <c r="J627" i="13" a="1"/>
  <c r="J684" i="13" a="1"/>
  <c r="J251" i="13" a="1"/>
  <c r="J136" i="13" a="1"/>
  <c r="J615" i="13" a="1"/>
  <c r="J341" i="13" a="1"/>
  <c r="J698" i="13" a="1"/>
  <c r="J169" i="13" a="1"/>
  <c r="J236" i="13" a="1"/>
  <c r="J66" i="13" a="1"/>
  <c r="J300" i="13" a="1"/>
  <c r="J681" i="13" a="1"/>
  <c r="J24" i="13" a="1"/>
  <c r="J674" i="13" a="1"/>
  <c r="J40" i="13" a="1"/>
  <c r="J693" i="13" a="1"/>
  <c r="J181" i="13" a="1"/>
  <c r="J18" i="13" a="1"/>
  <c r="J530" i="13" a="1"/>
  <c r="J344" i="13" a="1"/>
  <c r="J135" i="13" a="1"/>
  <c r="J506" i="13" a="1"/>
  <c r="J510" i="13" a="1"/>
  <c r="J270" i="13" a="1"/>
  <c r="J382" i="13" a="1"/>
  <c r="J149" i="13" a="1"/>
  <c r="J571" i="13" a="1"/>
  <c r="J88" i="13" a="1"/>
  <c r="J129" i="13" a="1"/>
  <c r="J661" i="13" a="1"/>
  <c r="J352" i="13" a="1"/>
  <c r="J649" i="13" a="1"/>
  <c r="J34" i="13" a="1"/>
  <c r="J49" i="13" a="1"/>
  <c r="J176" i="13" a="1"/>
  <c r="J348" i="13" a="1"/>
  <c r="J371" i="13" a="1"/>
  <c r="J182" i="13" a="1"/>
  <c r="J146" i="13" a="1"/>
  <c r="J695" i="13" a="1"/>
  <c r="J720" i="13" a="1"/>
  <c r="J200" i="13" a="1"/>
  <c r="J600" i="13" a="1"/>
  <c r="J567" i="13" a="1"/>
  <c r="J228" i="13" a="1"/>
  <c r="J397" i="13" a="1"/>
  <c r="J405" i="13" a="1"/>
  <c r="J710" i="13" a="1"/>
  <c r="J192" i="13" a="1"/>
  <c r="J531" i="13" a="1"/>
  <c r="J437" i="13" a="1"/>
  <c r="J347" i="13" a="1"/>
  <c r="J752" i="13" a="1"/>
  <c r="J204" i="13" a="1"/>
  <c r="J56" i="13" a="1"/>
  <c r="J19" i="13" a="1"/>
  <c r="J102" i="13" a="1"/>
  <c r="J9" i="13" a="1"/>
  <c r="J167" i="13" a="1"/>
  <c r="J462" i="13" a="1"/>
  <c r="J736" i="13" a="1"/>
  <c r="J26" i="13" a="1"/>
  <c r="J418" i="13" a="1"/>
  <c r="J460" i="13" a="1"/>
  <c r="J8" i="13" a="1"/>
  <c r="J33" i="13" a="1"/>
  <c r="J618" i="13" a="1"/>
  <c r="J237" i="13" a="1"/>
  <c r="J668" i="13" a="1"/>
  <c r="J241" i="13" a="1"/>
  <c r="J679" i="13" a="1"/>
  <c r="J492" i="13" a="1"/>
  <c r="J257" i="13" a="1"/>
  <c r="J244" i="13" a="1"/>
  <c r="J118" i="13" a="1"/>
  <c r="J261" i="13" a="1"/>
  <c r="J590" i="13" a="1"/>
  <c r="J325" i="13" a="1"/>
  <c r="J399" i="13" a="1"/>
  <c r="J589" i="13" a="1"/>
  <c r="J173" i="13" a="1"/>
  <c r="J355" i="13" a="1"/>
  <c r="J254" i="13" a="1"/>
  <c r="J361" i="13" a="1"/>
  <c r="J269" i="13" a="1"/>
  <c r="J552" i="13" a="1"/>
  <c r="J410" i="13" a="1"/>
  <c r="J22" i="13" a="1"/>
  <c r="J92" i="13" a="1"/>
  <c r="J213" i="13" a="1"/>
  <c r="J503" i="13" a="1"/>
  <c r="J407" i="13" a="1"/>
  <c r="J637" i="13" a="1"/>
  <c r="J289" i="13" a="1"/>
  <c r="J572" i="13" a="1"/>
  <c r="J250" i="13" a="1"/>
  <c r="J610" i="13" a="1"/>
  <c r="J17" i="13" a="1"/>
  <c r="J516" i="13" a="1"/>
  <c r="J155" i="13" a="1"/>
  <c r="J151" i="13" a="1"/>
  <c r="J557" i="13" a="1"/>
  <c r="J28" i="13" a="1"/>
  <c r="J760" i="13" a="1"/>
  <c r="J94" i="13" a="1"/>
  <c r="J98" i="13" a="1"/>
  <c r="J489" i="13" a="1"/>
  <c r="J550" i="13" a="1"/>
  <c r="J233" i="13" a="1"/>
  <c r="J178" i="13" a="1"/>
  <c r="J617" i="13" a="1"/>
  <c r="J282" i="13" a="1"/>
  <c r="J201" i="13" a="1"/>
  <c r="J372" i="13" a="1"/>
  <c r="J431" i="13" a="1"/>
  <c r="J689" i="13" a="1"/>
  <c r="J708" i="13" a="1"/>
  <c r="J75" i="13" a="1"/>
  <c r="J642" i="13" a="1"/>
  <c r="J634" i="13" a="1"/>
  <c r="J734" i="13" a="1"/>
  <c r="J562" i="13" a="1"/>
  <c r="J485" i="13" a="1"/>
  <c r="J36" i="13" a="1"/>
  <c r="J139" i="13" a="1"/>
  <c r="J27" i="13" a="1"/>
  <c r="J58" i="13" a="1"/>
  <c r="J591" i="13" a="1"/>
  <c r="J337" i="13" a="1"/>
  <c r="J313" i="13" a="1"/>
  <c r="J218" i="13" a="1"/>
  <c r="J145" i="13" a="1"/>
  <c r="J45" i="13" a="1"/>
  <c r="J298" i="13" a="1"/>
  <c r="J225" i="13" a="1"/>
  <c r="J80" i="13" a="1"/>
  <c r="J85" i="13" a="1"/>
  <c r="J482" i="13" a="1"/>
  <c r="J519" i="13" a="1"/>
  <c r="J725" i="13" a="1"/>
  <c r="J701" i="13" a="1"/>
  <c r="J582" i="13" a="1"/>
  <c r="J245" i="13" a="1"/>
  <c r="J595" i="13" a="1"/>
  <c r="J334" i="13" a="1"/>
  <c r="J38" i="13" a="1"/>
  <c r="J680" i="13" a="1"/>
  <c r="J132" i="13" a="1"/>
  <c r="J666" i="13" a="1"/>
  <c r="J501" i="13" a="1"/>
  <c r="J408" i="13" a="1"/>
  <c r="J77" i="13" a="1"/>
  <c r="J699" i="13" a="1"/>
  <c r="J421" i="13" a="1"/>
  <c r="J156" i="13" a="1"/>
  <c r="J588" i="13" a="1"/>
  <c r="J521" i="13" a="1"/>
  <c r="J154" i="13" a="1"/>
  <c r="J367" i="13" a="1"/>
  <c r="J447" i="13" a="1"/>
  <c r="J29" i="13" a="1"/>
  <c r="J622" i="13" a="1"/>
  <c r="J385" i="13" a="1"/>
  <c r="J106" i="13" a="1"/>
  <c r="J339" i="13" a="1"/>
  <c r="J121" i="13" a="1"/>
  <c r="J272" i="13" a="1"/>
  <c r="J764" i="13" a="1"/>
  <c r="J35" i="13" a="1"/>
  <c r="J716" i="13" a="1"/>
  <c r="J759" i="13" a="1"/>
  <c r="J607" i="13" a="1"/>
  <c r="J477" i="13" a="1"/>
  <c r="J517" i="13" a="1"/>
  <c r="J593" i="13" a="1"/>
  <c r="J676" i="13" a="1"/>
  <c r="J766" i="13" a="1"/>
  <c r="J435" i="13" a="1"/>
  <c r="J108" i="13" a="1"/>
  <c r="J644" i="13" a="1"/>
  <c r="J57" i="13" a="1"/>
  <c r="J442" i="13" a="1"/>
  <c r="J495" i="13" a="1"/>
  <c r="J459" i="13" a="1"/>
  <c r="J212" i="13" a="1"/>
  <c r="J50" i="13" a="1"/>
  <c r="J722" i="13" a="1"/>
  <c r="J304" i="13" a="1"/>
  <c r="J279" i="13" a="1"/>
  <c r="J643" i="13" a="1"/>
  <c r="J728" i="13" a="1"/>
  <c r="J324" i="13" a="1"/>
  <c r="J603" i="13" a="1"/>
  <c r="J330" i="13" a="1"/>
  <c r="J486" i="13" a="1"/>
  <c r="J158" i="13" a="1"/>
  <c r="J283" i="13" a="1"/>
  <c r="J221" i="13" a="1"/>
  <c r="J705" i="13" a="1"/>
  <c r="J91" i="13" a="1"/>
  <c r="J117" i="13" a="1"/>
  <c r="J647" i="13" a="1"/>
  <c r="J134" i="13" a="1"/>
  <c r="J630" i="13" a="1"/>
  <c r="J672" i="13" a="1"/>
  <c r="J478" i="13" a="1"/>
  <c r="J99" i="13" a="1"/>
  <c r="J604" i="13" a="1"/>
  <c r="J686" i="13" a="1"/>
  <c r="J350" i="13" a="1"/>
  <c r="J105" i="13" a="1"/>
  <c r="J432" i="13" a="1"/>
  <c r="J461" i="13" a="1"/>
  <c r="J542" i="13" a="1"/>
  <c r="J43" i="13" a="1"/>
  <c r="J290" i="13" a="1"/>
  <c r="J711" i="13" a="1"/>
  <c r="J543" i="13" a="1"/>
  <c r="J216" i="13" a="1"/>
  <c r="J205" i="13" a="1"/>
  <c r="J499" i="13" a="1"/>
  <c r="J293" i="13" a="1"/>
  <c r="J763" i="13" a="1"/>
  <c r="J316" i="13" a="1"/>
  <c r="J122" i="13" a="1"/>
  <c r="J457" i="13" a="1"/>
  <c r="J463" i="13" a="1"/>
  <c r="J667" i="13" a="1"/>
  <c r="J301" i="13" a="1"/>
  <c r="J507" i="13" a="1"/>
  <c r="J692" i="13" a="1"/>
  <c r="J640" i="13" a="1"/>
  <c r="J258" i="13" a="1"/>
  <c r="J454" i="13" a="1"/>
  <c r="J207" i="13" a="1"/>
  <c r="J451" i="13" a="1"/>
  <c r="J623" i="13" a="1"/>
  <c r="J696" i="13" a="1"/>
  <c r="J738" i="13" a="1"/>
  <c r="J153" i="13" a="1"/>
  <c r="J287" i="13" a="1"/>
  <c r="J621" i="13" a="1"/>
  <c r="J308" i="13" a="1"/>
  <c r="J398" i="13" a="1"/>
  <c r="J193" i="13" a="1"/>
  <c r="J523" i="13" a="1"/>
  <c r="J137" i="13" a="1"/>
  <c r="J765" i="13" a="1"/>
  <c r="J238" i="13" a="1"/>
  <c r="J427" i="13" a="1"/>
  <c r="J612" i="13" a="1"/>
  <c r="J73" i="13" a="1"/>
  <c r="J329" i="13" a="1"/>
  <c r="J400" i="13" a="1"/>
  <c r="J430" i="13" a="1"/>
  <c r="J187" i="13" a="1"/>
  <c r="J409" i="13" a="1"/>
  <c r="J133" i="13" a="1"/>
  <c r="J395" i="13" a="1"/>
  <c r="J340" i="13" a="1"/>
  <c r="J549" i="13" a="1"/>
  <c r="J209" i="13" a="1"/>
  <c r="J633" i="13" a="1"/>
  <c r="J641" i="13" a="1"/>
  <c r="J534" i="13" a="1"/>
  <c r="J651" i="13" a="1"/>
  <c r="J310" i="13" a="1"/>
  <c r="J247" i="13" a="1"/>
  <c r="J740" i="13" a="1"/>
  <c r="J47" i="13" a="1"/>
  <c r="J532" i="13" a="1"/>
  <c r="J64" i="13" a="1"/>
  <c r="J494" i="13" a="1"/>
  <c r="J709" i="13" a="1"/>
  <c r="J342" i="13" a="1"/>
  <c r="J592" i="13" a="1"/>
  <c r="J745" i="13" a="1"/>
  <c r="J635" i="13" a="1"/>
  <c r="J713" i="13" a="1"/>
  <c r="J616" i="13" a="1"/>
  <c r="J177" i="13" a="1"/>
  <c r="J263" i="13" a="1"/>
  <c r="J142" i="13" a="1"/>
  <c r="J411" i="13" a="1"/>
  <c r="J112" i="13" a="1"/>
  <c r="J479" i="13" a="1"/>
  <c r="J362" i="13" a="1"/>
  <c r="J488" i="13" a="1"/>
  <c r="J62" i="13" a="1"/>
  <c r="J248" i="13" a="1"/>
  <c r="J327" i="13" a="1"/>
  <c r="J690" i="13" a="1"/>
  <c r="J81" i="13" a="1"/>
  <c r="J420" i="13" a="1"/>
  <c r="J526" i="13" a="1"/>
  <c r="J51" i="13" a="1"/>
  <c r="J140" i="13" a="1"/>
  <c r="J648" i="13" a="1"/>
  <c r="J553" i="13" a="1"/>
  <c r="J196" i="13" a="1"/>
  <c r="J511" i="13" a="1"/>
  <c r="J288" i="13" a="1"/>
  <c r="J467" i="13" a="1"/>
  <c r="J4" i="13" a="1"/>
  <c r="J365" i="13" a="1"/>
  <c r="J391" i="13" a="1"/>
  <c r="J412" i="13" a="1"/>
  <c r="J235" i="13" a="1"/>
  <c r="J401" i="13" a="1"/>
  <c r="J356" i="13" a="1"/>
  <c r="J255" i="13" a="1"/>
  <c r="J753" i="13" a="1"/>
  <c r="J660" i="13" a="1"/>
  <c r="J332" i="13" a="1"/>
  <c r="J539" i="13" a="1"/>
  <c r="J297" i="13" a="1"/>
  <c r="J428" i="13" a="1"/>
  <c r="J68" i="13" a="1"/>
  <c r="J481" i="13" a="1"/>
  <c r="J227" i="13" a="1"/>
  <c r="J497" i="13" a="1"/>
  <c r="J387" i="13" a="1"/>
  <c r="J143" i="13" a="1"/>
  <c r="J285" i="13" a="1"/>
  <c r="J721" i="13" a="1"/>
  <c r="J650" i="13" a="1"/>
  <c r="J320" i="13" a="1"/>
  <c r="J131" i="13" a="1"/>
  <c r="J658" i="13" a="1"/>
  <c r="J63" i="13" a="1"/>
  <c r="J226" i="13" a="1"/>
  <c r="J291" i="13" a="1"/>
  <c r="J260" i="13" a="1"/>
  <c r="J67" i="13" a="1"/>
  <c r="J95" i="13" a="1"/>
  <c r="J246" i="13" a="1"/>
  <c r="J474" i="13" a="1"/>
  <c r="J111" i="13" a="1"/>
  <c r="J363" i="13" a="1"/>
  <c r="J733" i="13" a="1"/>
  <c r="J525" i="13" a="1"/>
  <c r="J224" i="13" a="1"/>
  <c r="J315" i="13" a="1"/>
  <c r="J357" i="13" a="1"/>
  <c r="J691" i="13" a="1"/>
  <c r="J439" i="13" a="1"/>
  <c r="J715" i="13" a="1"/>
  <c r="J82" i="13" a="1"/>
  <c r="J452" i="13" a="1"/>
  <c r="J504" i="13" a="1"/>
  <c r="J739" i="13" a="1"/>
  <c r="J183" i="13" a="1"/>
  <c r="J314" i="13" a="1"/>
  <c r="J664" i="13" a="1"/>
  <c r="J16" i="13" a="1"/>
  <c r="J390" i="13" a="1"/>
  <c r="J455" i="13" a="1"/>
  <c r="J70" i="13" a="1"/>
  <c r="J222" i="13" a="1"/>
  <c r="J349" i="13" a="1"/>
  <c r="J548" i="13" a="1"/>
  <c r="J89" i="13" a="1"/>
  <c r="J202" i="13" a="1"/>
  <c r="J256" i="13" a="1"/>
  <c r="J259" i="13" a="1"/>
  <c r="J598" i="13" a="1"/>
  <c r="J741" i="13" a="1"/>
  <c r="J90" i="13" a="1"/>
  <c r="J629" i="13" a="1"/>
  <c r="J360" i="13" a="1"/>
  <c r="J464" i="13" a="1"/>
  <c r="J275" i="13" a="1"/>
  <c r="J731" i="13" a="1"/>
  <c r="J37" i="13" a="1"/>
  <c r="J53" i="13" a="1"/>
  <c r="J198" i="13" a="1"/>
  <c r="J730" i="13" a="1"/>
  <c r="J60" i="13" a="1"/>
  <c r="J15" i="13" a="1"/>
  <c r="J751" i="13" a="1"/>
  <c r="J469" i="13" a="1"/>
  <c r="J528" i="13" a="1"/>
  <c r="J749" i="13" a="1"/>
  <c r="J434" i="13" a="1"/>
  <c r="J189" i="13" a="1"/>
  <c r="J394" i="13" a="1"/>
  <c r="J93" i="13" a="1"/>
  <c r="J403" i="13" a="1"/>
  <c r="J351" i="13" a="1"/>
  <c r="J392" i="13" a="1"/>
  <c r="J509" i="13" a="1"/>
  <c r="J547" i="13" a="1"/>
  <c r="J606" i="13" a="1"/>
  <c r="J729" i="13" a="1"/>
  <c r="J328" i="13" a="1"/>
  <c r="J423" i="13" a="1"/>
  <c r="J101" i="13" a="1"/>
  <c r="J702" i="13" a="1"/>
  <c r="J389" i="13" a="1"/>
  <c r="J83" i="13" a="1"/>
  <c r="J620" i="13" a="1"/>
  <c r="J704" i="13" a="1"/>
  <c r="J86" i="13" a="1"/>
  <c r="J554" i="13" a="1"/>
  <c r="J747" i="13" a="1"/>
  <c r="J378" i="13" a="1"/>
  <c r="J240" i="13" a="1"/>
  <c r="J483" i="13" a="1"/>
  <c r="J374" i="13" a="1"/>
  <c r="J599" i="13" a="1"/>
  <c r="J10" i="13" a="1"/>
  <c r="J174" i="13" a="1"/>
  <c r="J20" i="13" a="1"/>
  <c r="J514" i="13" a="1"/>
  <c r="J484" i="13" a="1"/>
  <c r="J767" i="13" a="1"/>
  <c r="J769" i="13" a="1"/>
  <c r="J761" i="13" a="1"/>
  <c r="J566" i="13" a="1"/>
  <c r="J203" i="13" a="1"/>
  <c r="J46" i="13" a="1"/>
  <c r="J471" i="13" a="1"/>
  <c r="J343" i="13" a="1"/>
  <c r="J12" i="13" a="1"/>
  <c r="J631" i="13" a="1"/>
  <c r="J312" i="13" a="1"/>
  <c r="J436" i="13" a="1"/>
  <c r="J231" i="13" a="1"/>
  <c r="J393" i="13" a="1"/>
  <c r="J568" i="13" a="1"/>
  <c r="J707" i="13" a="1"/>
  <c r="J645" i="13" a="1"/>
  <c r="J370" i="13" a="1"/>
  <c r="J138" i="13" a="1"/>
  <c r="J468" i="13" a="1"/>
  <c r="J563" i="13" a="1"/>
  <c r="J185" i="13" a="1"/>
  <c r="J249" i="13" a="1"/>
  <c r="J465" i="13" a="1"/>
  <c r="J558" i="13" a="1"/>
  <c r="J717" i="13" a="1"/>
  <c r="J438" i="13" a="1"/>
  <c r="J673" i="13" a="1"/>
  <c r="J487" i="13" a="1"/>
  <c r="J703" i="13" a="1"/>
  <c r="J179" i="13" a="1"/>
  <c r="J188" i="13" a="1"/>
  <c r="J726" i="13" a="1"/>
  <c r="J199" i="13" a="1"/>
  <c r="J125" i="13" a="1"/>
  <c r="J21" i="13" a="1"/>
  <c r="J375" i="13" a="1"/>
  <c r="J424" i="13" a="1"/>
  <c r="J271" i="13" a="1"/>
  <c r="J354" i="13" a="1"/>
  <c r="J110" i="13" a="1"/>
  <c r="J601" i="13" a="1"/>
  <c r="J551" i="13" a="1"/>
  <c r="J671" i="13" a="1"/>
  <c r="J757" i="13" a="1"/>
  <c r="J762" i="13" a="1"/>
  <c r="J445" i="13" a="1"/>
  <c r="J476" i="13" a="1"/>
  <c r="J377" i="13" a="1"/>
  <c r="J171" i="13" a="1"/>
  <c r="J555" i="13" a="1"/>
  <c r="J632" i="13" a="1"/>
  <c r="J493" i="13" a="1"/>
  <c r="J596" i="13" a="1"/>
  <c r="J508" i="13" a="1"/>
  <c r="J404" i="13" a="1"/>
  <c r="J560" i="13" a="1"/>
  <c r="J529" i="13" a="1"/>
  <c r="J425" i="13" a="1"/>
  <c r="J281" i="13" a="1"/>
  <c r="J613" i="13" a="1"/>
  <c r="J536" i="13" a="1"/>
  <c r="J594" i="13" a="1"/>
  <c r="J323" i="13" a="1"/>
  <c r="J579" i="13" a="1"/>
  <c r="J317" i="13" a="1"/>
  <c r="J575" i="13" a="1"/>
  <c r="J305" i="13" a="1"/>
  <c r="J311" i="13" a="1"/>
  <c r="J72" i="13" a="1"/>
  <c r="J175" i="13" a="1"/>
  <c r="J697" i="13" a="1"/>
  <c r="J303" i="13" a="1"/>
  <c r="J556" i="13" a="1"/>
  <c r="J107" i="13" a="1"/>
  <c r="J755" i="13" l="1"/>
  <c r="J151" i="13"/>
  <c r="J4" i="13"/>
  <c r="J77" i="13"/>
  <c r="J769" i="13"/>
  <c r="J513" i="13"/>
  <c r="J592" i="13"/>
  <c r="J375" i="13"/>
  <c r="J116" i="13"/>
  <c r="J278" i="13"/>
  <c r="J447" i="13"/>
  <c r="J243" i="13"/>
  <c r="J682" i="13"/>
  <c r="J367" i="13"/>
  <c r="J523" i="13"/>
  <c r="J233" i="13"/>
  <c r="J313" i="13"/>
  <c r="J81" i="13"/>
  <c r="J543" i="13"/>
  <c r="J225" i="13"/>
  <c r="J273" i="13"/>
  <c r="J369" i="13"/>
  <c r="J736" i="13"/>
  <c r="J421" i="13"/>
  <c r="J670" i="13"/>
  <c r="J535" i="13"/>
  <c r="J628" i="13"/>
  <c r="J531" i="13"/>
  <c r="J700" i="13"/>
  <c r="J207" i="13"/>
  <c r="J213" i="13"/>
  <c r="J173" i="13"/>
  <c r="J756" i="13"/>
  <c r="J549" i="13"/>
  <c r="J633" i="13"/>
  <c r="J539" i="13"/>
  <c r="J165" i="13"/>
  <c r="J740" i="13"/>
  <c r="J370" i="13"/>
  <c r="J657" i="13"/>
  <c r="J104" i="13"/>
  <c r="J671" i="13"/>
  <c r="J171" i="13"/>
  <c r="J506" i="13"/>
  <c r="J537" i="13"/>
  <c r="J134" i="13"/>
  <c r="J107" i="13"/>
  <c r="J499" i="13"/>
  <c r="J618" i="13"/>
  <c r="J217" i="13"/>
  <c r="J753" i="13"/>
  <c r="J624" i="13"/>
  <c r="J582" i="13"/>
  <c r="J179" i="13"/>
  <c r="J352" i="13"/>
  <c r="J242" i="13"/>
  <c r="J247" i="13"/>
  <c r="J330" i="13"/>
  <c r="J442" i="13"/>
  <c r="J140" i="13"/>
  <c r="J29" i="13"/>
  <c r="J200" i="13"/>
  <c r="J203" i="13"/>
  <c r="J502" i="13"/>
  <c r="J244" i="13"/>
  <c r="J38" i="13"/>
  <c r="J444" i="13"/>
  <c r="J295" i="13"/>
  <c r="J350" i="13"/>
  <c r="J717" i="13"/>
  <c r="J734" i="13"/>
  <c r="J47" i="13"/>
  <c r="J766" i="13"/>
  <c r="J642" i="13"/>
  <c r="J400" i="13"/>
  <c r="J320" i="13"/>
  <c r="J526" i="13"/>
  <c r="J17" i="13"/>
  <c r="J82" i="13"/>
  <c r="J580" i="13"/>
  <c r="J436" i="13"/>
  <c r="J764" i="13"/>
  <c r="J577" i="13"/>
  <c r="J471" i="13"/>
  <c r="J754" i="13"/>
  <c r="J103" i="13"/>
  <c r="J404" i="13"/>
  <c r="J157" i="13"/>
  <c r="J358" i="13"/>
  <c r="J146" i="13"/>
  <c r="J625" i="13"/>
  <c r="J322" i="13"/>
  <c r="J514" i="13"/>
  <c r="J33" i="13"/>
  <c r="J149" i="13"/>
  <c r="J338" i="13"/>
  <c r="J391" i="13"/>
  <c r="J254" i="13"/>
  <c r="J12" i="13"/>
  <c r="J467" i="13"/>
  <c r="J503" i="13"/>
  <c r="J449" i="13"/>
  <c r="J215" i="13"/>
  <c r="J335" i="13"/>
  <c r="J337" i="13"/>
  <c r="J698" i="13"/>
  <c r="J87" i="13"/>
  <c r="J468" i="13"/>
  <c r="J441" i="13"/>
  <c r="J105" i="13"/>
  <c r="J722" i="13"/>
  <c r="J193" i="13"/>
  <c r="J623" i="13"/>
  <c r="J211" i="13"/>
  <c r="J417" i="13"/>
  <c r="J342" i="13"/>
  <c r="J257" i="13"/>
  <c r="J128" i="13"/>
  <c r="J546" i="13"/>
  <c r="J704" i="13"/>
  <c r="J331" i="13"/>
  <c r="J191" i="13"/>
  <c r="J708" i="13"/>
  <c r="J378" i="13"/>
  <c r="J40" i="13"/>
  <c r="J480" i="13"/>
  <c r="J411" i="13"/>
  <c r="J711" i="13"/>
  <c r="J674" i="13"/>
  <c r="J150" i="13"/>
  <c r="J672" i="13"/>
  <c r="J714" i="13"/>
  <c r="J169" i="13"/>
  <c r="J619" i="13"/>
  <c r="J541" i="13"/>
  <c r="J729" i="13"/>
  <c r="J745" i="13"/>
  <c r="J387" i="13"/>
  <c r="J457" i="13"/>
  <c r="J110" i="13"/>
  <c r="J195" i="13"/>
  <c r="J744" i="13"/>
  <c r="J28" i="13"/>
  <c r="J738" i="13"/>
  <c r="J485" i="13"/>
  <c r="J270" i="13"/>
  <c r="J727" i="13"/>
  <c r="J459" i="13"/>
  <c r="J305" i="13"/>
  <c r="J748" i="13"/>
  <c r="J198" i="13"/>
  <c r="J673" i="13"/>
  <c r="J224" i="13"/>
  <c r="J100" i="13"/>
  <c r="J245" i="13"/>
  <c r="J432" i="13"/>
  <c r="J407" i="13"/>
  <c r="J379" i="13"/>
  <c r="J384" i="13"/>
  <c r="J550" i="13"/>
  <c r="J649" i="13"/>
  <c r="J690" i="13"/>
  <c r="J202" i="13"/>
  <c r="J477" i="13"/>
  <c r="J336" i="13"/>
  <c r="J318" i="13"/>
  <c r="J638" i="13"/>
  <c r="J374" i="13"/>
  <c r="J614" i="13"/>
  <c r="J479" i="13"/>
  <c r="J114" i="13"/>
  <c r="J192" i="13"/>
  <c r="J216" i="13"/>
  <c r="J454" i="13"/>
  <c r="J701" i="13"/>
  <c r="J589" i="13"/>
  <c r="J124" i="13"/>
  <c r="J340" i="13"/>
  <c r="J10" i="13"/>
  <c r="J599" i="13"/>
  <c r="J765" i="13"/>
  <c r="J354" i="13"/>
  <c r="J226" i="13"/>
  <c r="J724" i="13"/>
  <c r="J675" i="13"/>
  <c r="J707" i="13"/>
  <c r="J92" i="13"/>
  <c r="J135" i="13"/>
  <c r="J223" i="13"/>
  <c r="J647" i="13"/>
  <c r="J69" i="13"/>
  <c r="J509" i="13"/>
  <c r="J120" i="13"/>
  <c r="J448" i="13"/>
  <c r="J109" i="13"/>
  <c r="J16" i="13"/>
  <c r="J536" i="13"/>
  <c r="J761" i="13"/>
  <c r="J661" i="13"/>
  <c r="J319" i="13"/>
  <c r="J310" i="13"/>
  <c r="J603" i="13"/>
  <c r="J315" i="13"/>
  <c r="J346" i="13"/>
  <c r="J565" i="13"/>
  <c r="J737" i="13"/>
  <c r="J255" i="13"/>
  <c r="J96" i="13"/>
  <c r="J579" i="13"/>
  <c r="J108" i="13"/>
  <c r="J206" i="13"/>
  <c r="J586" i="13"/>
  <c r="J686" i="13"/>
  <c r="J312" i="13"/>
  <c r="J567" i="13"/>
  <c r="J466" i="13"/>
  <c r="J559" i="13"/>
  <c r="J274" i="13"/>
  <c r="J329" i="13"/>
  <c r="J422" i="13"/>
  <c r="J286" i="13"/>
  <c r="J610" i="13"/>
  <c r="J7" i="13"/>
  <c r="J440" i="13"/>
  <c r="J83" i="13"/>
  <c r="J272" i="13"/>
  <c r="J158" i="13"/>
  <c r="J747" i="13"/>
  <c r="J627" i="13"/>
  <c r="J292" i="13"/>
  <c r="J445" i="13"/>
  <c r="J656" i="13"/>
  <c r="J680" i="13"/>
  <c r="J182" i="13"/>
  <c r="J180" i="13"/>
  <c r="J234" i="13"/>
  <c r="J351" i="13"/>
  <c r="J8" i="13"/>
  <c r="J637" i="13"/>
  <c r="J377" i="13"/>
  <c r="J34" i="13"/>
  <c r="J667" i="13"/>
  <c r="J199" i="13"/>
  <c r="J288" i="13"/>
  <c r="J613" i="13"/>
  <c r="J74" i="13"/>
  <c r="J79" i="13"/>
  <c r="J719" i="13"/>
  <c r="J591" i="13"/>
  <c r="J341" i="13"/>
  <c r="J141" i="13"/>
  <c r="J483" i="13"/>
  <c r="J419" i="13"/>
  <c r="J222" i="13"/>
  <c r="J521" i="13"/>
  <c r="J398" i="13"/>
  <c r="J230" i="13"/>
  <c r="J739" i="13"/>
  <c r="J524" i="13"/>
  <c r="J709" i="13"/>
  <c r="J492" i="13"/>
  <c r="J433" i="13"/>
  <c r="J733" i="13"/>
  <c r="J282" i="13"/>
  <c r="J170" i="13"/>
  <c r="J131" i="13"/>
  <c r="J689" i="13"/>
  <c r="J15" i="13"/>
  <c r="J155" i="13"/>
  <c r="J602" i="13"/>
  <c r="J142" i="13"/>
  <c r="J290" i="13"/>
  <c r="J24" i="13"/>
  <c r="J6" i="13"/>
  <c r="J439" i="13"/>
  <c r="J85" i="13"/>
  <c r="J508" i="13"/>
  <c r="J750" i="13"/>
  <c r="J102" i="13"/>
  <c r="J598" i="13"/>
  <c r="J517" i="13"/>
  <c r="J723" i="13"/>
  <c r="J122" i="13"/>
  <c r="J231" i="13"/>
  <c r="J239" i="13"/>
  <c r="J280" i="13"/>
  <c r="J343" i="13"/>
  <c r="J522" i="13"/>
  <c r="J277" i="13"/>
  <c r="J266" i="13"/>
  <c r="J55" i="13"/>
  <c r="J408" i="13"/>
  <c r="J296" i="13"/>
  <c r="J585" i="13"/>
  <c r="J317" i="13"/>
  <c r="J484" i="13"/>
  <c r="J166" i="13"/>
  <c r="J268" i="13"/>
  <c r="J5" i="13"/>
  <c r="J749" i="13"/>
  <c r="J253" i="13"/>
  <c r="J438" i="13"/>
  <c r="J70" i="13"/>
  <c r="J489" i="13"/>
  <c r="J720" i="13"/>
  <c r="J327" i="13"/>
  <c r="J464" i="13"/>
  <c r="J298" i="13"/>
  <c r="J663" i="13"/>
  <c r="J148" i="13"/>
  <c r="J49" i="13"/>
  <c r="J423" i="13"/>
  <c r="J42" i="13"/>
  <c r="J568" i="13"/>
  <c r="J474" i="13"/>
  <c r="J710" i="13"/>
  <c r="J355" i="13"/>
  <c r="J258" i="13"/>
  <c r="J725" i="13"/>
  <c r="J399" i="13"/>
  <c r="J413" i="13"/>
  <c r="J395" i="13"/>
  <c r="J208" i="13"/>
  <c r="J752" i="13"/>
  <c r="J635" i="13"/>
  <c r="J210" i="13"/>
  <c r="J470" i="13"/>
  <c r="J662" i="13"/>
  <c r="J159" i="13"/>
  <c r="J554" i="13"/>
  <c r="J22" i="13"/>
  <c r="J344" i="13"/>
  <c r="J742" i="13"/>
  <c r="J117" i="13"/>
  <c r="J412" i="13"/>
  <c r="J304" i="13"/>
  <c r="J394" i="13"/>
  <c r="J732" i="13"/>
  <c r="J491" i="13"/>
  <c r="J544" i="13"/>
  <c r="J669" i="13"/>
  <c r="J606" i="13"/>
  <c r="J129" i="13"/>
  <c r="J538" i="13"/>
  <c r="J651" i="13"/>
  <c r="J324" i="13"/>
  <c r="J125" i="13"/>
  <c r="J362" i="13"/>
  <c r="J51" i="13"/>
  <c r="J498" i="13"/>
  <c r="J356" i="13"/>
  <c r="J605" i="13"/>
  <c r="J510" i="13"/>
  <c r="J334" i="13"/>
  <c r="J518" i="13"/>
  <c r="J357" i="13"/>
  <c r="J604" i="13"/>
  <c r="J20" i="13"/>
  <c r="J309" i="13"/>
  <c r="J361" i="13"/>
  <c r="J332" i="13"/>
  <c r="J626" i="13"/>
  <c r="J73" i="13"/>
  <c r="J650" i="13"/>
  <c r="J659" i="13"/>
  <c r="J250" i="13"/>
  <c r="J715" i="13"/>
  <c r="J59" i="13"/>
  <c r="J731" i="13"/>
  <c r="J121" i="13"/>
  <c r="J443" i="13"/>
  <c r="J209" i="13"/>
  <c r="J386" i="13"/>
  <c r="J291" i="13"/>
  <c r="J138" i="13"/>
  <c r="J115" i="13"/>
  <c r="J183" i="13"/>
  <c r="J371" i="13"/>
  <c r="J276" i="13"/>
  <c r="J770" i="13"/>
  <c r="J349" i="13"/>
  <c r="J460" i="13"/>
  <c r="J314" i="13"/>
  <c r="J132" i="13"/>
  <c r="J214" i="13"/>
  <c r="J365" i="13"/>
  <c r="J46" i="13"/>
  <c r="J511" i="13"/>
  <c r="J65" i="13"/>
  <c r="J127" i="13"/>
  <c r="J123" i="13"/>
  <c r="J299" i="13"/>
  <c r="J58" i="13"/>
  <c r="J615" i="13"/>
  <c r="J716" i="13"/>
  <c r="J576" i="13"/>
  <c r="J205" i="13"/>
  <c r="J54" i="13"/>
  <c r="J50" i="13"/>
  <c r="J308" i="13"/>
  <c r="J112" i="13"/>
  <c r="J450" i="13"/>
  <c r="J687" i="13"/>
  <c r="J494" i="13"/>
  <c r="J679" i="13"/>
  <c r="J14" i="13"/>
  <c r="J574" i="13"/>
  <c r="J634" i="13"/>
  <c r="J699" i="13"/>
  <c r="J137" i="13"/>
  <c r="J431" i="13"/>
  <c r="J311" i="13"/>
  <c r="J11" i="13"/>
  <c r="J194" i="13"/>
  <c r="J263" i="13"/>
  <c r="J43" i="13"/>
  <c r="J681" i="13"/>
  <c r="J388" i="13"/>
  <c r="J238" i="13"/>
  <c r="J218" i="13"/>
  <c r="J696" i="13"/>
  <c r="J660" i="13"/>
  <c r="J19" i="13"/>
  <c r="J631" i="13"/>
  <c r="J691" i="13"/>
  <c r="J497" i="13"/>
  <c r="J316" i="13"/>
  <c r="J620" i="13"/>
  <c r="J364" i="13"/>
  <c r="J639" i="13"/>
  <c r="J363" i="13"/>
  <c r="J382" i="13"/>
  <c r="J53" i="13"/>
  <c r="J762" i="13"/>
  <c r="J587" i="13"/>
  <c r="J501" i="13"/>
  <c r="J463" i="13"/>
  <c r="J694" i="13"/>
  <c r="J555" i="13"/>
  <c r="J392" i="13"/>
  <c r="J525" i="13"/>
  <c r="J366" i="13"/>
  <c r="J545" i="13"/>
  <c r="J630" i="13"/>
  <c r="J416" i="13"/>
  <c r="J430" i="13"/>
  <c r="J71" i="13"/>
  <c r="J98" i="13"/>
  <c r="J143" i="13"/>
  <c r="J248" i="13"/>
  <c r="J174" i="13"/>
  <c r="J45" i="13"/>
  <c r="J685" i="13"/>
  <c r="J302" i="13"/>
  <c r="J570" i="13"/>
  <c r="J301" i="13"/>
  <c r="J328" i="13"/>
  <c r="J726" i="13"/>
  <c r="J31" i="13"/>
  <c r="J405" i="13"/>
  <c r="J86" i="13"/>
  <c r="J640" i="13"/>
  <c r="J519" i="13"/>
  <c r="J325" i="13"/>
  <c r="J496" i="13"/>
  <c r="J133" i="13"/>
  <c r="J168" i="13"/>
  <c r="J557" i="13"/>
  <c r="J189" i="13"/>
  <c r="J175" i="13"/>
  <c r="J63" i="13"/>
  <c r="J665" i="13"/>
  <c r="J456" i="13"/>
  <c r="J730" i="13"/>
  <c r="J410" i="13"/>
  <c r="J530" i="13"/>
  <c r="J678" i="13"/>
  <c r="J91" i="13"/>
  <c r="J237" i="13"/>
  <c r="J584" i="13"/>
  <c r="J130" i="13"/>
  <c r="J212" i="13"/>
  <c r="J396" i="13"/>
  <c r="J664" i="13"/>
  <c r="J376" i="13"/>
  <c r="J256" i="13"/>
  <c r="J88" i="13"/>
  <c r="J515" i="13"/>
  <c r="J534" i="13"/>
  <c r="J728" i="13"/>
  <c r="J429" i="13"/>
  <c r="J167" i="13"/>
  <c r="J60" i="13"/>
  <c r="J424" i="13"/>
  <c r="J401" i="13"/>
  <c r="J533" i="13"/>
  <c r="J547" i="13"/>
  <c r="J595" i="13"/>
  <c r="J321" i="13"/>
  <c r="J683" i="13"/>
  <c r="J99" i="13"/>
  <c r="J389" i="13"/>
  <c r="J184" i="13"/>
  <c r="J486" i="13"/>
  <c r="J617" i="13"/>
  <c r="J178" i="13"/>
  <c r="J612" i="13"/>
  <c r="J609" i="13"/>
  <c r="J420" i="13"/>
  <c r="J572" i="13"/>
  <c r="J48" i="13"/>
  <c r="J611" i="13"/>
  <c r="J594" i="13"/>
  <c r="J339" i="13"/>
  <c r="J72" i="13"/>
  <c r="J600" i="13"/>
  <c r="J259" i="13"/>
  <c r="J154" i="13"/>
  <c r="J240" i="13"/>
  <c r="J581" i="13"/>
  <c r="J446" i="13"/>
  <c r="J348" i="13"/>
  <c r="J30" i="13"/>
  <c r="J573" i="13"/>
  <c r="J425" i="13"/>
  <c r="J418" i="13"/>
  <c r="J260" i="13"/>
  <c r="J551" i="13"/>
  <c r="J89" i="13"/>
  <c r="J437" i="13"/>
  <c r="J434" i="13"/>
  <c r="J196" i="13"/>
  <c r="J676" i="13"/>
  <c r="J472" i="13"/>
  <c r="J152" i="13"/>
  <c r="J569" i="13"/>
  <c r="J27" i="13"/>
  <c r="J136" i="13"/>
  <c r="J383" i="13"/>
  <c r="J490" i="13"/>
  <c r="J452" i="13"/>
  <c r="J75" i="13"/>
  <c r="J588" i="13"/>
  <c r="J621" i="13"/>
  <c r="J451" i="13"/>
  <c r="J504" i="13"/>
  <c r="J172" i="13"/>
  <c r="J64" i="13"/>
  <c r="J241" i="13"/>
  <c r="J147" i="13"/>
  <c r="J68" i="13"/>
  <c r="J712" i="13"/>
  <c r="J469" i="13"/>
  <c r="J353" i="13"/>
  <c r="J372" i="13"/>
  <c r="J596" i="13"/>
  <c r="J493" i="13"/>
  <c r="J743" i="13"/>
  <c r="J177" i="13"/>
  <c r="J542" i="13"/>
  <c r="J300" i="13"/>
  <c r="J597" i="13"/>
  <c r="J236" i="13"/>
  <c r="J118" i="13"/>
  <c r="J264" i="13"/>
  <c r="J9" i="13"/>
  <c r="J56" i="13"/>
  <c r="J249" i="13"/>
  <c r="J520" i="13"/>
  <c r="J252" i="13"/>
  <c r="J763" i="13"/>
  <c r="J37" i="13"/>
  <c r="J52" i="13"/>
  <c r="J706" i="13"/>
  <c r="J285" i="13"/>
  <c r="J359" i="13"/>
  <c r="J306" i="13"/>
  <c r="J390" i="13"/>
  <c r="J294" i="13"/>
  <c r="J495" i="13"/>
  <c r="J360" i="13"/>
  <c r="J402" i="13"/>
  <c r="J601" i="13"/>
  <c r="J548" i="13"/>
  <c r="J415" i="13"/>
  <c r="J44" i="13"/>
  <c r="J578" i="13"/>
  <c r="J271" i="13"/>
  <c r="J80" i="13"/>
  <c r="J326" i="13"/>
  <c r="J473" i="13"/>
  <c r="J94" i="13"/>
  <c r="J644" i="13"/>
  <c r="J62" i="13"/>
  <c r="J487" i="13"/>
  <c r="J607" i="13"/>
  <c r="J76" i="13"/>
  <c r="J3" i="13"/>
  <c r="J768" i="13"/>
  <c r="J219" i="13"/>
  <c r="J57" i="13"/>
  <c r="J32" i="13"/>
  <c r="J126" i="13"/>
  <c r="J397" i="13"/>
  <c r="J516" i="13"/>
  <c r="J692" i="13"/>
  <c r="J482" i="13"/>
  <c r="J590" i="13"/>
  <c r="J636" i="13"/>
  <c r="J409" i="13"/>
  <c r="J702" i="13"/>
  <c r="J512" i="13"/>
  <c r="J90" i="13"/>
  <c r="J426" i="13"/>
  <c r="J505" i="13"/>
  <c r="J718" i="13"/>
  <c r="J695" i="13"/>
  <c r="J575" i="13"/>
  <c r="J552" i="13"/>
  <c r="J18" i="13"/>
  <c r="J39" i="13"/>
  <c r="J705" i="13"/>
  <c r="J333" i="13"/>
  <c r="J380" i="13"/>
  <c r="J164" i="13"/>
  <c r="J381" i="13"/>
  <c r="J25" i="13"/>
  <c r="J540" i="13"/>
  <c r="J652" i="13"/>
  <c r="J93" i="13"/>
  <c r="J571" i="13"/>
  <c r="J84" i="13"/>
  <c r="J641" i="13"/>
  <c r="J643" i="13"/>
  <c r="J713" i="13"/>
  <c r="J453" i="13"/>
  <c r="J67" i="13"/>
  <c r="J111" i="13"/>
  <c r="J235" i="13"/>
  <c r="J368" i="13"/>
  <c r="J527" i="13"/>
  <c r="J435" i="13"/>
  <c r="J232" i="13"/>
  <c r="J735" i="13"/>
  <c r="J478" i="13"/>
  <c r="J403" i="13"/>
  <c r="J563" i="13"/>
  <c r="J35" i="13"/>
  <c r="J347" i="13"/>
  <c r="J163" i="13"/>
  <c r="J427" i="13"/>
  <c r="J721" i="13"/>
  <c r="J688" i="13"/>
  <c r="J289" i="13"/>
  <c r="J284" i="13"/>
  <c r="J229" i="13"/>
  <c r="J283" i="13"/>
  <c r="J106" i="13"/>
  <c r="J220" i="13"/>
  <c r="J703" i="13"/>
  <c r="J162" i="13"/>
  <c r="J646" i="13"/>
  <c r="J751" i="13"/>
  <c r="J414" i="13"/>
  <c r="J78" i="13"/>
  <c r="J176" i="13"/>
  <c r="J190" i="13"/>
  <c r="J23" i="13"/>
  <c r="J476" i="13"/>
  <c r="J26" i="13"/>
  <c r="J61" i="13"/>
  <c r="J693" i="13"/>
  <c r="J428" i="13"/>
  <c r="J558" i="13"/>
  <c r="J741" i="13"/>
  <c r="J553" i="13"/>
  <c r="J186" i="13"/>
  <c r="J746" i="13"/>
  <c r="J97" i="13"/>
  <c r="J655" i="13"/>
  <c r="J759" i="13"/>
  <c r="J251" i="13"/>
  <c r="J556" i="13"/>
  <c r="J95" i="13"/>
  <c r="J528" i="13"/>
  <c r="J583" i="13"/>
  <c r="J156" i="13"/>
  <c r="J287" i="13"/>
  <c r="J475" i="13"/>
  <c r="J564" i="13"/>
  <c r="J144" i="13"/>
  <c r="J532" i="13"/>
  <c r="J668" i="13"/>
  <c r="J13" i="13"/>
  <c r="J303" i="13"/>
  <c r="J160" i="13"/>
  <c r="J629" i="13"/>
  <c r="J458" i="13"/>
  <c r="J201" i="13"/>
  <c r="J757" i="13"/>
  <c r="J197" i="13"/>
  <c r="J41" i="13"/>
  <c r="J616" i="13"/>
  <c r="J461" i="13"/>
  <c r="J66" i="13"/>
  <c r="J561" i="13"/>
  <c r="J385" i="13"/>
  <c r="J481" i="13"/>
  <c r="J697" i="13"/>
  <c r="J119" i="13"/>
  <c r="J204" i="13"/>
  <c r="J188" i="13"/>
  <c r="J654" i="13"/>
  <c r="J227" i="13"/>
  <c r="J293" i="13"/>
  <c r="J323" i="13"/>
  <c r="J161" i="13"/>
  <c r="J406" i="13"/>
  <c r="J139" i="13"/>
  <c r="J529" i="13"/>
  <c r="J279" i="13"/>
  <c r="J297" i="13"/>
  <c r="J653" i="13"/>
  <c r="J666" i="13"/>
  <c r="J648" i="13"/>
  <c r="J500" i="13"/>
  <c r="J393" i="13"/>
  <c r="J281" i="13"/>
  <c r="J262" i="13"/>
  <c r="J608" i="13"/>
  <c r="J684" i="13"/>
  <c r="J465" i="13"/>
  <c r="J562" i="13"/>
  <c r="J560" i="13"/>
  <c r="J455" i="13"/>
  <c r="J760" i="13"/>
  <c r="J153" i="13"/>
  <c r="J488" i="13"/>
  <c r="J767" i="13"/>
  <c r="J145" i="13"/>
  <c r="J307" i="13"/>
  <c r="J267" i="13"/>
  <c r="J265" i="13"/>
  <c r="J21" i="13"/>
  <c r="J462" i="13"/>
  <c r="J101" i="13"/>
  <c r="J246" i="13"/>
  <c r="J228" i="13"/>
  <c r="J645" i="13"/>
  <c r="J507" i="13"/>
  <c r="J593" i="13"/>
  <c r="J261" i="13"/>
  <c r="J373" i="13"/>
  <c r="J187" i="13"/>
  <c r="J275" i="13"/>
  <c r="J622" i="13"/>
  <c r="J677" i="13"/>
  <c r="J185" i="13"/>
  <c r="J658" i="13"/>
  <c r="J113" i="13"/>
  <c r="J566" i="13"/>
  <c r="J632" i="13"/>
  <c r="J269" i="13"/>
  <c r="J181" i="13"/>
  <c r="J345" i="13"/>
  <c r="J221" i="13"/>
  <c r="J758" i="13"/>
  <c r="J36" i="13"/>
  <c r="P222" i="13"/>
  <c r="P210" i="13"/>
  <c r="P256" i="13"/>
  <c r="P258" i="13"/>
  <c r="P614" i="13"/>
  <c r="P463" i="13"/>
  <c r="P631" i="13"/>
  <c r="P225" i="13"/>
  <c r="P399" i="13"/>
  <c r="P43" i="13"/>
  <c r="P654" i="13"/>
  <c r="P608" i="13"/>
  <c r="P658" i="13"/>
  <c r="P326" i="13"/>
  <c r="P483" i="13"/>
  <c r="P283" i="13"/>
  <c r="P367" i="13"/>
  <c r="P549" i="13"/>
  <c r="P716" i="13"/>
  <c r="P676" i="13"/>
  <c r="P736" i="13"/>
  <c r="P149" i="13"/>
  <c r="P741" i="13"/>
  <c r="P178" i="13"/>
  <c r="P338" i="13"/>
  <c r="P363" i="13"/>
  <c r="P140" i="13"/>
  <c r="P73" i="13"/>
  <c r="P431" i="13"/>
  <c r="P550" i="13"/>
  <c r="P702" i="13"/>
  <c r="P91" i="13"/>
  <c r="P350" i="13"/>
  <c r="P628" i="13"/>
  <c r="P643" i="13"/>
  <c r="P443" i="13"/>
  <c r="P110" i="13"/>
  <c r="P221" i="13"/>
  <c r="P7" i="13"/>
  <c r="P438" i="13"/>
  <c r="P300" i="13"/>
  <c r="P217" i="13"/>
  <c r="P284" i="13"/>
  <c r="P633" i="13"/>
  <c r="P119" i="13"/>
  <c r="P263" i="13"/>
  <c r="P578" i="13"/>
  <c r="P8" i="13"/>
  <c r="P147" i="13"/>
  <c r="P137" i="13"/>
  <c r="P534" i="13"/>
  <c r="P672" i="13"/>
  <c r="P181" i="13"/>
  <c r="P215" i="13"/>
  <c r="P710" i="13"/>
  <c r="P770" i="13"/>
  <c r="P762" i="13"/>
  <c r="P695" i="13"/>
  <c r="P327" i="13"/>
  <c r="P592" i="13"/>
  <c r="P204" i="13"/>
  <c r="P172" i="13"/>
  <c r="P544" i="13"/>
  <c r="P65" i="13"/>
  <c r="P89" i="13"/>
  <c r="P750" i="13"/>
  <c r="P189" i="13"/>
  <c r="P135" i="13"/>
  <c r="P54" i="13"/>
  <c r="P198" i="13"/>
  <c r="P393" i="13"/>
  <c r="P769" i="13"/>
  <c r="P738" i="13"/>
  <c r="P69" i="13"/>
  <c r="P587" i="13"/>
  <c r="P370" i="13"/>
  <c r="P514" i="13"/>
  <c r="P122" i="13"/>
  <c r="P661" i="13"/>
  <c r="P636" i="13"/>
  <c r="P184" i="13"/>
  <c r="P556" i="13"/>
  <c r="P700" i="13"/>
  <c r="P141" i="13"/>
  <c r="P418" i="13"/>
  <c r="P28" i="13"/>
  <c r="P84" i="13"/>
  <c r="P616" i="13"/>
  <c r="P647" i="13"/>
  <c r="P25" i="13"/>
  <c r="P435" i="13"/>
  <c r="P678" i="13"/>
  <c r="P635" i="13"/>
  <c r="P115" i="13"/>
  <c r="P499" i="13"/>
  <c r="P715" i="13"/>
  <c r="P694" i="13"/>
  <c r="P168" i="13"/>
  <c r="P72" i="13"/>
  <c r="P768" i="13"/>
  <c r="P453" i="13"/>
  <c r="P274" i="13"/>
  <c r="P36" i="13"/>
  <c r="P170" i="13"/>
  <c r="P351" i="13"/>
  <c r="P387" i="13"/>
  <c r="P471" i="13"/>
  <c r="P223" i="13"/>
  <c r="P21" i="13"/>
  <c r="P3" i="13"/>
  <c r="P551" i="13"/>
  <c r="P27" i="13"/>
  <c r="P160" i="13"/>
  <c r="P304" i="13"/>
  <c r="P449" i="13"/>
  <c r="P726" i="13"/>
  <c r="P126" i="13"/>
  <c r="P151" i="13"/>
  <c r="P439" i="13"/>
  <c r="P49" i="13"/>
  <c r="P733" i="13"/>
  <c r="P116" i="13"/>
  <c r="P584" i="13"/>
  <c r="P680" i="13"/>
  <c r="P519" i="13"/>
  <c r="P201" i="13"/>
  <c r="P467" i="13"/>
  <c r="P11" i="13"/>
  <c r="P190" i="13"/>
  <c r="P394" i="13"/>
  <c r="P538" i="13"/>
  <c r="P95" i="13"/>
  <c r="P239" i="13"/>
  <c r="P734" i="13"/>
  <c r="P207" i="13"/>
  <c r="P243" i="13"/>
  <c r="P568" i="13"/>
  <c r="P652" i="13"/>
  <c r="P173" i="13"/>
  <c r="P67" i="13"/>
  <c r="P560" i="13"/>
  <c r="P132" i="13"/>
  <c r="P421" i="13"/>
  <c r="P334" i="13"/>
  <c r="P303" i="13"/>
  <c r="P663" i="13"/>
  <c r="P340" i="13"/>
  <c r="P714" i="13"/>
  <c r="P611" i="13"/>
  <c r="P531" i="13"/>
  <c r="P78" i="13"/>
  <c r="P366" i="13"/>
  <c r="P690" i="13"/>
  <c r="P743" i="13"/>
  <c r="P187" i="13"/>
  <c r="P152" i="13"/>
  <c r="P596" i="13"/>
  <c r="P692" i="13"/>
  <c r="P705" i="13"/>
  <c r="P480" i="13"/>
  <c r="P45" i="13"/>
  <c r="P369" i="13"/>
  <c r="P490" i="13"/>
  <c r="P719" i="13"/>
  <c r="P107" i="13"/>
  <c r="P302" i="13"/>
  <c r="P516" i="13"/>
  <c r="P74" i="13"/>
  <c r="P615" i="13"/>
  <c r="P686" i="13"/>
  <c r="P666" i="13"/>
  <c r="P271" i="13"/>
  <c r="P553" i="13"/>
  <c r="P310" i="13"/>
  <c r="P682" i="13"/>
  <c r="P746" i="13"/>
  <c r="P575" i="13"/>
  <c r="P486" i="13"/>
  <c r="P466" i="13"/>
  <c r="P626" i="13"/>
  <c r="P757" i="13"/>
  <c r="P20" i="13"/>
  <c r="P649" i="13"/>
  <c r="P308" i="13"/>
  <c r="P324" i="13"/>
  <c r="P286" i="13"/>
  <c r="P322" i="13"/>
  <c r="P574" i="13"/>
  <c r="P539" i="13"/>
  <c r="P638" i="13"/>
  <c r="P722" i="13"/>
  <c r="P604" i="13"/>
  <c r="P411" i="13"/>
  <c r="P22" i="13"/>
  <c r="P143" i="13"/>
  <c r="P580" i="13"/>
  <c r="P766" i="13"/>
  <c r="P245" i="13"/>
  <c r="P31" i="13"/>
  <c r="P462" i="13"/>
  <c r="P247" i="13"/>
  <c r="P343" i="13"/>
  <c r="P523" i="13"/>
  <c r="P360" i="13"/>
  <c r="P44" i="13"/>
  <c r="P552" i="13"/>
  <c r="P697" i="13"/>
  <c r="P597" i="13"/>
  <c r="P216" i="13"/>
  <c r="P58" i="13"/>
  <c r="P154" i="13"/>
  <c r="P442" i="13"/>
  <c r="P50" i="13"/>
  <c r="P134" i="13"/>
  <c r="P662" i="13"/>
  <c r="P51" i="13"/>
  <c r="P231" i="13"/>
  <c r="P329" i="13"/>
  <c r="P527" i="13"/>
  <c r="P17" i="13"/>
  <c r="P136" i="13"/>
  <c r="P400" i="13"/>
  <c r="P496" i="13"/>
  <c r="P569" i="13"/>
  <c r="P689" i="13"/>
  <c r="P765" i="13"/>
  <c r="P708" i="13"/>
  <c r="P427" i="13"/>
  <c r="P583" i="13"/>
  <c r="P655" i="13"/>
  <c r="P224" i="13"/>
  <c r="P620" i="13"/>
  <c r="P501" i="13"/>
  <c r="P337" i="13"/>
  <c r="P637" i="13"/>
  <c r="P297" i="13"/>
  <c r="P321" i="13"/>
  <c r="P345" i="13"/>
  <c r="P657" i="13"/>
  <c r="P336" i="13"/>
  <c r="P576" i="13"/>
  <c r="P745" i="13"/>
  <c r="P82" i="13"/>
  <c r="P106" i="13"/>
  <c r="P130" i="13"/>
  <c r="P202" i="13"/>
  <c r="P182" i="13"/>
  <c r="P510" i="13"/>
  <c r="P64" i="13"/>
  <c r="P220" i="13"/>
  <c r="P763" i="13"/>
  <c r="P88" i="13"/>
  <c r="P472" i="13"/>
  <c r="P760" i="13"/>
  <c r="P408" i="13"/>
  <c r="P607" i="13"/>
  <c r="P80" i="13"/>
  <c r="P176" i="13"/>
  <c r="P272" i="13"/>
  <c r="P465" i="13"/>
  <c r="P268" i="13"/>
  <c r="P559" i="13"/>
  <c r="P200" i="13"/>
  <c r="P248" i="13"/>
  <c r="P244" i="13"/>
  <c r="P748" i="13"/>
  <c r="P120" i="13"/>
  <c r="P469" i="13"/>
  <c r="P761" i="13"/>
  <c r="P144" i="13"/>
  <c r="P685" i="13"/>
  <c r="P414" i="13"/>
  <c r="P558" i="13"/>
  <c r="P582" i="13"/>
  <c r="P606" i="13"/>
  <c r="P630" i="13"/>
  <c r="P709" i="13"/>
  <c r="P208" i="13"/>
  <c r="P232" i="13"/>
  <c r="P280" i="13"/>
  <c r="P448" i="13"/>
  <c r="P361" i="13"/>
  <c r="P505" i="13"/>
  <c r="P161" i="13"/>
  <c r="P257" i="13"/>
  <c r="P48" i="13"/>
  <c r="P390" i="13"/>
  <c r="P717" i="13"/>
  <c r="P60" i="13"/>
  <c r="P517" i="13"/>
  <c r="P103" i="13"/>
  <c r="P175" i="13"/>
  <c r="P295" i="13"/>
  <c r="P319" i="13"/>
  <c r="P391" i="13"/>
  <c r="P128" i="13"/>
  <c r="P491" i="13"/>
  <c r="P112" i="13"/>
  <c r="P424" i="13"/>
  <c r="P605" i="13"/>
  <c r="P725" i="13"/>
  <c r="P276" i="13"/>
  <c r="P169" i="13"/>
  <c r="P113" i="13"/>
  <c r="P377" i="13"/>
  <c r="P425" i="13"/>
  <c r="P473" i="13"/>
  <c r="P497" i="13"/>
  <c r="P557" i="13"/>
  <c r="P665" i="13"/>
  <c r="P384" i="13"/>
  <c r="P660" i="13"/>
  <c r="P205" i="13"/>
  <c r="P102" i="13"/>
  <c r="P150" i="13"/>
  <c r="P174" i="13"/>
  <c r="P318" i="13"/>
  <c r="P751" i="13"/>
  <c r="P718" i="13"/>
  <c r="P26" i="13"/>
  <c r="P229" i="13"/>
  <c r="P344" i="13"/>
  <c r="P237" i="13"/>
  <c r="P385" i="13"/>
  <c r="P352" i="13"/>
  <c r="P185" i="13"/>
  <c r="P305" i="13"/>
  <c r="P669" i="13"/>
  <c r="P40" i="13"/>
  <c r="P376" i="13"/>
  <c r="P520" i="13"/>
  <c r="P653" i="13"/>
  <c r="P706" i="13"/>
  <c r="P564" i="13"/>
  <c r="P675" i="13"/>
  <c r="P353" i="13"/>
  <c r="P401" i="13"/>
  <c r="P521" i="13"/>
  <c r="P617" i="13"/>
  <c r="P737" i="13"/>
  <c r="P646" i="13"/>
  <c r="P228" i="13"/>
  <c r="P528" i="13"/>
  <c r="P37" i="13"/>
  <c r="P639" i="13"/>
  <c r="P294" i="13"/>
  <c r="P342" i="13"/>
  <c r="P691" i="13"/>
  <c r="P540" i="13"/>
  <c r="P157" i="13"/>
  <c r="P349" i="13"/>
  <c r="P591" i="13"/>
  <c r="P145" i="13"/>
  <c r="P405" i="13"/>
  <c r="P348" i="13"/>
  <c r="P197" i="13"/>
  <c r="P498" i="13"/>
  <c r="P642" i="13"/>
  <c r="P195" i="13"/>
  <c r="P507" i="13"/>
  <c r="P375" i="13"/>
  <c r="P423" i="13"/>
  <c r="P32" i="13"/>
  <c r="P55" i="13"/>
  <c r="P79" i="13"/>
  <c r="P397" i="13"/>
  <c r="P536" i="13"/>
  <c r="P656" i="13"/>
  <c r="P525" i="13"/>
  <c r="P192" i="13"/>
  <c r="P696" i="13"/>
  <c r="P253" i="13"/>
  <c r="P214" i="13"/>
  <c r="P238" i="13"/>
  <c r="P262" i="13"/>
  <c r="P359" i="13"/>
  <c r="P383" i="13"/>
  <c r="P407" i="13"/>
  <c r="P503" i="13"/>
  <c r="P4" i="13"/>
  <c r="P328" i="13"/>
  <c r="P640" i="13"/>
  <c r="P664" i="13"/>
  <c r="P688" i="13"/>
  <c r="P712" i="13"/>
  <c r="P18" i="13"/>
  <c r="P41" i="13"/>
  <c r="P209" i="13"/>
  <c r="P233" i="13"/>
  <c r="P281" i="13"/>
  <c r="P409" i="13"/>
  <c r="P541" i="13"/>
  <c r="P246" i="13"/>
  <c r="P270" i="13"/>
  <c r="P127" i="13"/>
  <c r="P415" i="13"/>
  <c r="P547" i="13"/>
  <c r="P571" i="13"/>
  <c r="P595" i="13"/>
  <c r="P619" i="13"/>
  <c r="P667" i="13"/>
  <c r="P739" i="13"/>
  <c r="P599" i="13"/>
  <c r="P164" i="13"/>
  <c r="P212" i="13"/>
  <c r="P236" i="13"/>
  <c r="P260" i="13"/>
  <c r="P440" i="13"/>
  <c r="P488" i="13"/>
  <c r="P632" i="13"/>
  <c r="P441" i="13"/>
  <c r="P489" i="13"/>
  <c r="P563" i="13"/>
  <c r="P577" i="13"/>
  <c r="P627" i="13"/>
  <c r="P285" i="13"/>
  <c r="P309" i="13"/>
  <c r="P333" i="13"/>
  <c r="P456" i="13"/>
  <c r="P23" i="13"/>
  <c r="P46" i="13"/>
  <c r="P70" i="13"/>
  <c r="P94" i="13"/>
  <c r="P118" i="13"/>
  <c r="P142" i="13"/>
  <c r="P166" i="13"/>
  <c r="P252" i="13"/>
  <c r="P504" i="13"/>
  <c r="P756" i="13"/>
  <c r="P241" i="13"/>
  <c r="P735" i="13"/>
  <c r="P24" i="13"/>
  <c r="P47" i="13"/>
  <c r="P167" i="13"/>
  <c r="P191" i="13"/>
  <c r="P287" i="13"/>
  <c r="P311" i="13"/>
  <c r="P335" i="13"/>
  <c r="P264" i="13"/>
  <c r="P648" i="13"/>
  <c r="P325" i="13"/>
  <c r="P567" i="13"/>
  <c r="P194" i="13"/>
  <c r="P602" i="13"/>
  <c r="P75" i="13"/>
  <c r="P171" i="13"/>
  <c r="P279" i="13"/>
  <c r="P368" i="13"/>
  <c r="P392" i="13"/>
  <c r="P416" i="13"/>
  <c r="P464" i="13"/>
  <c r="P512" i="13"/>
  <c r="P740" i="13"/>
  <c r="P585" i="13"/>
  <c r="P755" i="13"/>
  <c r="P265" i="13"/>
  <c r="P513" i="13"/>
  <c r="P495" i="13"/>
  <c r="P673" i="13"/>
  <c r="P251" i="13"/>
  <c r="P290" i="13"/>
  <c r="P314" i="13"/>
  <c r="P554" i="13"/>
  <c r="P650" i="13"/>
  <c r="P674" i="13"/>
  <c r="P698" i="13"/>
  <c r="P218" i="13"/>
  <c r="P242" i="13"/>
  <c r="P266" i="13"/>
  <c r="P87" i="13"/>
  <c r="P159" i="13"/>
  <c r="P255" i="13"/>
  <c r="P292" i="13"/>
  <c r="P316" i="13"/>
  <c r="P724" i="13"/>
  <c r="P731" i="13"/>
  <c r="P721" i="13"/>
  <c r="P269" i="13"/>
  <c r="P234" i="13"/>
  <c r="P546" i="13"/>
  <c r="P570" i="13"/>
  <c r="P594" i="13"/>
  <c r="P618" i="13"/>
  <c r="P475" i="13"/>
  <c r="P754" i="13"/>
  <c r="P320" i="13"/>
  <c r="P668" i="13"/>
  <c r="P730" i="13"/>
  <c r="P481" i="13"/>
  <c r="P213" i="13"/>
  <c r="P373" i="13"/>
  <c r="P83" i="13"/>
  <c r="P131" i="13"/>
  <c r="P227" i="13"/>
  <c r="P275" i="13"/>
  <c r="P108" i="13"/>
  <c r="P98" i="13"/>
  <c r="P146" i="13"/>
  <c r="P451" i="13"/>
  <c r="P693" i="13"/>
  <c r="P622" i="13"/>
  <c r="P707" i="13"/>
  <c r="P457" i="13"/>
  <c r="P104" i="13"/>
  <c r="P296" i="13"/>
  <c r="P644" i="13"/>
  <c r="P586" i="13"/>
  <c r="P659" i="13"/>
  <c r="P711" i="13"/>
  <c r="P96" i="13"/>
  <c r="P133" i="13"/>
  <c r="P625" i="13"/>
  <c r="P226" i="13"/>
  <c r="P250" i="13"/>
  <c r="P156" i="13"/>
  <c r="P371" i="13"/>
  <c r="P395" i="13"/>
  <c r="P419" i="13"/>
  <c r="P16" i="13"/>
  <c r="P39" i="13"/>
  <c r="P63" i="13"/>
  <c r="P111" i="13"/>
  <c r="P183" i="13"/>
  <c r="P282" i="13"/>
  <c r="P433" i="13"/>
  <c r="P163" i="13"/>
  <c r="P307" i="13"/>
  <c r="P403" i="13"/>
  <c r="P9" i="13"/>
  <c r="P33" i="13"/>
  <c r="P752" i="13"/>
  <c r="P720" i="13"/>
  <c r="P10" i="13"/>
  <c r="P196" i="13"/>
  <c r="P681" i="13"/>
  <c r="P445" i="13"/>
  <c r="P6" i="13"/>
  <c r="P30" i="13"/>
  <c r="P53" i="13"/>
  <c r="P125" i="13"/>
  <c r="P293" i="13"/>
  <c r="P317" i="13"/>
  <c r="P341" i="13"/>
  <c r="P767" i="13"/>
  <c r="P312" i="13"/>
  <c r="P354" i="13"/>
  <c r="P378" i="13"/>
  <c r="P402" i="13"/>
  <c r="P426" i="13"/>
  <c r="P450" i="13"/>
  <c r="P474" i="13"/>
  <c r="P522" i="13"/>
  <c r="P645" i="13"/>
  <c r="P515" i="13"/>
  <c r="P180" i="13"/>
  <c r="P139" i="13"/>
  <c r="P211" i="13"/>
  <c r="P235" i="13"/>
  <c r="P259" i="13"/>
  <c r="P379" i="13"/>
  <c r="P511" i="13"/>
  <c r="P588" i="13"/>
  <c r="P188" i="13"/>
  <c r="P332" i="13"/>
  <c r="P572" i="13"/>
  <c r="P728" i="13"/>
  <c r="P13" i="13"/>
  <c r="P396" i="13"/>
  <c r="P81" i="13"/>
  <c r="P105" i="13"/>
  <c r="P129" i="13"/>
  <c r="P153" i="13"/>
  <c r="P177" i="13"/>
  <c r="P477" i="13"/>
  <c r="P358" i="13"/>
  <c r="P382" i="13"/>
  <c r="P406" i="13"/>
  <c r="P454" i="13"/>
  <c r="P478" i="13"/>
  <c r="P502" i="13"/>
  <c r="P526" i="13"/>
  <c r="P459" i="13"/>
  <c r="P71" i="13"/>
  <c r="P671" i="13"/>
  <c r="P15" i="13"/>
  <c r="P38" i="13"/>
  <c r="P62" i="13"/>
  <c r="P86" i="13"/>
  <c r="P206" i="13"/>
  <c r="P230" i="13"/>
  <c r="P374" i="13"/>
  <c r="P398" i="13"/>
  <c r="P422" i="13"/>
  <c r="P446" i="13"/>
  <c r="P470" i="13"/>
  <c r="P494" i="13"/>
  <c r="P518" i="13"/>
  <c r="P542" i="13"/>
  <c r="P758" i="13"/>
  <c r="P267" i="13"/>
  <c r="P331" i="13"/>
  <c r="P535" i="13"/>
  <c r="P753" i="13"/>
  <c r="P744" i="13"/>
  <c r="P301" i="13"/>
  <c r="P651" i="13"/>
  <c r="P56" i="13"/>
  <c r="P357" i="13"/>
  <c r="P417" i="13"/>
  <c r="P14" i="13"/>
  <c r="P34" i="13"/>
  <c r="P57" i="13"/>
  <c r="P537" i="13"/>
  <c r="P670" i="13"/>
  <c r="P566" i="13"/>
  <c r="P590" i="13"/>
  <c r="P5" i="13"/>
  <c r="P29" i="13"/>
  <c r="P52" i="13"/>
  <c r="P76" i="13"/>
  <c r="P100" i="13"/>
  <c r="P124" i="13"/>
  <c r="P148" i="13"/>
  <c r="P364" i="13"/>
  <c r="P388" i="13"/>
  <c r="P412" i="13"/>
  <c r="P436" i="13"/>
  <c r="P460" i="13"/>
  <c r="P484" i="13"/>
  <c r="P508" i="13"/>
  <c r="P532" i="13"/>
  <c r="P533" i="13"/>
  <c r="P581" i="13"/>
  <c r="P629" i="13"/>
  <c r="P677" i="13"/>
  <c r="P713" i="13"/>
  <c r="P749" i="13"/>
  <c r="P703" i="13"/>
  <c r="P634" i="13"/>
  <c r="P492" i="13"/>
  <c r="P624" i="13"/>
  <c r="P61" i="13"/>
  <c r="P277" i="13"/>
  <c r="P589" i="13"/>
  <c r="P555" i="13"/>
  <c r="P77" i="13"/>
  <c r="P101" i="13"/>
  <c r="P365" i="13"/>
  <c r="P389" i="13"/>
  <c r="P413" i="13"/>
  <c r="P437" i="13"/>
  <c r="P461" i="13"/>
  <c r="P485" i="13"/>
  <c r="P509" i="13"/>
  <c r="P545" i="13"/>
  <c r="P593" i="13"/>
  <c r="P641" i="13"/>
  <c r="P701" i="13"/>
  <c r="P679" i="13"/>
  <c r="P742" i="13"/>
  <c r="P468" i="13"/>
  <c r="P600" i="13"/>
  <c r="P732" i="13"/>
  <c r="P121" i="13"/>
  <c r="P313" i="13"/>
  <c r="P613" i="13"/>
  <c r="P723" i="13"/>
  <c r="P19" i="13"/>
  <c r="P42" i="13"/>
  <c r="P66" i="13"/>
  <c r="P90" i="13"/>
  <c r="P114" i="13"/>
  <c r="P138" i="13"/>
  <c r="P162" i="13"/>
  <c r="P186" i="13"/>
  <c r="P306" i="13"/>
  <c r="P330" i="13"/>
  <c r="P727" i="13"/>
  <c r="P598" i="13"/>
  <c r="P420" i="13"/>
  <c r="P684" i="13"/>
  <c r="P85" i="13"/>
  <c r="P193" i="13"/>
  <c r="P289" i="13"/>
  <c r="P601" i="13"/>
  <c r="P699" i="13"/>
  <c r="P355" i="13"/>
  <c r="P487" i="13"/>
  <c r="P479" i="13"/>
  <c r="P288" i="13"/>
  <c r="P432" i="13"/>
  <c r="P68" i="13"/>
  <c r="P92" i="13"/>
  <c r="P548" i="13"/>
  <c r="P704" i="13"/>
  <c r="P455" i="13"/>
  <c r="P240" i="13"/>
  <c r="P447" i="13"/>
  <c r="P249" i="13"/>
  <c r="P273" i="13"/>
  <c r="P381" i="13"/>
  <c r="P429" i="13"/>
  <c r="P683" i="13"/>
  <c r="P493" i="13"/>
  <c r="P430" i="13"/>
  <c r="P623" i="13"/>
  <c r="P529" i="13"/>
  <c r="P158" i="13"/>
  <c r="P254" i="13"/>
  <c r="P278" i="13"/>
  <c r="P99" i="13"/>
  <c r="P123" i="13"/>
  <c r="P219" i="13"/>
  <c r="P199" i="13"/>
  <c r="P543" i="13"/>
  <c r="P759" i="13"/>
  <c r="P356" i="13"/>
  <c r="P380" i="13"/>
  <c r="P404" i="13"/>
  <c r="P428" i="13"/>
  <c r="P452" i="13"/>
  <c r="P476" i="13"/>
  <c r="P500" i="13"/>
  <c r="P524" i="13"/>
  <c r="P764" i="13"/>
  <c r="P561" i="13"/>
  <c r="P609" i="13"/>
  <c r="P93" i="13"/>
  <c r="P117" i="13"/>
  <c r="P165" i="13"/>
  <c r="P261" i="13"/>
  <c r="P573" i="13"/>
  <c r="P621" i="13"/>
  <c r="P729" i="13"/>
  <c r="P298" i="13"/>
  <c r="P346" i="13"/>
  <c r="P562" i="13"/>
  <c r="P610" i="13"/>
  <c r="P372" i="13"/>
  <c r="P612" i="13"/>
  <c r="P97" i="13"/>
  <c r="P603" i="13"/>
  <c r="P12" i="13"/>
  <c r="P35" i="13"/>
  <c r="P59" i="13"/>
  <c r="P155" i="13"/>
  <c r="P179" i="13"/>
  <c r="P203" i="13"/>
  <c r="P299" i="13"/>
  <c r="P323" i="13"/>
  <c r="P347" i="13"/>
  <c r="P444" i="13"/>
  <c r="P109" i="13"/>
  <c r="P565" i="13"/>
  <c r="P687" i="13"/>
  <c r="P362" i="13"/>
  <c r="P386" i="13"/>
  <c r="P410" i="13"/>
  <c r="P434" i="13"/>
  <c r="P458" i="13"/>
  <c r="P482" i="13"/>
  <c r="P506" i="13"/>
  <c r="P530" i="13"/>
  <c r="P291" i="13"/>
  <c r="P315" i="13"/>
  <c r="P339" i="13"/>
  <c r="P579" i="13"/>
  <c r="P747" i="13"/>
  <c r="L117" i="13" l="1" a="1"/>
  <c r="L117" i="13" s="1"/>
  <c r="K90" i="2" s="1"/>
  <c r="L299" i="13" a="1"/>
  <c r="L299" i="13" s="1"/>
  <c r="K88" i="4" s="1"/>
  <c r="L9" i="13" a="1"/>
  <c r="L9" i="13" s="1"/>
  <c r="K66" i="2" s="1"/>
  <c r="L480" i="13" a="1"/>
  <c r="L480" i="13" s="1"/>
  <c r="K85" i="10" s="1"/>
  <c r="L23" i="13" a="1"/>
  <c r="L23" i="13" s="1"/>
  <c r="K91" i="5" s="1"/>
  <c r="L15" i="13" a="1"/>
  <c r="L15" i="13" s="1"/>
  <c r="K81" i="3" s="1"/>
  <c r="L13" i="13" a="1"/>
  <c r="L13" i="13" s="1"/>
  <c r="K2" i="3" s="1"/>
  <c r="L226" i="13" a="1"/>
  <c r="L226" i="13" s="1"/>
  <c r="K12" i="4" s="1"/>
  <c r="L12" i="13" a="1"/>
  <c r="L12" i="13" s="1"/>
  <c r="K91" i="2" s="1"/>
  <c r="L10" i="13" a="1"/>
  <c r="L10" i="13" s="1"/>
  <c r="K84" i="2" s="1"/>
  <c r="L17" i="13" a="1"/>
  <c r="L17" i="13" s="1"/>
  <c r="K31" i="4" s="1"/>
  <c r="L174" i="13" a="1"/>
  <c r="L174" i="13" s="1"/>
  <c r="K54" i="3" s="1"/>
  <c r="L49" i="13" a="1"/>
  <c r="L49" i="13" s="1"/>
  <c r="K17" i="2" s="1"/>
  <c r="L39" i="13" a="1"/>
  <c r="L39" i="13" s="1"/>
  <c r="K6" i="2" s="1"/>
  <c r="L169" i="13" a="1"/>
  <c r="L169" i="13" s="1"/>
  <c r="K49" i="3" s="1"/>
  <c r="L500" i="13" a="1"/>
  <c r="L500" i="13" s="1"/>
  <c r="K10" i="6" s="1"/>
  <c r="L753" i="13" a="1"/>
  <c r="L753" i="13" s="1"/>
  <c r="K80" i="8" s="1"/>
  <c r="L680" i="13" a="1"/>
  <c r="L680" i="13" s="1"/>
  <c r="K7" i="8" s="1"/>
  <c r="L389" i="13" a="1"/>
  <c r="L389" i="13" s="1"/>
  <c r="K85" i="5" s="1"/>
  <c r="L325" i="13" a="1"/>
  <c r="L325" i="13" s="1"/>
  <c r="K18" i="5" s="1"/>
  <c r="L21" i="13" a="1"/>
  <c r="L21" i="13" s="1"/>
  <c r="K43" i="5" s="1"/>
  <c r="L16" i="13" a="1"/>
  <c r="L16" i="13" s="1"/>
  <c r="K85" i="3" s="1"/>
  <c r="L87" i="13" a="1"/>
  <c r="L87" i="13" s="1"/>
  <c r="K56" i="2" s="1"/>
  <c r="L18" i="13" a="1"/>
  <c r="L18" i="13" s="1"/>
  <c r="K37" i="4" s="1"/>
  <c r="L85" i="13" a="1"/>
  <c r="L85" i="13" s="1"/>
  <c r="K54" i="2" s="1"/>
  <c r="L536" i="13" a="1"/>
  <c r="L536" i="13" s="1"/>
  <c r="K49" i="6" s="1"/>
  <c r="L42" i="13" a="1"/>
  <c r="L42" i="13" s="1"/>
  <c r="K9" i="2" s="1"/>
  <c r="L395" i="13" a="1"/>
  <c r="L395" i="13" s="1"/>
  <c r="K93" i="5" s="1"/>
  <c r="L445" i="13" a="1"/>
  <c r="L445" i="13" s="1"/>
  <c r="K47" i="10" s="1"/>
  <c r="L27" i="13" a="1"/>
  <c r="L27" i="13" s="1"/>
  <c r="K19" i="6" s="1"/>
  <c r="L33" i="13" a="1"/>
  <c r="L33" i="13" s="1"/>
  <c r="K16" i="7" s="1"/>
  <c r="L528" i="13" a="1"/>
  <c r="L528" i="13" s="1"/>
  <c r="K41" i="6" s="1"/>
  <c r="L104" i="13" a="1"/>
  <c r="L104" i="13" s="1"/>
  <c r="K75" i="2" s="1"/>
  <c r="L20" i="13" a="1"/>
  <c r="L20" i="13" s="1"/>
  <c r="K19" i="5" s="1"/>
  <c r="L19" i="13" a="1"/>
  <c r="L19" i="13" s="1"/>
  <c r="K47" i="4" s="1"/>
  <c r="L630" i="13" a="1"/>
  <c r="L630" i="13" s="1"/>
  <c r="K52" i="7" s="1"/>
  <c r="L297" i="13" a="1"/>
  <c r="L297" i="13" s="1"/>
  <c r="K86" i="4" s="1"/>
  <c r="L47" i="13" a="1"/>
  <c r="L47" i="13" s="1"/>
  <c r="K14" i="2" s="1"/>
  <c r="L45" i="13" a="1"/>
  <c r="L45" i="13" s="1"/>
  <c r="K12" i="2" s="1"/>
  <c r="L46" i="13" a="1"/>
  <c r="L46" i="13" s="1"/>
  <c r="K13" i="2" s="1"/>
  <c r="L3" i="13" a="1"/>
  <c r="L3" i="13" s="1"/>
  <c r="L453" i="13" a="1"/>
  <c r="L453" i="13" s="1"/>
  <c r="K55" i="10" s="1"/>
  <c r="L11" i="13" a="1"/>
  <c r="L11" i="13" s="1"/>
  <c r="K89" i="2" s="1"/>
  <c r="L269" i="13" a="1"/>
  <c r="L269" i="13" s="1"/>
  <c r="K58" i="4" s="1"/>
  <c r="L690" i="13" a="1"/>
  <c r="L690" i="13" s="1"/>
  <c r="K17" i="8" s="1"/>
  <c r="L264" i="13" a="1"/>
  <c r="L264" i="13" s="1"/>
  <c r="K53" i="4" s="1"/>
  <c r="L50" i="13" a="1"/>
  <c r="L50" i="13" s="1"/>
  <c r="K18" i="2" s="1"/>
  <c r="L36" i="13" a="1"/>
  <c r="L36" i="13" s="1"/>
  <c r="K3" i="2" s="1"/>
  <c r="L466" i="13" a="1"/>
  <c r="L466" i="13" s="1"/>
  <c r="K69" i="10" s="1"/>
  <c r="L44" i="13" a="1"/>
  <c r="L44" i="13" s="1"/>
  <c r="K11" i="2" s="1"/>
  <c r="L14" i="13" a="1"/>
  <c r="L14" i="13" s="1"/>
  <c r="K48" i="3" s="1"/>
  <c r="L70" i="13" a="1"/>
  <c r="L70" i="13" s="1"/>
  <c r="K39" i="2" s="1"/>
  <c r="L28" i="13" a="1"/>
  <c r="L28" i="13" s="1"/>
  <c r="K35" i="6" s="1"/>
  <c r="L158" i="13" a="1"/>
  <c r="L158" i="13" s="1"/>
  <c r="K37" i="3" s="1"/>
  <c r="L31" i="13" a="1"/>
  <c r="L31" i="13" s="1"/>
  <c r="K66" i="6" s="1"/>
  <c r="L40" i="13" a="1"/>
  <c r="L40" i="13" s="1"/>
  <c r="K7" i="2" s="1"/>
  <c r="L8" i="13" a="1"/>
  <c r="L8" i="13" s="1"/>
  <c r="K35" i="2" s="1"/>
  <c r="L37" i="13" a="1"/>
  <c r="L37" i="13" s="1"/>
  <c r="K4" i="2" s="1"/>
  <c r="L633" i="13" a="1"/>
  <c r="L633" i="13" s="1"/>
  <c r="K55" i="7" s="1"/>
  <c r="L600" i="13" a="1"/>
  <c r="L600" i="13" s="1"/>
  <c r="K22" i="7" s="1"/>
  <c r="L25" i="13" a="1"/>
  <c r="L25" i="13" s="1"/>
  <c r="K79" i="10" s="1"/>
  <c r="L62" i="13" a="1"/>
  <c r="L62" i="13" s="1"/>
  <c r="K30" i="2" s="1"/>
  <c r="L752" i="13" a="1"/>
  <c r="L752" i="13" s="1"/>
  <c r="K79" i="8" s="1"/>
  <c r="L43" i="13" a="1"/>
  <c r="L43" i="13" s="1"/>
  <c r="K10" i="2" s="1"/>
  <c r="L26" i="13" a="1"/>
  <c r="L26" i="13" s="1"/>
  <c r="K14" i="6" s="1"/>
  <c r="L51" i="13" a="1"/>
  <c r="L51" i="13" s="1"/>
  <c r="K19" i="2" s="1"/>
  <c r="L508" i="13" a="1"/>
  <c r="L508" i="13" s="1"/>
  <c r="K20" i="6" s="1"/>
  <c r="L22" i="13" a="1"/>
  <c r="L22" i="13" s="1"/>
  <c r="K70" i="5" s="1"/>
  <c r="L767" i="13" a="1"/>
  <c r="L767" i="13" s="1"/>
  <c r="K94" i="8" s="1"/>
  <c r="L468" i="13" a="1"/>
  <c r="L468" i="13" s="1"/>
  <c r="K71" i="10" s="1"/>
  <c r="L115" i="13" a="1"/>
  <c r="L115" i="13" s="1"/>
  <c r="K87" i="2" s="1"/>
  <c r="L41" i="13" a="1"/>
  <c r="L41" i="13" s="1"/>
  <c r="K8" i="2" s="1"/>
  <c r="L24" i="13" a="1"/>
  <c r="L24" i="13" s="1"/>
  <c r="K64" i="10" s="1"/>
  <c r="L478" i="13" a="1"/>
  <c r="L478" i="13" s="1"/>
  <c r="K83" i="10" s="1"/>
  <c r="L34" i="13" a="1"/>
  <c r="L34" i="13" s="1"/>
  <c r="K82" i="7" s="1"/>
  <c r="L30" i="13" a="1"/>
  <c r="L30" i="13" s="1"/>
  <c r="K55" i="6" s="1"/>
  <c r="L38" i="13" a="1"/>
  <c r="L38" i="13" s="1"/>
  <c r="K5" i="2" s="1"/>
  <c r="L293" i="13" a="1"/>
  <c r="L293" i="13" s="1"/>
  <c r="K82" i="4" s="1"/>
  <c r="L668" i="13" a="1"/>
  <c r="L668" i="13" s="1"/>
  <c r="K91" i="7" s="1"/>
  <c r="L48" i="13" a="1"/>
  <c r="L48" i="13" s="1"/>
  <c r="K16" i="2" s="1"/>
  <c r="L95" i="13" a="1"/>
  <c r="L95" i="13" s="1"/>
  <c r="K65" i="2" s="1"/>
  <c r="L404" i="13" a="1"/>
  <c r="L404" i="13" s="1"/>
  <c r="K6" i="10" s="1"/>
  <c r="L32" i="13" a="1"/>
  <c r="L32" i="13" s="1"/>
  <c r="K96" i="6" s="1"/>
  <c r="L383" i="13" a="1"/>
  <c r="L383" i="13" s="1"/>
  <c r="K79" i="5" s="1"/>
  <c r="L35" i="13" a="1"/>
  <c r="L35" i="13" s="1"/>
  <c r="K2" i="2" s="1"/>
  <c r="L4" i="13" a="1"/>
  <c r="L4" i="13" s="1"/>
  <c r="K58" i="2" s="1"/>
  <c r="L29" i="13" a="1"/>
  <c r="L29" i="13" s="1"/>
  <c r="K51" i="6" s="1"/>
  <c r="T54" i="13" l="1"/>
  <c r="T53" i="13"/>
  <c r="T52" i="13"/>
  <c r="T51" i="13"/>
  <c r="T50" i="13"/>
  <c r="T49" i="13"/>
  <c r="T48" i="13"/>
  <c r="T6" i="13"/>
  <c r="U6" i="13"/>
  <c r="V6" i="13"/>
  <c r="W6" i="13"/>
  <c r="B6" i="16" a="1"/>
  <c r="B6" i="16" s="1"/>
  <c r="X6" i="13"/>
  <c r="X5" i="13"/>
  <c r="T5" i="13"/>
  <c r="W5" i="13"/>
  <c r="B5" i="16" a="1"/>
  <c r="B5" i="16" s="1"/>
  <c r="U5" i="13"/>
  <c r="V5" i="13"/>
  <c r="X9" i="13"/>
  <c r="V9" i="13"/>
  <c r="W9" i="13"/>
  <c r="B9" i="16" a="1"/>
  <c r="B9" i="16" s="1"/>
  <c r="T9" i="13"/>
  <c r="U9" i="13"/>
  <c r="U4" i="13"/>
  <c r="T4" i="13"/>
  <c r="B4" i="16" a="1"/>
  <c r="B4" i="16" s="1"/>
  <c r="W4" i="13"/>
  <c r="X4" i="13"/>
  <c r="V4" i="13"/>
  <c r="W10" i="13"/>
  <c r="U10" i="13"/>
  <c r="X10" i="13"/>
  <c r="T10" i="13"/>
  <c r="V10" i="13"/>
  <c r="B10" i="16" a="1"/>
  <c r="B10" i="16" s="1"/>
  <c r="V8" i="13"/>
  <c r="W8" i="13"/>
  <c r="U8" i="13"/>
  <c r="B8" i="16" a="1"/>
  <c r="B8" i="16" s="1"/>
  <c r="T8" i="13"/>
  <c r="X8" i="13"/>
  <c r="X3" i="13"/>
  <c r="T3" i="13"/>
  <c r="W3" i="13"/>
  <c r="V3" i="13"/>
  <c r="U3" i="13"/>
  <c r="B3" i="16" a="1"/>
  <c r="B3" i="16" s="1"/>
  <c r="K95" i="10"/>
  <c r="W7" i="13" s="1"/>
  <c r="V7" i="13"/>
  <c r="T7" i="13"/>
  <c r="Y9" i="13" l="1"/>
  <c r="B7" i="16" a="1"/>
  <c r="B7" i="16" s="1"/>
  <c r="X7" i="13"/>
  <c r="X11" i="13" s="1"/>
  <c r="U7" i="13"/>
  <c r="Y8" i="13"/>
  <c r="Y4" i="13"/>
  <c r="Y5" i="13"/>
  <c r="Y10" i="13"/>
  <c r="Y3" i="13"/>
  <c r="Y6" i="13"/>
  <c r="T11" i="13"/>
  <c r="V11" i="13"/>
  <c r="W11" i="13"/>
  <c r="Y7" i="13" l="1"/>
  <c r="Y11" i="13" s="1"/>
  <c r="AD7" i="13" s="1"/>
  <c r="U11" i="13"/>
  <c r="AC8" i="13"/>
  <c r="AB4" i="13"/>
  <c r="AC6" i="13"/>
  <c r="AD9" i="13"/>
  <c r="Z10" i="13"/>
  <c r="AD6" i="13"/>
  <c r="Z4" i="13"/>
  <c r="AB10" i="13"/>
  <c r="AB8" i="13"/>
  <c r="AD8" i="13"/>
  <c r="AA5" i="13"/>
  <c r="AA9" i="13"/>
  <c r="AD10" i="13"/>
  <c r="Z3" i="13"/>
  <c r="AB9" i="13"/>
  <c r="AB3" i="13"/>
  <c r="AA4" i="13"/>
  <c r="AA3" i="13"/>
  <c r="Z9" i="13"/>
  <c r="Z6" i="13"/>
  <c r="AD4" i="13"/>
  <c r="AC5" i="13"/>
  <c r="AA10" i="13"/>
  <c r="Z8" i="13"/>
  <c r="AC3" i="13"/>
  <c r="AC10" i="13"/>
  <c r="Z5" i="13"/>
  <c r="AB5" i="13"/>
  <c r="AC9" i="13"/>
  <c r="AC4" i="13"/>
  <c r="AB7" i="13"/>
  <c r="Z7" i="13"/>
  <c r="AD3" i="13" l="1"/>
  <c r="AD5" i="13"/>
  <c r="AA6" i="13"/>
  <c r="AA7" i="13"/>
  <c r="AA8" i="13"/>
  <c r="AC7" i="13"/>
  <c r="AB6" i="13"/>
  <c r="Z11" i="13"/>
  <c r="AB11" i="13"/>
  <c r="AC11" i="13"/>
  <c r="AD11" i="13"/>
  <c r="AA11" i="13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<sst xmlns="http://schemas.openxmlformats.org/spreadsheetml/2006/main" count="15742" uniqueCount="5045">
  <si>
    <t>Index</t>
  </si>
  <si>
    <t>Status</t>
  </si>
  <si>
    <t>Structure</t>
  </si>
  <si>
    <t>Sum Formula</t>
  </si>
  <si>
    <t>Mass</t>
  </si>
  <si>
    <t>Spectrum</t>
  </si>
  <si>
    <t>Purity</t>
  </si>
  <si>
    <t>SMILES Formula</t>
  </si>
  <si>
    <t>Position</t>
  </si>
  <si>
    <t>Consistent Expert</t>
  </si>
  <si>
    <t>C10H9N3O2</t>
  </si>
  <si>
    <t>203.07</t>
  </si>
  <si>
    <t>medium purity*</t>
  </si>
  <si>
    <t>O=C1NC(=NC=2C=CC=CC12)C(=O)NC</t>
  </si>
  <si>
    <t>Barcode: 3001188367</t>
  </si>
  <si>
    <t>C14H19NO2</t>
  </si>
  <si>
    <t>233.14</t>
  </si>
  <si>
    <t>O=C(NC1CCCCC1)COC=2C=CC=CC2</t>
  </si>
  <si>
    <t>Barcode: 3001184692</t>
  </si>
  <si>
    <t>Inconsistent Expert</t>
  </si>
  <si>
    <t>C12H16FN3O</t>
  </si>
  <si>
    <t>237.13</t>
  </si>
  <si>
    <t>O=C(NC1=CC=C(F)C=C1)N2CCN(C)CC2</t>
  </si>
  <si>
    <t>Barcode: 3001175126</t>
  </si>
  <si>
    <t>C13H22N2O2</t>
  </si>
  <si>
    <t>238.17</t>
  </si>
  <si>
    <t>high purity</t>
  </si>
  <si>
    <t>O=C(N)C1CCN(C(=O)C2CCCCC2)CC1</t>
  </si>
  <si>
    <t>Barcode: 3001187497</t>
  </si>
  <si>
    <t>C15H11N3</t>
  </si>
  <si>
    <t>233.10</t>
  </si>
  <si>
    <t>N#CC1=CC=C(C=C1)CN2C=NC=3C=CC=CC32</t>
  </si>
  <si>
    <t>Barcode: 3001172355</t>
  </si>
  <si>
    <t>C14H12N2O</t>
  </si>
  <si>
    <t>224.09</t>
  </si>
  <si>
    <t>OCC1=CC=C(C=C1)N2C=NC=3C=CC=CC32</t>
  </si>
  <si>
    <t>Barcode: 3001179864</t>
  </si>
  <si>
    <t>C10H11NO3S</t>
  </si>
  <si>
    <t>225.05</t>
  </si>
  <si>
    <t>O=C(OC)C=1SC=CC1NC(=O)C2CC2</t>
  </si>
  <si>
    <t>Barcode: 3001179766</t>
  </si>
  <si>
    <t>C11H11N3O2S</t>
  </si>
  <si>
    <t>249.06</t>
  </si>
  <si>
    <t>O=S(=O)(NC1=NC=CC=C1)C2=CC=C(N)C=C2</t>
  </si>
  <si>
    <t>Barcode: 3001185364</t>
  </si>
  <si>
    <t>C14H18FNO</t>
  </si>
  <si>
    <t>235.14</t>
  </si>
  <si>
    <t>O=C(NC1CCCCC1)CC2=CC=C(F)C=C2</t>
  </si>
  <si>
    <t>Barcode: 3001183870</t>
  </si>
  <si>
    <t>C12H11N3O</t>
  </si>
  <si>
    <t>213.09</t>
  </si>
  <si>
    <t>O=C(NC=1C=NC=CC1)NC=2C=CC=CC2</t>
  </si>
  <si>
    <t>Barcode: 3001186650</t>
  </si>
  <si>
    <t>C13H13NO2S</t>
  </si>
  <si>
    <t>247.07</t>
  </si>
  <si>
    <t>O=C(NC=1C=CC=CC1OC)C=2SC(=CC2)C</t>
  </si>
  <si>
    <t>Barcode: 3001174772</t>
  </si>
  <si>
    <t>C9H13N3O2</t>
  </si>
  <si>
    <t>195.10</t>
  </si>
  <si>
    <t>O=C1NC=C(C(=O)N1)N2CCCCC2</t>
  </si>
  <si>
    <t>Barcode: 3001176253</t>
  </si>
  <si>
    <t>C14H18N2O2</t>
  </si>
  <si>
    <t>246.14</t>
  </si>
  <si>
    <t>O=C(N)C1CCN(C2=CC=C(C=C2)C(=O)C)CC1</t>
  </si>
  <si>
    <t>Barcode: 3001188752</t>
  </si>
  <si>
    <t>C6H7F3N2O</t>
  </si>
  <si>
    <t>180.05</t>
  </si>
  <si>
    <t>O=C1N(N=C(C1)C(F)(F)F)CC</t>
  </si>
  <si>
    <t>Barcode: 3001189000</t>
  </si>
  <si>
    <t>C10H12O5</t>
  </si>
  <si>
    <t>212.07</t>
  </si>
  <si>
    <t>O=C(O)C1=CC(OC)=C(OC)C(OC)=C1</t>
  </si>
  <si>
    <t>Barcode: 3001191971</t>
  </si>
  <si>
    <t>C14H17NO3</t>
  </si>
  <si>
    <t>247.12</t>
  </si>
  <si>
    <t>O=C(OC)C1=CC=C(C=C1)NC(=O)C2CCCC2</t>
  </si>
  <si>
    <t>Barcode: 3001175467</t>
  </si>
  <si>
    <t>C11H12N2O2</t>
  </si>
  <si>
    <t>204.09</t>
  </si>
  <si>
    <t>very high purity*</t>
  </si>
  <si>
    <t>N#CCC(=O)NCC1=CC=C(OC)C=C1</t>
  </si>
  <si>
    <t>Barcode: 3001184212</t>
  </si>
  <si>
    <t>C10H14N2O3</t>
  </si>
  <si>
    <t>210.10</t>
  </si>
  <si>
    <t>O=C(NCC1COCC1)C=2ON=C(C2)C</t>
  </si>
  <si>
    <t>Barcode: 3001192514</t>
  </si>
  <si>
    <t>C14H17N</t>
  </si>
  <si>
    <t>199.14</t>
  </si>
  <si>
    <t>C(#CCN1CCCCC1)C=2C=CC=CC2</t>
  </si>
  <si>
    <t>Barcode: 3001191108</t>
  </si>
  <si>
    <t>C8H11N3O3</t>
  </si>
  <si>
    <t>197.08</t>
  </si>
  <si>
    <t>O=C1NC=C(C(=O)N1)N2CCOCC2</t>
  </si>
  <si>
    <t>Barcode: 3001171314</t>
  </si>
  <si>
    <t>C9H12Cl2N2O</t>
  </si>
  <si>
    <t>234.03</t>
  </si>
  <si>
    <t>Cl.O=C(NC=1C=CC=C(Cl)C1C)CN</t>
  </si>
  <si>
    <t>Barcode: 3001186924</t>
  </si>
  <si>
    <t>C8H7N3S</t>
  </si>
  <si>
    <t>177.04</t>
  </si>
  <si>
    <t>N=1N=C(SC1)NC=2C=CC=CC2</t>
  </si>
  <si>
    <t>Barcode: 3001187611</t>
  </si>
  <si>
    <t>C13H10F2N2O</t>
  </si>
  <si>
    <t>248.08</t>
  </si>
  <si>
    <t>O=C(NC1=CC=C(F)C=C1)NC2=CC=C(F)C=C2</t>
  </si>
  <si>
    <t>Barcode: 3001188762</t>
  </si>
  <si>
    <t>C10H10N2O3</t>
  </si>
  <si>
    <t>206.07</t>
  </si>
  <si>
    <t>O=C1NN=CC=2C=CC(OC)=C(OC)C12</t>
  </si>
  <si>
    <t>Barcode: 3001174681</t>
  </si>
  <si>
    <t>C9H9N5OS</t>
  </si>
  <si>
    <t>235.05</t>
  </si>
  <si>
    <t>O=C(NC1=NN=C(S1)CC)C2=NC=CN=C2</t>
  </si>
  <si>
    <t>Barcode: 3001186629</t>
  </si>
  <si>
    <t>C7H8ClNO2S</t>
  </si>
  <si>
    <t>205.00</t>
  </si>
  <si>
    <t>O=S(=O)(NC)C=1C=CC=CC1Cl</t>
  </si>
  <si>
    <t>Barcode: 3001187613</t>
  </si>
  <si>
    <t>C12H12N2OS</t>
  </si>
  <si>
    <t>232.07</t>
  </si>
  <si>
    <t>O=C(NC1=NC=CS1)CC2=CC=C(C=C2)C</t>
  </si>
  <si>
    <t>Barcode: 3001187482</t>
  </si>
  <si>
    <t>C10H15N5</t>
  </si>
  <si>
    <t>205.13</t>
  </si>
  <si>
    <t>N=1C=NN2C1N=C(C=C2N(CC)CC)C</t>
  </si>
  <si>
    <t>Barcode: 3001188786</t>
  </si>
  <si>
    <t>C12H10ClN3O</t>
  </si>
  <si>
    <t>247.05</t>
  </si>
  <si>
    <t>O=C(NC1=NC=CC=N1)CC2=CC=C(Cl)C=C2</t>
  </si>
  <si>
    <t>Barcode: 3001187934</t>
  </si>
  <si>
    <t>C12H12N2O2S</t>
  </si>
  <si>
    <t>248.06</t>
  </si>
  <si>
    <t>O=C(NC1=NOC(=C1)C)CSC=2C=CC=CC2</t>
  </si>
  <si>
    <t>Barcode: 3001190378</t>
  </si>
  <si>
    <t>C9H10N2O2S</t>
  </si>
  <si>
    <t>210.05</t>
  </si>
  <si>
    <t>O=S(=O)(C)CC1=NC=2C=CC=CC2N1</t>
  </si>
  <si>
    <t>Barcode: 3001172151</t>
  </si>
  <si>
    <t>C12H11FN2O2</t>
  </si>
  <si>
    <t>234.08</t>
  </si>
  <si>
    <t>O=C(NC1=CC=C(F)C=C1)NCC=2OC=CC2</t>
  </si>
  <si>
    <t>Barcode: 3001192403</t>
  </si>
  <si>
    <t>C13H13N3O</t>
  </si>
  <si>
    <t>227.11</t>
  </si>
  <si>
    <t>O=C(NC1=CC=C(C=C1)CC)C2=NC=CN=C2</t>
  </si>
  <si>
    <t>Barcode: 3001177295</t>
  </si>
  <si>
    <t>C13H17NO2</t>
  </si>
  <si>
    <t>219.13</t>
  </si>
  <si>
    <t>O=C(C1=CC=C(OC)C=C1)C2CCNCC2</t>
  </si>
  <si>
    <t>Barcode: 3001186897</t>
  </si>
  <si>
    <t>C14H19N3O</t>
  </si>
  <si>
    <t>245.15</t>
  </si>
  <si>
    <t>O=C(NCCC1=NC=2C=CC=CC2N1)C(C)(C)C</t>
  </si>
  <si>
    <t>Barcode: 3001173827</t>
  </si>
  <si>
    <t>C8H9NO2</t>
  </si>
  <si>
    <t>151.06</t>
  </si>
  <si>
    <t>O=C(NC=1C=CC=CC1O)C</t>
  </si>
  <si>
    <t>Barcode: 3001182546</t>
  </si>
  <si>
    <t>C9H11N3O2S</t>
  </si>
  <si>
    <t>225.06</t>
  </si>
  <si>
    <t>medium purity</t>
  </si>
  <si>
    <t>O=C(C=1SC=NC1C)N2CC(=O)NCC2</t>
  </si>
  <si>
    <t>Barcode: 3001179089</t>
  </si>
  <si>
    <t>C13H14N2O3</t>
  </si>
  <si>
    <t>246.10</t>
  </si>
  <si>
    <t>O=C(NC1=NOC(=C1)C)C2=CC=C(OCC)C=C2</t>
  </si>
  <si>
    <t>Barcode: 3001191983</t>
  </si>
  <si>
    <t>O=C(NC1=NC=2C=CC(OC)=CC2S1)C3CC3</t>
  </si>
  <si>
    <t>Barcode: 3001190682</t>
  </si>
  <si>
    <t>C8H13ClN2O2S</t>
  </si>
  <si>
    <t>236.04</t>
  </si>
  <si>
    <t>Cl.O=S(=O)(NC1=CC=C(C=C1)CN)C</t>
  </si>
  <si>
    <t>Barcode: 3001188646</t>
  </si>
  <si>
    <t>C10H10N2O2S</t>
  </si>
  <si>
    <t>222.05</t>
  </si>
  <si>
    <t>O=C(NCC=1SC=CC1)C2=NOC(=C2)C</t>
  </si>
  <si>
    <t>Barcode: 3001175444</t>
  </si>
  <si>
    <t>C10H12ClNO3</t>
  </si>
  <si>
    <t>229.05</t>
  </si>
  <si>
    <t>O=C(NC1=CC(OC)=C(Cl)C=C1OC)C</t>
  </si>
  <si>
    <t>Barcode: 3001184649</t>
  </si>
  <si>
    <t>C12H19ClN2O</t>
  </si>
  <si>
    <t>242.12</t>
  </si>
  <si>
    <t>high purity*</t>
  </si>
  <si>
    <t>Cl.O(C=1C=CC=CC1N2CCNCC2)CC</t>
  </si>
  <si>
    <t>Barcode: 3001175237</t>
  </si>
  <si>
    <t>C8H9N3</t>
  </si>
  <si>
    <t>147.08</t>
  </si>
  <si>
    <t>N#CC1=CN=C(C=C1)NCC</t>
  </si>
  <si>
    <t>Barcode: 3001167077</t>
  </si>
  <si>
    <t>C12H14FNO2</t>
  </si>
  <si>
    <t>223.10</t>
  </si>
  <si>
    <t>O=C(N1CCCC1)COC2=CC=C(F)C=C2</t>
  </si>
  <si>
    <t>Barcode: 3001188765</t>
  </si>
  <si>
    <t>C13H23NO2</t>
  </si>
  <si>
    <t>225.17</t>
  </si>
  <si>
    <t>O=C(N1CCOCC1)CCC2CCCCC2</t>
  </si>
  <si>
    <t>Barcode: 3001170957</t>
  </si>
  <si>
    <t>C10H19NO</t>
  </si>
  <si>
    <t>169.15</t>
  </si>
  <si>
    <t>O=C(NC)CCC1CCCCC1</t>
  </si>
  <si>
    <t>Barcode: 3001191039</t>
  </si>
  <si>
    <t>C9H10ClNO2</t>
  </si>
  <si>
    <t>199.04</t>
  </si>
  <si>
    <t>O=C(N)C(OC1=CC=C(Cl)C=C1)C</t>
  </si>
  <si>
    <t>Barcode: 3001188997</t>
  </si>
  <si>
    <t>C11H8FN3O</t>
  </si>
  <si>
    <t>217.07</t>
  </si>
  <si>
    <t>O=C(NC=1C=CC=C(F)C1)C2=NC=CN=C2</t>
  </si>
  <si>
    <t>Barcode: 3001171380</t>
  </si>
  <si>
    <t>N#CCC(=O)N1CCC(C(=O)N)CC1</t>
  </si>
  <si>
    <t>Barcode: 3001186647</t>
  </si>
  <si>
    <t>C9H17NO2</t>
  </si>
  <si>
    <t>171.13</t>
  </si>
  <si>
    <t>O=C(OCC)CN1CCCCC1</t>
  </si>
  <si>
    <t>Barcode: 3001189140</t>
  </si>
  <si>
    <t>C15H15NO2</t>
  </si>
  <si>
    <t>241.11</t>
  </si>
  <si>
    <t>O=C(NC1=CC=C(C=C1O)C)C=2C=CC=CC2C</t>
  </si>
  <si>
    <t>Barcode: 3001170813</t>
  </si>
  <si>
    <t>C13H11N3O2</t>
  </si>
  <si>
    <t>241.09</t>
  </si>
  <si>
    <t>O=C(NCC1=NC=2C=CC=CC2N1)C=3OC=CC3</t>
  </si>
  <si>
    <t>Barcode: 3001185545</t>
  </si>
  <si>
    <t>C14H20N2O</t>
  </si>
  <si>
    <t>232.16</t>
  </si>
  <si>
    <t>O=C(N)C1CCN(CCC=2C=CC=CC2)CC1</t>
  </si>
  <si>
    <t>Barcode: 3001187062</t>
  </si>
  <si>
    <t>C13H14N2OS</t>
  </si>
  <si>
    <t>246.08</t>
  </si>
  <si>
    <t>O=C(NC1=NC=C(S1)CC=2C=CC=C(C2)C)C</t>
  </si>
  <si>
    <t>Barcode: 3001170722</t>
  </si>
  <si>
    <t>C14H12O2</t>
  </si>
  <si>
    <t>212.08</t>
  </si>
  <si>
    <t>O=C(O)CC=1C=CC(=CC1)C=2C=CC=CC2</t>
  </si>
  <si>
    <t>Barcode: 3001188577</t>
  </si>
  <si>
    <t>C10H13NO3</t>
  </si>
  <si>
    <t>195.09</t>
  </si>
  <si>
    <t>O=C(O)CC(N)C=1C=CC=C(OC)C1</t>
  </si>
  <si>
    <t>Barcode: 3001191578</t>
  </si>
  <si>
    <t>C16H15NO</t>
  </si>
  <si>
    <t>237.12</t>
  </si>
  <si>
    <t>O=C(N1C=2C=CC=CC2CC1)CC=3C=CC=CC3</t>
  </si>
  <si>
    <t>Barcode: 3001180262</t>
  </si>
  <si>
    <t>O=C(NC1=NOC(=C1)C)COC2=CC=C(C=C2)C</t>
  </si>
  <si>
    <t>Barcode: 3001189546</t>
  </si>
  <si>
    <t>C12H11N5O</t>
  </si>
  <si>
    <t>241.10</t>
  </si>
  <si>
    <t>N=1C=NC(NC2=CC=C(OC)C=C2)=C3N=CNC13</t>
  </si>
  <si>
    <t>Barcode: 3001189518</t>
  </si>
  <si>
    <t>C7H15N3O</t>
  </si>
  <si>
    <t>157.12</t>
  </si>
  <si>
    <t>O=C(NC)CN1CCNCC1</t>
  </si>
  <si>
    <t>Barcode: 3001187318</t>
  </si>
  <si>
    <t>C12H15N3</t>
  </si>
  <si>
    <t>201.13</t>
  </si>
  <si>
    <t>N#CC1=CC=C(C=C1)N2CCN(C)CC2</t>
  </si>
  <si>
    <t>Barcode: 3001176477</t>
  </si>
  <si>
    <t>C11H12N2OS</t>
  </si>
  <si>
    <t>220.07</t>
  </si>
  <si>
    <t>very high purity</t>
  </si>
  <si>
    <t>N=1C=2C=CC=CC2SC1N3CCOCC3</t>
  </si>
  <si>
    <t>Barcode: 3001187060</t>
  </si>
  <si>
    <t>C13H13NO</t>
  </si>
  <si>
    <t>199.10</t>
  </si>
  <si>
    <t>O(C=1C=CC=CC1N)CC=2C=CC=CC2</t>
  </si>
  <si>
    <t>Barcode: 3001184720</t>
  </si>
  <si>
    <t>C14H12FNO2</t>
  </si>
  <si>
    <t>245.09</t>
  </si>
  <si>
    <t>O=C(NC=1C=CC=CC1F)C=2C=CC=C(OC)C2</t>
  </si>
  <si>
    <t>Barcode: 3001184193</t>
  </si>
  <si>
    <t>O=C(NC1=CC=C(C=C1O)C)C2=CC=CC(=C2)C</t>
  </si>
  <si>
    <t>Barcode: 3001174100</t>
  </si>
  <si>
    <t>O=C(N)C=1C=CC=CC1NC(=O)C=2C=CN=CC2</t>
  </si>
  <si>
    <t>Barcode: 3001189584</t>
  </si>
  <si>
    <t>C14H15NOS</t>
  </si>
  <si>
    <t>O=C(NCC1=CC=C(C=C1)C)CC=2SC=CC2</t>
  </si>
  <si>
    <t>Barcode: 3001170980</t>
  </si>
  <si>
    <t>C13H13N3O2</t>
  </si>
  <si>
    <t>243.10</t>
  </si>
  <si>
    <t>O=C(NC1=CC=C(OCC)C=C1)C2=NC=CN=C2</t>
  </si>
  <si>
    <t>Barcode: 3001187948</t>
  </si>
  <si>
    <t>C7H13N3O2</t>
  </si>
  <si>
    <t>171.10</t>
  </si>
  <si>
    <t>O=C(N)N1CCN(C(=O)C)CC1</t>
  </si>
  <si>
    <t>Barcode: 3001191140</t>
  </si>
  <si>
    <t>C11H16N2O</t>
  </si>
  <si>
    <t>192.13</t>
  </si>
  <si>
    <t>O=C(NC(C)CC)C=1C=CC=CC1N</t>
  </si>
  <si>
    <t>Barcode: 3001191671</t>
  </si>
  <si>
    <t>C10H13NO3S</t>
  </si>
  <si>
    <t>227.06</t>
  </si>
  <si>
    <t>O=C(NC)C1=CC=C(C=C1)CS(=O)(=O)C</t>
  </si>
  <si>
    <t>Barcode: 3001188457</t>
  </si>
  <si>
    <t>C10H15Cl2N3O</t>
  </si>
  <si>
    <t>263.06</t>
  </si>
  <si>
    <t>Cl.Cl.O=C(C=1C=CN=CC1)N2CCNCC2</t>
  </si>
  <si>
    <t>Barcode: 3001171307</t>
  </si>
  <si>
    <t>C9H13N3O3S</t>
  </si>
  <si>
    <t>243.07</t>
  </si>
  <si>
    <t>O=C(NC1=CC=C(C=C1)S(=O)(=O)N)N(C)C</t>
  </si>
  <si>
    <t>Barcode: 3001175136</t>
  </si>
  <si>
    <t>C9H11N5O2</t>
  </si>
  <si>
    <t>221.09</t>
  </si>
  <si>
    <t>O=C(NC1=NN=NN1CCC)C=2OC=CC2</t>
  </si>
  <si>
    <t>Barcode: 3001188805</t>
  </si>
  <si>
    <t>C14H11FN2</t>
  </si>
  <si>
    <t>226.09</t>
  </si>
  <si>
    <t>FC1=CC=C(C=C1)CN2C=NC=3C=CC=CC32</t>
  </si>
  <si>
    <t>Barcode: 3001190394</t>
  </si>
  <si>
    <t>C11H12N2O</t>
  </si>
  <si>
    <t>188.09</t>
  </si>
  <si>
    <t>N#CC1=CC=CC(=C1)NC(=O)C(C)C</t>
  </si>
  <si>
    <t>Barcode: 3001188772</t>
  </si>
  <si>
    <t>C12H8N2OS</t>
  </si>
  <si>
    <t>228.04</t>
  </si>
  <si>
    <t>N#CC1=CC=C(C=C1)NC(=O)C=2SC=CC2</t>
  </si>
  <si>
    <t>Barcode: 3001188151</t>
  </si>
  <si>
    <t>C12H15ClN2O</t>
  </si>
  <si>
    <t>238.09</t>
  </si>
  <si>
    <t>O=C(NC=1C=CC=C(Cl)C1)CN2CCCC2</t>
  </si>
  <si>
    <t>Barcode: 3001171193</t>
  </si>
  <si>
    <t>O=C(NC=1C=CC=CC1OCC=2C=CC=CC2)C</t>
  </si>
  <si>
    <t>Barcode: 3001171020</t>
  </si>
  <si>
    <t>C13H16N2O2</t>
  </si>
  <si>
    <t>232.12</t>
  </si>
  <si>
    <t>O=C(N)C1=CC=C(C=C1)NC(=O)C2CCCC2</t>
  </si>
  <si>
    <t>Barcode: 3001189926</t>
  </si>
  <si>
    <t>C12H10N4O2</t>
  </si>
  <si>
    <t>242.08</t>
  </si>
  <si>
    <t>O=C(N)C1=CC=C(C=C1)NC(=O)C2=NC=CN=C2</t>
  </si>
  <si>
    <t>Barcode: 3001170529</t>
  </si>
  <si>
    <t>C12H15N3O</t>
  </si>
  <si>
    <t>217.12</t>
  </si>
  <si>
    <t>O=C(NCC1=NC=2C=CC=CC2N1)CCC</t>
  </si>
  <si>
    <t>Barcode: 3001188631</t>
  </si>
  <si>
    <t>C13H10ClNO2</t>
  </si>
  <si>
    <t>247.04</t>
  </si>
  <si>
    <t>O=C(NC1=CC=C(O)C=C1)C2=CC=C(Cl)C=C2</t>
  </si>
  <si>
    <t>Barcode: 3001189201</t>
  </si>
  <si>
    <t>C7H11N3O2</t>
  </si>
  <si>
    <t>169.09</t>
  </si>
  <si>
    <t>O=C(O)CCN1N=C(N=C1C)C</t>
  </si>
  <si>
    <t>Barcode: 3001192596</t>
  </si>
  <si>
    <t>C11H10N2O2</t>
  </si>
  <si>
    <t>202.07</t>
  </si>
  <si>
    <t>O=C(NC=1C=CN=CC1)C=2C=COC2C</t>
  </si>
  <si>
    <t>Barcode: 3001176490</t>
  </si>
  <si>
    <t>O=C(NCC1=CC=C(OC)C=C1)C2=NC=CN=C2</t>
  </si>
  <si>
    <t>Barcode: 3001189031</t>
  </si>
  <si>
    <t>C10H11ClN2O</t>
  </si>
  <si>
    <t>210.06</t>
  </si>
  <si>
    <t>Cl.N=1OC(=CC1C=2C=CC=CC2)CN</t>
  </si>
  <si>
    <t>Barcode: 3001173049</t>
  </si>
  <si>
    <t>C12H17NO2</t>
  </si>
  <si>
    <t>207.13</t>
  </si>
  <si>
    <t>O=C(NC=1C(=CC(=CC1C)C)C)COC</t>
  </si>
  <si>
    <t>Barcode: 3001188335</t>
  </si>
  <si>
    <t>C7H10N2OS</t>
  </si>
  <si>
    <t>170.05</t>
  </si>
  <si>
    <t>O=C(NC1=NC(=CS1)C)CC</t>
  </si>
  <si>
    <t>Barcode: 3001186790</t>
  </si>
  <si>
    <t>C12H17ClN2O</t>
  </si>
  <si>
    <t>240.10</t>
  </si>
  <si>
    <t>Cl.O=C(NC1=CC=C(C=C1)C(N)C)C2CC2</t>
  </si>
  <si>
    <t>Barcode: 3001185015</t>
  </si>
  <si>
    <t>C11H13N3O</t>
  </si>
  <si>
    <t>203.11</t>
  </si>
  <si>
    <t>O=C(N)CN1C=NC=2C=C(C(=CC21)C)C</t>
  </si>
  <si>
    <t>Barcode: 3001188191</t>
  </si>
  <si>
    <t>C13H16N2O3</t>
  </si>
  <si>
    <t>248.12</t>
  </si>
  <si>
    <t>O=C(OC)C=1C=CC=CC1NC(=O)N2CCCC2</t>
  </si>
  <si>
    <t>Barcode: 3001171118</t>
  </si>
  <si>
    <t>O=C(NC1=NOC(=C1)C)NCC</t>
  </si>
  <si>
    <t>Barcode: 3001176140</t>
  </si>
  <si>
    <t>C15H18N2O</t>
  </si>
  <si>
    <t>242.14</t>
  </si>
  <si>
    <t>N#CC1=CC=CC(=C1)NC(=O)CCC2CCCC2</t>
  </si>
  <si>
    <t>Barcode: 3001190995</t>
  </si>
  <si>
    <t>C15H14O3</t>
  </si>
  <si>
    <t>242.09</t>
  </si>
  <si>
    <t>O=C(O)C(OC=1C=CC(=CC1)C=2C=CC=CC2)C</t>
  </si>
  <si>
    <t>Barcode: 3001181368</t>
  </si>
  <si>
    <t>low solubility</t>
  </si>
  <si>
    <t>addtional signals or too less signals</t>
  </si>
  <si>
    <t>C16H17NO</t>
  </si>
  <si>
    <t>239.13</t>
  </si>
  <si>
    <t>OC1CN(C1)C(C=2C=CC=CC2)C=3C=CC=CC3</t>
  </si>
  <si>
    <t>Barcode: 3001172584</t>
  </si>
  <si>
    <t>C9H10N4OS</t>
  </si>
  <si>
    <t>222.06</t>
  </si>
  <si>
    <t>O=C(NC)CNC=1N=CN=C2SC=CC21</t>
  </si>
  <si>
    <t>Barcode: 3001185910</t>
  </si>
  <si>
    <t>C7H11NO3</t>
  </si>
  <si>
    <t>157.07</t>
  </si>
  <si>
    <t>O=C(O)C1(C(=O)N(C)C)CC1</t>
  </si>
  <si>
    <t>Barcode: 3001191600</t>
  </si>
  <si>
    <t>C10H14N2OS</t>
  </si>
  <si>
    <t>210.08</t>
  </si>
  <si>
    <t>O=C(NC)C1C=2N=C(SC2CCC1)C</t>
  </si>
  <si>
    <t>Barcode: 3001182882</t>
  </si>
  <si>
    <t>C8H15NO2</t>
  </si>
  <si>
    <t>157.11</t>
  </si>
  <si>
    <t>O=C(NCC1(O)CCCC1)C</t>
  </si>
  <si>
    <t>Barcode: 3001177937</t>
  </si>
  <si>
    <t>C10H13N3O</t>
  </si>
  <si>
    <t>191.11</t>
  </si>
  <si>
    <t>O=C(N)C1=NC=CC(=C1)N2CCCC2</t>
  </si>
  <si>
    <t>Barcode: 3001189723</t>
  </si>
  <si>
    <t>C13H19N3O</t>
  </si>
  <si>
    <t>233.15</t>
  </si>
  <si>
    <t>O=C(NC1=CC=C(C=C1)N2CCN(C)CC2)C</t>
  </si>
  <si>
    <t>Barcode: 3001185626</t>
  </si>
  <si>
    <t>C7H11F2NO</t>
  </si>
  <si>
    <t>163.08</t>
  </si>
  <si>
    <t>O=C(N)C1CCC(F)(F)CC1</t>
  </si>
  <si>
    <t>Barcode: 3001178072</t>
  </si>
  <si>
    <t>C10H13NO</t>
  </si>
  <si>
    <t>163.10</t>
  </si>
  <si>
    <t>O=C(N)C(C=1C=CC=CC1)(C)C</t>
  </si>
  <si>
    <t>Barcode: 3001170768</t>
  </si>
  <si>
    <t>C8H10ClFN2O</t>
  </si>
  <si>
    <t>204.05</t>
  </si>
  <si>
    <t>FC1=CC(Cl)=CN=C1NC(C)CO</t>
  </si>
  <si>
    <t>Barcode: 3001170838</t>
  </si>
  <si>
    <t>C9H9N3O2</t>
  </si>
  <si>
    <t>191.07</t>
  </si>
  <si>
    <t>O=C1NC2=CC=C(C=C2N1)NC(=O)C</t>
  </si>
  <si>
    <t>Barcode: 3001189870</t>
  </si>
  <si>
    <t>C12H13N3OS</t>
  </si>
  <si>
    <t>247.08</t>
  </si>
  <si>
    <t>O=C(NC1=NC(=CS1)C)NC2=CC=CC(=C2)C</t>
  </si>
  <si>
    <t>Barcode: 3001172589</t>
  </si>
  <si>
    <t>C8H10FNO2S</t>
  </si>
  <si>
    <t>203.04</t>
  </si>
  <si>
    <t>O=S(=O)(N)CC1=CC=C(C(F)=C1)C</t>
  </si>
  <si>
    <t>Barcode: 3001172403</t>
  </si>
  <si>
    <t>C5H9N3O2S</t>
  </si>
  <si>
    <t>175.04</t>
  </si>
  <si>
    <t>O=S(=O)(C=1C=NNC1)N(C)C</t>
  </si>
  <si>
    <t>Barcode: 3001172396</t>
  </si>
  <si>
    <t>C8H9N3S</t>
  </si>
  <si>
    <t>179.05</t>
  </si>
  <si>
    <t>N1=CNC=C1C2=NC(=CS2)CC</t>
  </si>
  <si>
    <t>Barcode: 3001182420</t>
  </si>
  <si>
    <t>Cl.O=C(N(C=1C=CC=CC1)C)C2CNCC2</t>
  </si>
  <si>
    <t>Barcode: 3001172518</t>
  </si>
  <si>
    <t>C11H12N4OS</t>
  </si>
  <si>
    <t>248.07</t>
  </si>
  <si>
    <t>O=C(NC1=NN=C(S1)CCC)C2=NC=CC=C2</t>
  </si>
  <si>
    <t>Barcode: 3001184756</t>
  </si>
  <si>
    <t>C6H6N4</t>
  </si>
  <si>
    <t>134.06</t>
  </si>
  <si>
    <t>N#CC1=NC=CN=C1NC</t>
  </si>
  <si>
    <t>Barcode: 3001171271</t>
  </si>
  <si>
    <t>C16H12N2O</t>
  </si>
  <si>
    <t>248.09</t>
  </si>
  <si>
    <t>O=C(NC1=CC=C2N=CC=CC2=C1)C=3C=CC=CC3</t>
  </si>
  <si>
    <t>Barcode: 3001191634</t>
  </si>
  <si>
    <t>C7H6N2O</t>
  </si>
  <si>
    <t>134.05</t>
  </si>
  <si>
    <t>N#CC1=NC=CC=C1OC</t>
  </si>
  <si>
    <t>Barcode: 3001188307</t>
  </si>
  <si>
    <t>C8H12N2O2</t>
  </si>
  <si>
    <t>168.09</t>
  </si>
  <si>
    <t>O=C(O)CN1C=CN=C1C(C)C</t>
  </si>
  <si>
    <t>Barcode: 3001181587</t>
  </si>
  <si>
    <t>C9H12FNO2S</t>
  </si>
  <si>
    <t>217.06</t>
  </si>
  <si>
    <t>O=S(=O)(C1=CC=C(NCC)C(F)=C1)C</t>
  </si>
  <si>
    <t>Barcode: 3001188983</t>
  </si>
  <si>
    <t>C7H11N3OS2</t>
  </si>
  <si>
    <t>217.03</t>
  </si>
  <si>
    <t>O=C(NC1=NN=C(S1)SC(C)C)C</t>
  </si>
  <si>
    <t>Barcode: 3001183367</t>
  </si>
  <si>
    <t>O=C(NCC1(C=2C=CC=CC2)CCOCC1)C</t>
  </si>
  <si>
    <t>Barcode: 3001171249</t>
  </si>
  <si>
    <t>C10H12BrNO</t>
  </si>
  <si>
    <t>241.01</t>
  </si>
  <si>
    <t>O=C(N)C(C)CC1=CC=C(Br)C=C1</t>
  </si>
  <si>
    <t>Barcode: 3001186316</t>
  </si>
  <si>
    <t>C10H11NO3</t>
  </si>
  <si>
    <t>193.07</t>
  </si>
  <si>
    <t>O=C(O)C=1C=CC=C(NC(=O)C)C1C</t>
  </si>
  <si>
    <t>Barcode: 3001178060</t>
  </si>
  <si>
    <t>C7H15Cl2N3</t>
  </si>
  <si>
    <t>211.06</t>
  </si>
  <si>
    <t>Cl.Cl.N1=CC=C(N1CC)CNC</t>
  </si>
  <si>
    <t>Barcode: 3001171465</t>
  </si>
  <si>
    <t>C8H10N4OS</t>
  </si>
  <si>
    <t>O=C1C=C(N=C2SC(=NN12)NC)CC</t>
  </si>
  <si>
    <t>Barcode: 3001192354</t>
  </si>
  <si>
    <t>C10H14N2O</t>
  </si>
  <si>
    <t>178.11</t>
  </si>
  <si>
    <t>O=C(C=1C=CC=C(N)C1)N(C)CC</t>
  </si>
  <si>
    <t>Barcode: 3001190116</t>
  </si>
  <si>
    <t>C7H8N4O</t>
  </si>
  <si>
    <t>164.07</t>
  </si>
  <si>
    <t>OC1=NN=CC=2C(=NN(C12)C)C</t>
  </si>
  <si>
    <t>Barcode: 3001171426</t>
  </si>
  <si>
    <t>C10H14N2O3S</t>
  </si>
  <si>
    <t>242.07</t>
  </si>
  <si>
    <t>O=C(NCCC1=CC=C(C=C1)S(=O)(=O)N)C</t>
  </si>
  <si>
    <t>Barcode: 3001175935</t>
  </si>
  <si>
    <t>C9H15NO4</t>
  </si>
  <si>
    <t>201.10</t>
  </si>
  <si>
    <t>O=C(NC(C(=O)O)C1CCOCC1)C</t>
  </si>
  <si>
    <t>Barcode: 3001171233</t>
  </si>
  <si>
    <t>C12H14ClN3</t>
  </si>
  <si>
    <t>235.09</t>
  </si>
  <si>
    <t>N#CCN1CCN(C=2C=CC=C(Cl)C2)CC1</t>
  </si>
  <si>
    <t>Barcode: 3001173323</t>
  </si>
  <si>
    <t>C6H9N3O</t>
  </si>
  <si>
    <t>139.07</t>
  </si>
  <si>
    <t>O=C(NC1=CC(=NN1)C)C</t>
  </si>
  <si>
    <t>Barcode: 3001184634</t>
  </si>
  <si>
    <t>C11H12N4O</t>
  </si>
  <si>
    <t>216.10</t>
  </si>
  <si>
    <t>O=C(NC1=NN=CN1)C2=CC=C(C(=C2)C)C</t>
  </si>
  <si>
    <t>Barcode: 3001190135</t>
  </si>
  <si>
    <t>C10H11N3O2S</t>
  </si>
  <si>
    <t>237.06</t>
  </si>
  <si>
    <t>O=C(NC1=NC=2C=CC(OC)=CC2S1)NC</t>
  </si>
  <si>
    <t>Barcode: 3001192597</t>
  </si>
  <si>
    <t>N1=C(NC2=CC=C(OC)C=C2)NCC1</t>
  </si>
  <si>
    <t>Barcode: 3001188103</t>
  </si>
  <si>
    <t>C11H17N3O</t>
  </si>
  <si>
    <t>207.14</t>
  </si>
  <si>
    <t>OC1CC(N(C2=NC(=NC(=C2)C)C)C)C1</t>
  </si>
  <si>
    <t>Barcode: 3001174384</t>
  </si>
  <si>
    <t>C10H10FN3</t>
  </si>
  <si>
    <t>191.09</t>
  </si>
  <si>
    <t>FC=1C=CC=CC1CNC=2C=NNC2</t>
  </si>
  <si>
    <t>Barcode: 3001172547</t>
  </si>
  <si>
    <t>C5H4N4S</t>
  </si>
  <si>
    <t>152.02</t>
  </si>
  <si>
    <t>N=1N=C(NC1)C2=NC=CS2</t>
  </si>
  <si>
    <t>Barcode: 3001173723</t>
  </si>
  <si>
    <t>C10H15ClN2O2S</t>
  </si>
  <si>
    <t>262.05</t>
  </si>
  <si>
    <t>Cl.O=S(=O)(C=1C=CC=CC1)N2CCC(N)C2</t>
  </si>
  <si>
    <t>Barcode: 3001189917</t>
  </si>
  <si>
    <t>O=C(N1CCN(C2=CC=C(Cl)C=C2)CC1)C</t>
  </si>
  <si>
    <t>Barcode: 3001182697</t>
  </si>
  <si>
    <t>O(C1=CC=CC(N)=C1)CC=2C=CC=CC2</t>
  </si>
  <si>
    <t>Barcode: 3001170642</t>
  </si>
  <si>
    <t>C6H9N3O2</t>
  </si>
  <si>
    <t>155.07</t>
  </si>
  <si>
    <t>O=C(O)C=1N=NN(C1)C(C)C</t>
  </si>
  <si>
    <t>Barcode: 3001173909</t>
  </si>
  <si>
    <t>O=C(NCC=1C=NNC1)C</t>
  </si>
  <si>
    <t>Barcode: 3001174518</t>
  </si>
  <si>
    <t>C10H17Cl2N3OS</t>
  </si>
  <si>
    <t>297.05</t>
  </si>
  <si>
    <t>Cl.Cl.O=C(C=1SC=NC1C)N2CCNCCC2</t>
  </si>
  <si>
    <t>Barcode: 3001191865</t>
  </si>
  <si>
    <t>C14H15N3O</t>
  </si>
  <si>
    <t>241.12</t>
  </si>
  <si>
    <t>O=C(NC=1C=CN=CC1)C2=CC=C(C=C2)N(C)C</t>
  </si>
  <si>
    <t>Barcode: 3001191730</t>
  </si>
  <si>
    <t>C6H13NO2S</t>
  </si>
  <si>
    <t>163.07</t>
  </si>
  <si>
    <t>O=S(=O)(NC1CCCC1)C</t>
  </si>
  <si>
    <t>Barcode: 3001192294</t>
  </si>
  <si>
    <t>C11H15N3O</t>
  </si>
  <si>
    <t>205.12</t>
  </si>
  <si>
    <t>N=1C=CN=C(C1)N2CCC3(COCC3)C2</t>
  </si>
  <si>
    <t>Barcode: 3001190256</t>
  </si>
  <si>
    <t>C8H8N2O3</t>
  </si>
  <si>
    <t>O=C(O)C1=NC=CC=C1NC(=O)C</t>
  </si>
  <si>
    <t>Barcode: 3001184047</t>
  </si>
  <si>
    <t>C7H9N3O</t>
  </si>
  <si>
    <t>151.07</t>
  </si>
  <si>
    <t>O=C(N)C=1N=C(NC1)C2CC2</t>
  </si>
  <si>
    <t>Barcode: 3001182683</t>
  </si>
  <si>
    <t>C7H16N2O2S</t>
  </si>
  <si>
    <t>192.09</t>
  </si>
  <si>
    <t>O=S(=O)(NCC1CCNCC1)C</t>
  </si>
  <si>
    <t>Barcode: 3001174243</t>
  </si>
  <si>
    <t>C13H15NO</t>
  </si>
  <si>
    <t>201.12</t>
  </si>
  <si>
    <t>O=C(N1CC2C=3C=CC=CC3C1CC2)C</t>
  </si>
  <si>
    <t>Barcode: 3001190952</t>
  </si>
  <si>
    <t>C6H8N2O3</t>
  </si>
  <si>
    <t>156.05</t>
  </si>
  <si>
    <t>O=C(N)C1=NOC(=C1)COC</t>
  </si>
  <si>
    <t>Barcode: 3001190271</t>
  </si>
  <si>
    <t>C10H9N3O2S</t>
  </si>
  <si>
    <t>235.04</t>
  </si>
  <si>
    <t>O=C(NC1=NN=C(S1)C=2OC=CC2)C3CC3</t>
  </si>
  <si>
    <t>Barcode: 3001182694</t>
  </si>
  <si>
    <t>C9H9FO3</t>
  </si>
  <si>
    <t>184.05</t>
  </si>
  <si>
    <t>O=C(O)C(OC=1C=CC=CC1F)C</t>
  </si>
  <si>
    <t>Barcode: 3001188947</t>
  </si>
  <si>
    <t>O=S(=O)(NCCC1=CC=C(F)C=C1)C</t>
  </si>
  <si>
    <t>Barcode: 3001187728</t>
  </si>
  <si>
    <t>C8H12ClNO3</t>
  </si>
  <si>
    <t>205.05</t>
  </si>
  <si>
    <t>Cl.O=C(O)C=1OC(=CC1)CN(C)C</t>
  </si>
  <si>
    <t>Barcode: 3001182092</t>
  </si>
  <si>
    <t>C11H15N3O3</t>
  </si>
  <si>
    <t>237.11</t>
  </si>
  <si>
    <t>O=C(N)CN1CCN(C(=O)C=2OC=CC2)CC1</t>
  </si>
  <si>
    <t>Barcode: 3001183008</t>
  </si>
  <si>
    <t>C13H12N2O3</t>
  </si>
  <si>
    <t>244.08</t>
  </si>
  <si>
    <t>O=C(NC=1C=CC=CC1C(=O)NC)C=2OC=CC2</t>
  </si>
  <si>
    <t>Barcode: 3001173160</t>
  </si>
  <si>
    <t>C9H14N2O3S</t>
  </si>
  <si>
    <t>230.07</t>
  </si>
  <si>
    <t>O=S(=O)(N1CCCC1C2=NOC(=C2)C)C</t>
  </si>
  <si>
    <t>Barcode: 3001183304</t>
  </si>
  <si>
    <t>O=C(O)C=1N=C(C=CC1)C(=O)NC</t>
  </si>
  <si>
    <t>Barcode: 3001189138</t>
  </si>
  <si>
    <t>C12H22N2O</t>
  </si>
  <si>
    <t>210.17</t>
  </si>
  <si>
    <t>O=C(NCC1CC1)N2CC(C)(C)C2(C)C</t>
  </si>
  <si>
    <t>Barcode: 3001188823</t>
  </si>
  <si>
    <t>C10H16ClNO</t>
  </si>
  <si>
    <t>201.09</t>
  </si>
  <si>
    <t>Cl.O(C1=CC=C(C=C1)C(N)C)CC</t>
  </si>
  <si>
    <t>Barcode: 3001170972</t>
  </si>
  <si>
    <t>O=C(NCC1=CC=C(OC)C=C1)C=2N=NSC2</t>
  </si>
  <si>
    <t>Barcode: 3001171131</t>
  </si>
  <si>
    <t>O=C(O)C=1N=NN(C1)C=2C=CC=CC2C</t>
  </si>
  <si>
    <t>Barcode: 3001182417</t>
  </si>
  <si>
    <t>C11H12FNO2</t>
  </si>
  <si>
    <t>209.09</t>
  </si>
  <si>
    <t>O=C1N(C)CCC1OC=2C=CC=C(F)C2</t>
  </si>
  <si>
    <t>Barcode: 3001189672</t>
  </si>
  <si>
    <t>C8H10N2O</t>
  </si>
  <si>
    <t>150.08</t>
  </si>
  <si>
    <t>O=C(NC=1C=NC=CC1C)C</t>
  </si>
  <si>
    <t>Barcode: 3001171449</t>
  </si>
  <si>
    <t>O=S(=O)(NC)C=1C=CC=C(C1F)C</t>
  </si>
  <si>
    <t>Barcode: 3001191389</t>
  </si>
  <si>
    <t>C9H17N3O2</t>
  </si>
  <si>
    <t>199.13</t>
  </si>
  <si>
    <t>O=C(NCC)N1CCN(C(=O)C)CC1</t>
  </si>
  <si>
    <t>Barcode: 3001172556</t>
  </si>
  <si>
    <t>O=C(NC1=NC=CC=N1)COC=2C=CC=CC2C</t>
  </si>
  <si>
    <t>Barcode: 3001191621</t>
  </si>
  <si>
    <t>C10H8F3NO2</t>
  </si>
  <si>
    <t>231.05</t>
  </si>
  <si>
    <t>O=C(NC1=CC=CC(=C1)C(=O)C)C(F)(F)F</t>
  </si>
  <si>
    <t>Barcode: 3001188897</t>
  </si>
  <si>
    <t>C7H10ClF3N4O</t>
  </si>
  <si>
    <t>258.05</t>
  </si>
  <si>
    <t>Cl.O=C(NC1=CC(=NN1)C(F)(F)F)C(N)C</t>
  </si>
  <si>
    <t>Barcode: 3001190200</t>
  </si>
  <si>
    <t>N#CC1=NC=C(C=C1)N2CCOCCC2</t>
  </si>
  <si>
    <t>Barcode: 3001190044</t>
  </si>
  <si>
    <t>C10H17ClN4O</t>
  </si>
  <si>
    <t>244.11</t>
  </si>
  <si>
    <t>Cl.O=C(N)C1=CN(N=C1C2CNCCC2)C</t>
  </si>
  <si>
    <t>Barcode: 3001186125</t>
  </si>
  <si>
    <t>C8H9N5</t>
  </si>
  <si>
    <t>175.09</t>
  </si>
  <si>
    <t>N1=CN=C(C=2NC=NC12)N3CCC3</t>
  </si>
  <si>
    <t>Barcode: 3001190212</t>
  </si>
  <si>
    <t>C7H14N2O</t>
  </si>
  <si>
    <t>142.11</t>
  </si>
  <si>
    <t>O=C(N1CCC(N)CC1)C</t>
  </si>
  <si>
    <t>Barcode: 3001178798</t>
  </si>
  <si>
    <t>C8H7F3N2OS</t>
  </si>
  <si>
    <t>236.02</t>
  </si>
  <si>
    <t>FC(F)(F)OC=1C=CC=CC1NC(=S)N</t>
  </si>
  <si>
    <t>Barcode: 3001183019</t>
  </si>
  <si>
    <t>C9H9NO</t>
  </si>
  <si>
    <t>147.07</t>
  </si>
  <si>
    <t>O(C1=CC=CC=2NC=CC12)C</t>
  </si>
  <si>
    <t>Barcode: 3001186383</t>
  </si>
  <si>
    <t>O=C(NC=1C=CN=CC1C)C</t>
  </si>
  <si>
    <t>Barcode: 3001176432</t>
  </si>
  <si>
    <t>O=C(NCC1=NC=CN1)C</t>
  </si>
  <si>
    <t>Barcode: 3001170870</t>
  </si>
  <si>
    <t>O=C(NC=1N=C(C=C(C1)C)C)NC=2C=CC=CC2</t>
  </si>
  <si>
    <t>Barcode: 3001187193</t>
  </si>
  <si>
    <t>C13H15N3O2</t>
  </si>
  <si>
    <t>245.12</t>
  </si>
  <si>
    <t>N#CC1=CC=C(C=C1)CNC(=O)N2CCOCC2</t>
  </si>
  <si>
    <t>Barcode: 3001186815</t>
  </si>
  <si>
    <t>C14H21N3O</t>
  </si>
  <si>
    <t>247.17</t>
  </si>
  <si>
    <t>O=C(NCCC=1C=CN=CC1)NC2CCCCC2</t>
  </si>
  <si>
    <t>Barcode: 3001173842</t>
  </si>
  <si>
    <t>O=C(N)C1NCCC(C)C1</t>
  </si>
  <si>
    <t>Barcode: 3001189772</t>
  </si>
  <si>
    <t>O=S(=O)(N)CC1=CC=C(F)C=C1C</t>
  </si>
  <si>
    <t>Barcode: 3001180033</t>
  </si>
  <si>
    <t>C9H12N2O2</t>
  </si>
  <si>
    <t>180.09</t>
  </si>
  <si>
    <t>O=C(NCC1=NC=CC=C1)C(O)C</t>
  </si>
  <si>
    <t>Barcode: 3001182838</t>
  </si>
  <si>
    <t>C8H11N3O2S</t>
  </si>
  <si>
    <t>213.06</t>
  </si>
  <si>
    <t>O=C(NC=1SN=NC1)C2OCCC2C</t>
  </si>
  <si>
    <t>Barcode: 3001176603</t>
  </si>
  <si>
    <t>C10H10N2O</t>
  </si>
  <si>
    <t>174.08</t>
  </si>
  <si>
    <t>O=C(NC)C1=CC=CC=2C=CNC21</t>
  </si>
  <si>
    <t>Barcode: 3001186919</t>
  </si>
  <si>
    <t>C10H9NO3</t>
  </si>
  <si>
    <t>191.06</t>
  </si>
  <si>
    <t>N#CC1=CC=C(OCC(=O)OC)C=C1</t>
  </si>
  <si>
    <t>Barcode: 3001172502</t>
  </si>
  <si>
    <t>C10H15ClN2O2</t>
  </si>
  <si>
    <t>230.08</t>
  </si>
  <si>
    <t>Cl.O=C(NC1=CC(=CC=C1OC)C)CN</t>
  </si>
  <si>
    <t>Barcode: 3001182202</t>
  </si>
  <si>
    <t>O=C(N)C=1C=NN(C1)CCO</t>
  </si>
  <si>
    <t>Barcode: 3001173563</t>
  </si>
  <si>
    <t>O=C(N1C=2C=CC=C(F)C2OC(C)C1)C</t>
  </si>
  <si>
    <t>Barcode: 3001171311</t>
  </si>
  <si>
    <t>C10H11N3O3</t>
  </si>
  <si>
    <t>221.08</t>
  </si>
  <si>
    <t>O=C(N)C1=CC(=CC(=C1)C(=O)N)NC(=O)C</t>
  </si>
  <si>
    <t>Barcode: 3001182182</t>
  </si>
  <si>
    <t>C13H17N3O2</t>
  </si>
  <si>
    <t>247.13</t>
  </si>
  <si>
    <t>O=C(NC=1C=CC=CC1)NCCN2C(=O)CCC2</t>
  </si>
  <si>
    <t>Barcode: 3001182733</t>
  </si>
  <si>
    <t>C13H18N2O2</t>
  </si>
  <si>
    <t>234.14</t>
  </si>
  <si>
    <t>O=C(NC1=CC=C(C=C1)CN2CCOCC2)C</t>
  </si>
  <si>
    <t>Barcode: 3001190207</t>
  </si>
  <si>
    <t>C5H7N3</t>
  </si>
  <si>
    <t>109.06</t>
  </si>
  <si>
    <t>N=1C=CC=NC1NC</t>
  </si>
  <si>
    <t>Barcode: 3001180668</t>
  </si>
  <si>
    <t>C6H10N2O3S</t>
  </si>
  <si>
    <t>190.04</t>
  </si>
  <si>
    <t>O=S(=O)(NC)CC1=NOC(=C1)C</t>
  </si>
  <si>
    <t>Barcode: 3001178904</t>
  </si>
  <si>
    <t>C8H17N3O3S</t>
  </si>
  <si>
    <t>235.10</t>
  </si>
  <si>
    <t>O=C(N)C(N1CCN(CC1)S(=O)(=O)C)C</t>
  </si>
  <si>
    <t>Barcode: 3001180981</t>
  </si>
  <si>
    <t>C9H10N4O2</t>
  </si>
  <si>
    <t>206.08</t>
  </si>
  <si>
    <t>O=C(NC1=NN(C=C1)C)C=2ON=C(C2)C</t>
  </si>
  <si>
    <t>Barcode: 3001179298</t>
  </si>
  <si>
    <t>C8H10N2O2</t>
  </si>
  <si>
    <t>166.07</t>
  </si>
  <si>
    <t>O=C(N)C1=CC=CN=C1OCC</t>
  </si>
  <si>
    <t>Barcode: 3001172955</t>
  </si>
  <si>
    <t>O=C1NCCN(C1)S(=O)(=O)N(C)C(C)C</t>
  </si>
  <si>
    <t>Barcode: 3001176813</t>
  </si>
  <si>
    <t>C9H6FN3OS</t>
  </si>
  <si>
    <t>223.02</t>
  </si>
  <si>
    <t>O=C(NC1=NN=CS1)C=2C=CC=CC2F</t>
  </si>
  <si>
    <t>Barcode: 3001185651</t>
  </si>
  <si>
    <t>C9H9BrFNO</t>
  </si>
  <si>
    <t>244.99</t>
  </si>
  <si>
    <t>O=C(C1=CC=C(F)C=C1Br)N(C)C</t>
  </si>
  <si>
    <t>Barcode: 3001191335</t>
  </si>
  <si>
    <t>C9H8FNO3</t>
  </si>
  <si>
    <t>197.05</t>
  </si>
  <si>
    <t>O=C(O)C=1C(F)=CC=CC1NC(=O)C</t>
  </si>
  <si>
    <t>Barcode: 3001183139</t>
  </si>
  <si>
    <t>C10H8ClN3</t>
  </si>
  <si>
    <t>205.04</t>
  </si>
  <si>
    <t>ClC1=CC=C(C=C1)C2=CN=CN=C2N</t>
  </si>
  <si>
    <t>Barcode: 3001190999</t>
  </si>
  <si>
    <t>C10H12N2O2</t>
  </si>
  <si>
    <t>O=C(N)CC1=CC=C(C=C1)NC(=O)C</t>
  </si>
  <si>
    <t>Barcode: 3001181817</t>
  </si>
  <si>
    <t>C7H13N3O2S</t>
  </si>
  <si>
    <t>O=S(=O)(C=1C(=NNC1C)C)N(C)C</t>
  </si>
  <si>
    <t>Barcode: 3001176942</t>
  </si>
  <si>
    <t>C10H13NO2</t>
  </si>
  <si>
    <t>179.09</t>
  </si>
  <si>
    <t>O=C(NC1=CC=C(C=C1O)C)CC</t>
  </si>
  <si>
    <t>Barcode: 3001180994</t>
  </si>
  <si>
    <t>C6H8N2OS</t>
  </si>
  <si>
    <t>156.04</t>
  </si>
  <si>
    <t>O=C(NC)C=1SC(=NC1)C</t>
  </si>
  <si>
    <t>Barcode: 3001186404</t>
  </si>
  <si>
    <t>O=C(NC(C)C)C=1ON=C(C1)C</t>
  </si>
  <si>
    <t>Barcode: 3001184799</t>
  </si>
  <si>
    <t>C9H12N2O3S</t>
  </si>
  <si>
    <t>228.06</t>
  </si>
  <si>
    <t>O=C(NC1=CC=C(C=C1)S(=O)(=O)N)CC</t>
  </si>
  <si>
    <t>Barcode: 3001172152</t>
  </si>
  <si>
    <t>C10H13FN2O</t>
  </si>
  <si>
    <t>196.10</t>
  </si>
  <si>
    <t>FC1=CN=C(C=C1)NC2CCOCC2</t>
  </si>
  <si>
    <t>Barcode: 3001183222</t>
  </si>
  <si>
    <t>O=C1N(N=C(C)C1)C=2C=CC=CC2</t>
  </si>
  <si>
    <t>Barcode: 3001175168</t>
  </si>
  <si>
    <t>C12H18N2O</t>
  </si>
  <si>
    <t>206.14</t>
  </si>
  <si>
    <t>O1CCN(C2=CC=C(C=C2)C(N)C)CC1</t>
  </si>
  <si>
    <t>Barcode: 3001177659</t>
  </si>
  <si>
    <t>C12H19Cl2FN2</t>
  </si>
  <si>
    <t>280.09</t>
  </si>
  <si>
    <t>Cl.Cl.FC=1C=CC=CC1C(N2CCNCC2)C</t>
  </si>
  <si>
    <t>Barcode: 3001183472</t>
  </si>
  <si>
    <t>O=C(N)C1=CN=C(OCC)C=C1</t>
  </si>
  <si>
    <t>Barcode: 3001172767</t>
  </si>
  <si>
    <t>C11H17N3</t>
  </si>
  <si>
    <t>191.14</t>
  </si>
  <si>
    <t>N=1C=CC=NC1NC2CCCCCC2</t>
  </si>
  <si>
    <t>Barcode: 3001176688</t>
  </si>
  <si>
    <t>C11H13N3O2</t>
  </si>
  <si>
    <t>219.10</t>
  </si>
  <si>
    <t>O=C(NCC1=NC=2C=CC=CC2N1)COC</t>
  </si>
  <si>
    <t>Barcode: 3001181724</t>
  </si>
  <si>
    <t>C12H16N2O</t>
  </si>
  <si>
    <t>204.13</t>
  </si>
  <si>
    <t>O=C(NCC1=CN=C(C=C1)C)C2CCC2</t>
  </si>
  <si>
    <t>Barcode: 3001184126</t>
  </si>
  <si>
    <t>C10H16N4O</t>
  </si>
  <si>
    <t>208.13</t>
  </si>
  <si>
    <t>O=C(NCC1=NN=C2N1CCCC2)CC</t>
  </si>
  <si>
    <t>Barcode: 3001189018</t>
  </si>
  <si>
    <t>C7H10N2</t>
  </si>
  <si>
    <t>122.08</t>
  </si>
  <si>
    <t>N=1C=CC(=CC1)N(C)C</t>
  </si>
  <si>
    <t>Barcode: 3001176818</t>
  </si>
  <si>
    <t>C8H12N2</t>
  </si>
  <si>
    <t>136.10</t>
  </si>
  <si>
    <t>N=1C=CC=C(C1)NC(C)C</t>
  </si>
  <si>
    <t>Barcode: 3001173078</t>
  </si>
  <si>
    <t>O=C1C=C(C=CN1CC=2N=C(SC2)C)C</t>
  </si>
  <si>
    <t>Barcode: 3001176106</t>
  </si>
  <si>
    <t>C7H11N3</t>
  </si>
  <si>
    <t>137.10</t>
  </si>
  <si>
    <t>N=1N=C(C=CC1NCC)C</t>
  </si>
  <si>
    <t>Barcode: 3001181304</t>
  </si>
  <si>
    <t>C14H20N2O2</t>
  </si>
  <si>
    <t>248.15</t>
  </si>
  <si>
    <t>O=C(NC1=CC=C(C=C1)C(C)C)N2CCOCC2</t>
  </si>
  <si>
    <t>Barcode: 3001175872</t>
  </si>
  <si>
    <t>C11H12ClNOS</t>
  </si>
  <si>
    <t>241.03</t>
  </si>
  <si>
    <t>O=C(C1=CC=C(Cl)C=C1)N2CCSCC2</t>
  </si>
  <si>
    <t>Barcode: 3001176760</t>
  </si>
  <si>
    <t>C8H10N2O3S</t>
  </si>
  <si>
    <t>214.04</t>
  </si>
  <si>
    <t>O=C(NC)C1=CC=C(C=C1)S(=O)(=O)N</t>
  </si>
  <si>
    <t>Barcode: 3001177715</t>
  </si>
  <si>
    <t>C12H18N2O7S</t>
  </si>
  <si>
    <t>334.08</t>
  </si>
  <si>
    <t>O=C(O)C(=O)O.O=S(=O)(N1CCN(CC=2OC=CC2)CC1)C</t>
  </si>
  <si>
    <t>Barcode: 3001180355</t>
  </si>
  <si>
    <t>C11H15FN2O</t>
  </si>
  <si>
    <t>210.12</t>
  </si>
  <si>
    <t>O=C(NCC)C1=CC=C(C(F)=C1)N(C)C</t>
  </si>
  <si>
    <t>Barcode: 3001174388</t>
  </si>
  <si>
    <t>C8H13N3O</t>
  </si>
  <si>
    <t>167.11</t>
  </si>
  <si>
    <t>O=C(N)CC=1C(=NN(C1C)C)C</t>
  </si>
  <si>
    <t>Barcode: 3001182440</t>
  </si>
  <si>
    <t>C8H15NO4S</t>
  </si>
  <si>
    <t>221.07</t>
  </si>
  <si>
    <t>O=C(OCC)CN1CCS(=O)(=O)CC1</t>
  </si>
  <si>
    <t>Barcode: 3001176949</t>
  </si>
  <si>
    <t>C9H12O3S</t>
  </si>
  <si>
    <t>200.05</t>
  </si>
  <si>
    <t>O=S(=O)(C)CC(O)C=1C=CC=CC1</t>
  </si>
  <si>
    <t>Barcode: 3001178127</t>
  </si>
  <si>
    <t>C10H15NO</t>
  </si>
  <si>
    <t>165.12</t>
  </si>
  <si>
    <t>OC1=CC=CC(=C1)N(CC)CC</t>
  </si>
  <si>
    <t>Barcode: 3001173387</t>
  </si>
  <si>
    <t>O=C(OC)NC=1SC(=NC1C=2C=CC=CC2)C</t>
  </si>
  <si>
    <t>Barcode: 3001185198</t>
  </si>
  <si>
    <t>O=C(NC=1N=C(C=CC1)C)C2NCCC2</t>
  </si>
  <si>
    <t>Barcode: 3001173886</t>
  </si>
  <si>
    <t>O=C(O)C1(NS(=O)(=O)C)CCCCC1</t>
  </si>
  <si>
    <t>Barcode: 3001177543</t>
  </si>
  <si>
    <t>C11H12FN3</t>
  </si>
  <si>
    <t>205.10</t>
  </si>
  <si>
    <t>N#CC1=CC=C(C(F)=C1)N2CCNCC2</t>
  </si>
  <si>
    <t>Barcode: 3001170919</t>
  </si>
  <si>
    <t>C10H10N2O2</t>
  </si>
  <si>
    <t>190.07</t>
  </si>
  <si>
    <t>N#CC1=CC=C(OC(C(=O)N)C)C=C1</t>
  </si>
  <si>
    <t>Barcode: 3001174222</t>
  </si>
  <si>
    <t>C10H15N3O2</t>
  </si>
  <si>
    <t>209.12</t>
  </si>
  <si>
    <t>O=C(NC1=NC(=NO1)C)CC2CCCC2</t>
  </si>
  <si>
    <t>Barcode: 3001178569</t>
  </si>
  <si>
    <t>C11H15NO2</t>
  </si>
  <si>
    <t>193.11</t>
  </si>
  <si>
    <t>O=C(N(C)C)COC=1C=CC=CC1C</t>
  </si>
  <si>
    <t>Barcode: 3001175961</t>
  </si>
  <si>
    <t>C9H15NO3</t>
  </si>
  <si>
    <t>185.11</t>
  </si>
  <si>
    <t>O=C(O)C(NC(=O)C1CCCC1)C</t>
  </si>
  <si>
    <t>Barcode: 3001173804</t>
  </si>
  <si>
    <t>C12H11N3O2</t>
  </si>
  <si>
    <t>229.09</t>
  </si>
  <si>
    <t>O=C(NC1=CC=C(OC2=NC=CC=N2)C=C1)C</t>
  </si>
  <si>
    <t>Barcode: 3001174197</t>
  </si>
  <si>
    <t>C7H12ClF3N2O</t>
  </si>
  <si>
    <t>232.06</t>
  </si>
  <si>
    <t>Cl.O=C(N1CCNCC1)CC(F)(F)F</t>
  </si>
  <si>
    <t>Barcode: 3001186892</t>
  </si>
  <si>
    <t>C9H11NO</t>
  </si>
  <si>
    <t>149.08</t>
  </si>
  <si>
    <t>O=C(N)CC=1C=CC=CC1C</t>
  </si>
  <si>
    <t>Barcode: 3001176939</t>
  </si>
  <si>
    <t>C9H11NO3</t>
  </si>
  <si>
    <t>181.07</t>
  </si>
  <si>
    <t>O=C(NC1=CC=C(O)C=C1)COC</t>
  </si>
  <si>
    <t>Barcode: 3001180638</t>
  </si>
  <si>
    <t>C8H12N4O2S</t>
  </si>
  <si>
    <t>228.07</t>
  </si>
  <si>
    <t>O=C(NC1=NN=C(S1)C)N2CCOCC2</t>
  </si>
  <si>
    <t>Barcode: 3001176644</t>
  </si>
  <si>
    <t>O=C(O)C1=CN(N=C1C=2C=CN=CC2)C</t>
  </si>
  <si>
    <t>Barcode: 3001189786</t>
  </si>
  <si>
    <t>O=C(N)C1=CC=C(C=C1)NS(=O)(=O)C</t>
  </si>
  <si>
    <t>Barcode: 3001177736</t>
  </si>
  <si>
    <t>C8H11FN2O2S</t>
  </si>
  <si>
    <t>218.05</t>
  </si>
  <si>
    <t>O=S(=O)(N)N(C)CC=1C=CC=C(F)C1</t>
  </si>
  <si>
    <t>Barcode: 3001177311</t>
  </si>
  <si>
    <t>C10H12BrNO2</t>
  </si>
  <si>
    <t>257.01</t>
  </si>
  <si>
    <t>O=C(NCC1=CC(Br)=CC=C1OC)C</t>
  </si>
  <si>
    <t>Barcode: 3001188148</t>
  </si>
  <si>
    <t>C10H14N2O2S</t>
  </si>
  <si>
    <t>226.08</t>
  </si>
  <si>
    <t>O=C(NC1=NC(=CS1)C)C2CCOCC2</t>
  </si>
  <si>
    <t>Barcode: 3001188706</t>
  </si>
  <si>
    <t>C13H19NO</t>
  </si>
  <si>
    <t>205.15</t>
  </si>
  <si>
    <t>OC1=CC=C(C=C1)CNC2CCCCC2</t>
  </si>
  <si>
    <t>Barcode: 3001178764</t>
  </si>
  <si>
    <t>C12H11N3</t>
  </si>
  <si>
    <t>197.10</t>
  </si>
  <si>
    <t>N#CC1=CC=CC(=C1)CN2C=CN=C2C</t>
  </si>
  <si>
    <t>Barcode: 3001189353</t>
  </si>
  <si>
    <t>O=C(O)C1=CC(=CC=C1F)NC(=O)C</t>
  </si>
  <si>
    <t>Barcode: 3001187506</t>
  </si>
  <si>
    <t>C10H16N4</t>
  </si>
  <si>
    <t>192.14</t>
  </si>
  <si>
    <t>N=1C(=NC(=CC1N2CCNCC2)C)C</t>
  </si>
  <si>
    <t>Barcode: 3001173055</t>
  </si>
  <si>
    <t>O=C1N(C=2C=CC=CC2)CCCC1NC</t>
  </si>
  <si>
    <t>Barcode: 3001181084</t>
  </si>
  <si>
    <t>C11H14N2O3</t>
  </si>
  <si>
    <t>222.10</t>
  </si>
  <si>
    <t>O=C(NC1=CC=CC(=C1)NC(=O)COC)C</t>
  </si>
  <si>
    <t>Barcode: 3001182908</t>
  </si>
  <si>
    <t>C10H8N4O</t>
  </si>
  <si>
    <t>200.07</t>
  </si>
  <si>
    <t>O=C(NC1=NC=CC=C1)C2=NC=CN=C2</t>
  </si>
  <si>
    <t>Barcode: 3001188243</t>
  </si>
  <si>
    <t>C9H14N2OS</t>
  </si>
  <si>
    <t>198.08</t>
  </si>
  <si>
    <t>N1=C(SC=C1C)NCC2OCCC2</t>
  </si>
  <si>
    <t>Barcode: 3001189499</t>
  </si>
  <si>
    <t>C11H11F2NO</t>
  </si>
  <si>
    <t>211.08</t>
  </si>
  <si>
    <t>O=C(C=1C(F)=CC=CC1F)N2CCCC2</t>
  </si>
  <si>
    <t>Barcode: 3001175769</t>
  </si>
  <si>
    <t>C10H12N4O</t>
  </si>
  <si>
    <t>204.10</t>
  </si>
  <si>
    <t>O=C(NC(C1=NN=C2C=CC=CN21)C)C</t>
  </si>
  <si>
    <t>Barcode: 3001178214</t>
  </si>
  <si>
    <t>C7H10ClN3OS</t>
  </si>
  <si>
    <t>219.02</t>
  </si>
  <si>
    <t>ClC=1SN=NC1CN2CCOCC2</t>
  </si>
  <si>
    <t>Barcode: 3001188512</t>
  </si>
  <si>
    <t>C6H10N2O2</t>
  </si>
  <si>
    <t>142.07</t>
  </si>
  <si>
    <t>O=C1NNC(=C1CCO)C</t>
  </si>
  <si>
    <t>Barcode: 3001183407</t>
  </si>
  <si>
    <t>C13H25NO</t>
  </si>
  <si>
    <t>211.19</t>
  </si>
  <si>
    <t>OC1CCC(NC2CCC(C)CC2)CC1</t>
  </si>
  <si>
    <t>Barcode: 3001187778</t>
  </si>
  <si>
    <t>C11H20N4</t>
  </si>
  <si>
    <t>208.17</t>
  </si>
  <si>
    <t>N1=C(C(=C(N1C)C)CN2CCNCC2)C</t>
  </si>
  <si>
    <t>Barcode: 3001191215</t>
  </si>
  <si>
    <t>C8H15Cl2N3S</t>
  </si>
  <si>
    <t>255.04</t>
  </si>
  <si>
    <t>Cl.Cl.N=1C=C(SC1N2CCNCC2)C</t>
  </si>
  <si>
    <t>Barcode: 3001177339</t>
  </si>
  <si>
    <t>C8H16ClNO2</t>
  </si>
  <si>
    <t>193.09</t>
  </si>
  <si>
    <t>Cl.O=C(O)CCN1CCCCC1</t>
  </si>
  <si>
    <t>Barcode: 3001191326</t>
  </si>
  <si>
    <t>O=C(NCC1=NC(=CS1)C)C2=NNC=C2</t>
  </si>
  <si>
    <t>Barcode: 3001190626</t>
  </si>
  <si>
    <t>C10H11N3O2</t>
  </si>
  <si>
    <t>205.09</t>
  </si>
  <si>
    <t>O=C1NC2=CC=C(C=C2N1)NC(=O)CC</t>
  </si>
  <si>
    <t>Barcode: 3001176199</t>
  </si>
  <si>
    <t>C7H11N3O</t>
  </si>
  <si>
    <t>153.09</t>
  </si>
  <si>
    <t>O=C(NC(C)C)C1=NNC=C1</t>
  </si>
  <si>
    <t>Barcode: 3001178525</t>
  </si>
  <si>
    <t>O=C(NCC1CCC1)C=2C=NN(C2C)C</t>
  </si>
  <si>
    <t>Barcode: 3001174110</t>
  </si>
  <si>
    <t>O=C(N(C)C)CNC=1C=CC=CC1</t>
  </si>
  <si>
    <t>Barcode: 3001186652</t>
  </si>
  <si>
    <t>C9H19NO</t>
  </si>
  <si>
    <t>157.15</t>
  </si>
  <si>
    <t>OC(C)CNC1CCCCC1</t>
  </si>
  <si>
    <t>Barcode: 3001187289</t>
  </si>
  <si>
    <t>C9H18N2O3S</t>
  </si>
  <si>
    <t>234.10</t>
  </si>
  <si>
    <t>O=C(NC(C)C)N(C)C1CCS(=O)(=O)C1</t>
  </si>
  <si>
    <t>Barcode: 3001175925</t>
  </si>
  <si>
    <t>C9H10N2O3</t>
  </si>
  <si>
    <t>194.07</t>
  </si>
  <si>
    <t>O=C(O)CN(C(=O)C1=NC=CC=C1)C</t>
  </si>
  <si>
    <t>Barcode: 3001182538</t>
  </si>
  <si>
    <t>O=C(N1CCOC(C)C1)CN2N=CC=C2</t>
  </si>
  <si>
    <t>Barcode: 3001186040</t>
  </si>
  <si>
    <t>C9H14F3NO2</t>
  </si>
  <si>
    <t>225.10</t>
  </si>
  <si>
    <t>O=C(N1CCOC(C)(C)C1)CC(F)(F)F</t>
  </si>
  <si>
    <t>Barcode: 3001188806</t>
  </si>
  <si>
    <t>C10H15NOS</t>
  </si>
  <si>
    <t>197.09</t>
  </si>
  <si>
    <t>OC1CCN(CC2=CSC=C2)CC1</t>
  </si>
  <si>
    <t>Barcode: 3001172901</t>
  </si>
  <si>
    <t>C6H9N3O2S</t>
  </si>
  <si>
    <t>187.04</t>
  </si>
  <si>
    <t>O=C(NC1=NN=C(S1)C)COC</t>
  </si>
  <si>
    <t>Barcode: 3001182762</t>
  </si>
  <si>
    <t>C12H14N2OS</t>
  </si>
  <si>
    <t>N1=C(SC=C1C=2C=CC(OC(C)C)=CC2)N</t>
  </si>
  <si>
    <t>Barcode: 3001182491</t>
  </si>
  <si>
    <t>C13H12N2O</t>
  </si>
  <si>
    <t>212.09</t>
  </si>
  <si>
    <t>O=C(N)NC=1C=CC(=CC1)C=2C=CC=CC2</t>
  </si>
  <si>
    <t>Barcode: 3001188189</t>
  </si>
  <si>
    <t>C11H11N3O2</t>
  </si>
  <si>
    <t>217.09</t>
  </si>
  <si>
    <t>OC1=NC=C(NCC=2C=CC=CC2)C(O)=N1</t>
  </si>
  <si>
    <t>Barcode: 3001177673</t>
  </si>
  <si>
    <t>C14H13NO2</t>
  </si>
  <si>
    <t>227.09</t>
  </si>
  <si>
    <t>O=C(N)C1=CC=C(OCC=2C=CC=CC2)C=C1</t>
  </si>
  <si>
    <t>Barcode: 3001172987</t>
  </si>
  <si>
    <t>C8H14N2O2</t>
  </si>
  <si>
    <t>170.11</t>
  </si>
  <si>
    <t>O=C(N)C1CN(C(=O)C)CCC1</t>
  </si>
  <si>
    <t>Barcode: 3001172724</t>
  </si>
  <si>
    <t>C13H11FN2O2</t>
  </si>
  <si>
    <t>O=C(NC1=CC=C(F)C=C1)NC=2C=CC=C(O)C2</t>
  </si>
  <si>
    <t>Barcode: 3001185094</t>
  </si>
  <si>
    <t>C7H6N2S</t>
  </si>
  <si>
    <t>150.03</t>
  </si>
  <si>
    <t>N=1C=CNC1C=2SC=CC2</t>
  </si>
  <si>
    <t>Barcode: 3001174138</t>
  </si>
  <si>
    <t>C8H10ClN3O</t>
  </si>
  <si>
    <t>199.05</t>
  </si>
  <si>
    <t>O=C(N)C1=NC(=NC=C1Cl)C(C)C</t>
  </si>
  <si>
    <t>Barcode: 3001174369</t>
  </si>
  <si>
    <t>O=C(NC=1C=CC=CC1F)C2=CC=C(OC)C=C2</t>
  </si>
  <si>
    <t>Barcode: 3001187814</t>
  </si>
  <si>
    <t>N=1C=NC(=C2C=NN(C12)C)N(C)C(C)C</t>
  </si>
  <si>
    <t>Barcode: 3001176989</t>
  </si>
  <si>
    <t>C8H13NO3</t>
  </si>
  <si>
    <t>171.09</t>
  </si>
  <si>
    <t>O=C(NC(C(=O)O)(C)C1CC1)C</t>
  </si>
  <si>
    <t>Barcode: 3001187415</t>
  </si>
  <si>
    <t>C7H14N2O2</t>
  </si>
  <si>
    <t>158.11</t>
  </si>
  <si>
    <t>O=C(N1CCN(C)CC1)CO</t>
  </si>
  <si>
    <t>Barcode: 3001181319</t>
  </si>
  <si>
    <t>C13H13N5</t>
  </si>
  <si>
    <t>239.12</t>
  </si>
  <si>
    <t>N=1C=NC2=C(C=NN2C)C1NC3=CC=CC(=C3)C</t>
  </si>
  <si>
    <t>Barcode: 3001172555</t>
  </si>
  <si>
    <t>C12H22N2O3</t>
  </si>
  <si>
    <t>242.16</t>
  </si>
  <si>
    <t>O=C(NC(C)(C)C)N1CCC(C(=O)OC)CC1</t>
  </si>
  <si>
    <t>Barcode: 3001178007</t>
  </si>
  <si>
    <t>O=C(OCC1=CC=C(Cl)C=C1)C=2C=NC=CC2</t>
  </si>
  <si>
    <t>Barcode: 3001174520</t>
  </si>
  <si>
    <t>C15H23NO</t>
  </si>
  <si>
    <t>233.18</t>
  </si>
  <si>
    <t>OC1CCN(CC2=CC=C(C=C2)C(C)C)CC1</t>
  </si>
  <si>
    <t>Barcode: 3001189512</t>
  </si>
  <si>
    <t>C13H17N3O</t>
  </si>
  <si>
    <t>231.14</t>
  </si>
  <si>
    <t>O=C(NC1=NC=2C=CC=CC2N1CCC)CC</t>
  </si>
  <si>
    <t>Barcode: 3001180617</t>
  </si>
  <si>
    <t>C13H15N3O</t>
  </si>
  <si>
    <t>229.12</t>
  </si>
  <si>
    <t>N=1C=CC(=CC1)C2=NOC(=N2)C3CCCCC3</t>
  </si>
  <si>
    <t>Barcode: 3001183835</t>
  </si>
  <si>
    <t>C10H8N2O2</t>
  </si>
  <si>
    <t>188.06</t>
  </si>
  <si>
    <t>N=1NC=CC1C=2C=CC=3OCOC3C2</t>
  </si>
  <si>
    <t>Barcode: 3001192152</t>
  </si>
  <si>
    <t>C12H16ClNO2</t>
  </si>
  <si>
    <t>O=C(NCC(C)C)C1=CC(Cl)=CC=C1OC</t>
  </si>
  <si>
    <t>Barcode: 3001187333</t>
  </si>
  <si>
    <t>C8H8N2OS</t>
  </si>
  <si>
    <t>180.04</t>
  </si>
  <si>
    <t>N1=C(SC=2C=CC(OC)=CC12)N</t>
  </si>
  <si>
    <t>Barcode: 3001171729</t>
  </si>
  <si>
    <t>C11H17N3OS</t>
  </si>
  <si>
    <t>239.11</t>
  </si>
  <si>
    <t>O=C(NC1=NN=C(S1)C2CCCCC2)CC</t>
  </si>
  <si>
    <t>Barcode: 3001174615</t>
  </si>
  <si>
    <t>C10H14N2O2</t>
  </si>
  <si>
    <t>194.11</t>
  </si>
  <si>
    <t>O=C(NC=1C=CC=CC1)NCC(O)C</t>
  </si>
  <si>
    <t>Barcode: 3001179033</t>
  </si>
  <si>
    <t>C12H15F3N2</t>
  </si>
  <si>
    <t>244.12</t>
  </si>
  <si>
    <t>FC(F)(F)C1=CC=C(C(N)=C1)N2CCCCC2</t>
  </si>
  <si>
    <t>Barcode: 3001192529</t>
  </si>
  <si>
    <t>C12H11N5</t>
  </si>
  <si>
    <t>N1=CC=2C(=NC=NC2NC3=CC=C(C=C3)C)N1</t>
  </si>
  <si>
    <t>Barcode: 3001177472</t>
  </si>
  <si>
    <t>C10H13N5</t>
  </si>
  <si>
    <t>203.12</t>
  </si>
  <si>
    <t>N=1N=C(NCC=2C=CC=CC2C)N(N1)C</t>
  </si>
  <si>
    <t>Barcode: 3001182670</t>
  </si>
  <si>
    <t>O=C(NN1C=NN=C1)CC2CCCCC2</t>
  </si>
  <si>
    <t>Barcode: 3001186504</t>
  </si>
  <si>
    <t>N#CCN1CCN(C=2C=CC=CC2OC)CC1</t>
  </si>
  <si>
    <t>Barcode: 3001186608</t>
  </si>
  <si>
    <t>O=C(NC1=NC=CS1)C(CC)CC</t>
  </si>
  <si>
    <t>Barcode: 3001176820</t>
  </si>
  <si>
    <t>C14H13FN2O</t>
  </si>
  <si>
    <t>244.10</t>
  </si>
  <si>
    <t>O=C(NCCC=1C=CN=CC1)C=2C=CC=CC2F</t>
  </si>
  <si>
    <t>Barcode: 3001189421</t>
  </si>
  <si>
    <t>O=C(NC1=CC=C(C=C1)NC(=O)C2CC2(C)C)C</t>
  </si>
  <si>
    <t>Barcode: 3001172066</t>
  </si>
  <si>
    <t>C12H14N2O3</t>
  </si>
  <si>
    <t>O=C(N)C1=CC=C(C=C1)NC(=O)C2OCCC2</t>
  </si>
  <si>
    <t>Barcode: 3001180127</t>
  </si>
  <si>
    <t>C10H18N2O3S</t>
  </si>
  <si>
    <t>O=C(NC1CC1)C2CCN(CC2)S(=O)(=O)C</t>
  </si>
  <si>
    <t>Barcode: 3001186781</t>
  </si>
  <si>
    <t>OC=1C=CC=CC1CN2CCOCC2</t>
  </si>
  <si>
    <t>Barcode: 3001172216</t>
  </si>
  <si>
    <t>C11H15ClN2O2</t>
  </si>
  <si>
    <t>O=C(NC1=CC=C(Cl)C=C1)NC(CO)CC</t>
  </si>
  <si>
    <t>Barcode: 3001174923</t>
  </si>
  <si>
    <t>C12H14N2O2</t>
  </si>
  <si>
    <t>218.11</t>
  </si>
  <si>
    <t>O=C1C=2C=CC=CC2C(=O)N1CCN(C)C</t>
  </si>
  <si>
    <t>Barcode: 3001184114</t>
  </si>
  <si>
    <t>O=C(OCC)C=1SC(=NC1C)N(C(=O)C)C</t>
  </si>
  <si>
    <t>Barcode: 3001186297</t>
  </si>
  <si>
    <t>O=C(N)C1CCN(CC=2C=CC=C(OC)C2)CC1</t>
  </si>
  <si>
    <t>Barcode: 3001183292</t>
  </si>
  <si>
    <t>C12H11NO3</t>
  </si>
  <si>
    <t>O=C(NC1=CC=C(C(O)=C1)C)C=2OC=CC2</t>
  </si>
  <si>
    <t>Barcode: 3001171390</t>
  </si>
  <si>
    <t>O=C(C=1C=COC1C)N2C=3C=CC=CC3CC2</t>
  </si>
  <si>
    <t>Barcode: 3001174706</t>
  </si>
  <si>
    <t>C14H14N2O</t>
  </si>
  <si>
    <t>226.11</t>
  </si>
  <si>
    <t>O=C(NC1=CC=C(C=C1)NC=2C=CC=CC2)C</t>
  </si>
  <si>
    <t>Barcode: 3001174689</t>
  </si>
  <si>
    <t>O=C(NC1=NN=CS1)C2=CC=C(C=C2)C(C)C</t>
  </si>
  <si>
    <t>Barcode: 3001188527</t>
  </si>
  <si>
    <t>C12H13FN2O</t>
  </si>
  <si>
    <t>220.10</t>
  </si>
  <si>
    <t>O=C(NCCC1=CNC=2C=CC(F)=CC21)C</t>
  </si>
  <si>
    <t>Barcode: 3001192277</t>
  </si>
  <si>
    <t>C14H19NO3</t>
  </si>
  <si>
    <t>249.14</t>
  </si>
  <si>
    <t>O=C(N1CCOCC1)COC2=CC=C(C=C2C)C</t>
  </si>
  <si>
    <t>Barcode: 3001173295</t>
  </si>
  <si>
    <t>C10H15N3O2S</t>
  </si>
  <si>
    <t>O=C(OC)NC1=NN=C(S1)CC2CCCC2</t>
  </si>
  <si>
    <t>Barcode: 3001192009</t>
  </si>
  <si>
    <t>C8H14N4OS</t>
  </si>
  <si>
    <t>214.09</t>
  </si>
  <si>
    <t>O=C(NC1=NN=C(S1)CC)CN(C)C</t>
  </si>
  <si>
    <t>Barcode: 3001172824</t>
  </si>
  <si>
    <t>O=C(NC1=CC=C(C=C1)C(=O)C)CN2CCCC2</t>
  </si>
  <si>
    <t>Barcode: 3001167110</t>
  </si>
  <si>
    <t>O=C(NCC1=CC=C(C=C1)S(=O)(=O)N)C</t>
  </si>
  <si>
    <t>Barcode: 3001179968</t>
  </si>
  <si>
    <t>O=C(NC=1C=CC=CC1)NCC2=CC=C(F)C=C2</t>
  </si>
  <si>
    <t>Barcode: 3001178086</t>
  </si>
  <si>
    <t>C11H15NO3</t>
  </si>
  <si>
    <t>209.11</t>
  </si>
  <si>
    <t>OC(C)CNCC1=CC=C2OCOC2=C1</t>
  </si>
  <si>
    <t>Barcode: 3001187345</t>
  </si>
  <si>
    <t>C11H14ClNO2</t>
  </si>
  <si>
    <t>227.07</t>
  </si>
  <si>
    <t>O=C(NC(C)(C)CO)C=1C=CC=C(Cl)C1</t>
  </si>
  <si>
    <t>Barcode: 3001171466</t>
  </si>
  <si>
    <t>C14H12FNO</t>
  </si>
  <si>
    <t>O=C(NCC=1C=CC=CC1)C=2C=CC=C(F)C2</t>
  </si>
  <si>
    <t>Barcode: 3001178170</t>
  </si>
  <si>
    <t>C12H15F2NO</t>
  </si>
  <si>
    <t>O=C(NC1=CC=C(F)C=C1F)CC(C)(C)C</t>
  </si>
  <si>
    <t>Barcode: 3001187176</t>
  </si>
  <si>
    <t>C12H17N3O</t>
  </si>
  <si>
    <t>219.14</t>
  </si>
  <si>
    <t>O=C(N)N1CCN(C2=CC=C(C=C2)C)CC1</t>
  </si>
  <si>
    <t>Barcode: 3001190009</t>
  </si>
  <si>
    <t>O=C(NC=1C=CC=CC1)N2CCN(C)CC2</t>
  </si>
  <si>
    <t>Barcode: 3001181866</t>
  </si>
  <si>
    <t>C10H12N2O3</t>
  </si>
  <si>
    <t>208.08</t>
  </si>
  <si>
    <t>O=C(N)C=1C=CC=CC1NC(=O)COC</t>
  </si>
  <si>
    <t>Barcode: 3001178843</t>
  </si>
  <si>
    <t>C6H6F3N3OS</t>
  </si>
  <si>
    <t>225.02</t>
  </si>
  <si>
    <t>O=C(NC1=NN=C(S1)CC)C(F)(F)F</t>
  </si>
  <si>
    <t>Barcode: 3001190311</t>
  </si>
  <si>
    <t>C15H22N2O</t>
  </si>
  <si>
    <t>246.17</t>
  </si>
  <si>
    <t>O=C(NC1=CC=C(C=C1)N2CCC(C)CC2)CC</t>
  </si>
  <si>
    <t>Barcode: 3001174013</t>
  </si>
  <si>
    <t>C14H13N3O</t>
  </si>
  <si>
    <t>OC=1C=CC=CC1CNC2=NC=3C=CC=CC3N2</t>
  </si>
  <si>
    <t>Barcode: 3001174385</t>
  </si>
  <si>
    <t>O=C(NCCC=1C=CC=CC1)NC2CCCCC2</t>
  </si>
  <si>
    <t>Barcode: 3001182313</t>
  </si>
  <si>
    <t>C9H16N2O3</t>
  </si>
  <si>
    <t>200.12</t>
  </si>
  <si>
    <t>O=C(N)CN1CCC(C(=O)OC)CC1</t>
  </si>
  <si>
    <t>Barcode: 3001171136</t>
  </si>
  <si>
    <t>C11H13NO5</t>
  </si>
  <si>
    <t>239.08</t>
  </si>
  <si>
    <t>O=C(OC)C1N(C(=O)C=2OC=CC2)CC(O)C1</t>
  </si>
  <si>
    <t>Barcode: 3001172214</t>
  </si>
  <si>
    <t>O=C(NC1=CC=C(C(O)=C1)C)C=2C=CC=C(F)C2</t>
  </si>
  <si>
    <t>Barcode: 3001185254</t>
  </si>
  <si>
    <t>C13H16ClNO</t>
  </si>
  <si>
    <t>237.09</t>
  </si>
  <si>
    <t>O=C(NCCC1=CC=C(Cl)C=C1)C2CC2C</t>
  </si>
  <si>
    <t>Barcode: 3001172348</t>
  </si>
  <si>
    <t>O=C(NC1=NC(=CS1)C=2C=CC=CC2)COC</t>
  </si>
  <si>
    <t>Barcode: 3001189841</t>
  </si>
  <si>
    <t>O=C(NC1=CC=C(O)C=C1)CCC=2C=CC=CC2</t>
  </si>
  <si>
    <t>Barcode: 3001177448</t>
  </si>
  <si>
    <t>C10H13Cl2NO</t>
  </si>
  <si>
    <t>233.04</t>
  </si>
  <si>
    <t>ClC1=CC=CC(Cl)=C1CNCC(O)C</t>
  </si>
  <si>
    <t>Barcode: 3001173868</t>
  </si>
  <si>
    <t>C6H4F3N3O</t>
  </si>
  <si>
    <t>191.03</t>
  </si>
  <si>
    <t>O=C(N)C1=CN=C(N=C1)C(F)(F)F</t>
  </si>
  <si>
    <t>Barcode: 3001183387</t>
  </si>
  <si>
    <t>C12H12N2O3</t>
  </si>
  <si>
    <t>232.08</t>
  </si>
  <si>
    <t>O=C(N)C=1OC=2C=CC=CC2C1NC(=O)CC</t>
  </si>
  <si>
    <t>Barcode: 3001179956</t>
  </si>
  <si>
    <t>C15H16N2O</t>
  </si>
  <si>
    <t>240.13</t>
  </si>
  <si>
    <t>O=C(NC1=NC=CC=C1)C2=CC=C(C=C2)C(C)C</t>
  </si>
  <si>
    <t>Barcode: 3001174410</t>
  </si>
  <si>
    <t>C10H8F3NO3</t>
  </si>
  <si>
    <t>O=C(OC)C1=CC=C(C=C1)NC(=O)C(F)(F)F</t>
  </si>
  <si>
    <t>Barcode: 3001173480</t>
  </si>
  <si>
    <t>C15H21N3</t>
  </si>
  <si>
    <t>243.17</t>
  </si>
  <si>
    <t>N=1C=2C=CC=CC2N(C1CNC3CCCCC3)C</t>
  </si>
  <si>
    <t>Barcode: 3001188545</t>
  </si>
  <si>
    <t>O=C(OC1=CC(=CC=C1C)C)C=2C=CN=CC2</t>
  </si>
  <si>
    <t>Barcode: 3001180101</t>
  </si>
  <si>
    <t>C8H5ClF3NO</t>
  </si>
  <si>
    <t>223.00</t>
  </si>
  <si>
    <t>O=C(NC=1C=CC=C(Cl)C1)C(F)(F)F</t>
  </si>
  <si>
    <t>Barcode: 3001181147</t>
  </si>
  <si>
    <t>C7H13N5O</t>
  </si>
  <si>
    <t>183.11</t>
  </si>
  <si>
    <t>O=C(NC=1N=NN(N1)CC)CCC</t>
  </si>
  <si>
    <t>Barcode: 3001181153</t>
  </si>
  <si>
    <t>C12H17NO2S</t>
  </si>
  <si>
    <t>239.10</t>
  </si>
  <si>
    <t>O=S1(=O)CCN(CC2=CC=C(C=C2)C)CC1</t>
  </si>
  <si>
    <t>Barcode: 3001172593</t>
  </si>
  <si>
    <t>C13H13NO3</t>
  </si>
  <si>
    <t>231.09</t>
  </si>
  <si>
    <t>O=C(OCC)C=1ON=C(C1)C=2C=CC(=CC2)C</t>
  </si>
  <si>
    <t>Barcode: 3001178629</t>
  </si>
  <si>
    <t>C15H17NO2</t>
  </si>
  <si>
    <t>243.13</t>
  </si>
  <si>
    <t>O=C(C=1OC=2C=CC=CC2C1)N3CCC(C)CC3</t>
  </si>
  <si>
    <t>Barcode: 3001174530</t>
  </si>
  <si>
    <t>C7H9N3O2S</t>
  </si>
  <si>
    <t>O=C(C=1N=NSC1)N2CCOCC2</t>
  </si>
  <si>
    <t>Barcode: 3001171703</t>
  </si>
  <si>
    <t>O=C(NC=1C=CC=CC1CC)C=2SN=NC2C</t>
  </si>
  <si>
    <t>Barcode: 3001182274</t>
  </si>
  <si>
    <t>C14H14N2O2</t>
  </si>
  <si>
    <t>242.11</t>
  </si>
  <si>
    <t>O=C(OC)NC1=CC=C(C=C1)CC=2C=CN=CC2</t>
  </si>
  <si>
    <t>Barcode: 3001191746</t>
  </si>
  <si>
    <t>C8H9NO4S</t>
  </si>
  <si>
    <t>215.03</t>
  </si>
  <si>
    <t>O=C(OC)C1=CC=C(C=C1)S(=O)(=O)N</t>
  </si>
  <si>
    <t>Barcode: 3001177571</t>
  </si>
  <si>
    <t>O=C1NC(=O)C(N1)(C)CCC2=CC=C(OC)C=C2</t>
  </si>
  <si>
    <t>Barcode: 3001183492</t>
  </si>
  <si>
    <t>C9H14N2O</t>
  </si>
  <si>
    <t>166.11</t>
  </si>
  <si>
    <t>N#CCC(=O)NC1CCCCC1</t>
  </si>
  <si>
    <t>Barcode: 3001176499</t>
  </si>
  <si>
    <t>C9H10ClFN2O</t>
  </si>
  <si>
    <t>216.05</t>
  </si>
  <si>
    <t>O=C(NC)NCC=1C(F)=CC=CC1Cl</t>
  </si>
  <si>
    <t>Barcode: 3001171087</t>
  </si>
  <si>
    <t>C13H15F2NO</t>
  </si>
  <si>
    <t>O=C(C=1C(F)=CC=CC1F)N2CCCCCC2</t>
  </si>
  <si>
    <t>Barcode: 3001183434</t>
  </si>
  <si>
    <t>O=C(N)C1CCN(C(=O)C2=CC=CC(=C2)C)CC1</t>
  </si>
  <si>
    <t>Barcode: 3001192494</t>
  </si>
  <si>
    <t>O=C(NCCC1=CCCCC1)C2=NC=CN=C2</t>
  </si>
  <si>
    <t>Barcode: 3001174852</t>
  </si>
  <si>
    <t>C15H17NO</t>
  </si>
  <si>
    <t>227.13</t>
  </si>
  <si>
    <t>O=C(NCC(C)C)C=1C=CC=2C=CC=CC2C1</t>
  </si>
  <si>
    <t>Barcode: 3001191631</t>
  </si>
  <si>
    <t>O=C(C=1OC=CC1)N2CCN(C(=O)C3CC3)CC2</t>
  </si>
  <si>
    <t>Barcode: 3001172034</t>
  </si>
  <si>
    <t>C13H20N2O2</t>
  </si>
  <si>
    <t>236.15</t>
  </si>
  <si>
    <t>O=C(NC1=CC=C(OCC)C=C1)NC(C)(C)C</t>
  </si>
  <si>
    <t>Barcode: 3001185822</t>
  </si>
  <si>
    <t>O=C1NCCN(C(=O)COC=2C=CC=CC2)C1</t>
  </si>
  <si>
    <t>Barcode: 3001179303</t>
  </si>
  <si>
    <t>C11H14N2O2S</t>
  </si>
  <si>
    <t>238.08</t>
  </si>
  <si>
    <t>N#CCCN(C)S(=O)(=O)C1=CC=C(C=C1)C</t>
  </si>
  <si>
    <t>Barcode: 3001187427</t>
  </si>
  <si>
    <t>C12H13N3</t>
  </si>
  <si>
    <t>199.11</t>
  </si>
  <si>
    <t>N=1C(=NC(=CC1C)C)NC=2C=CC=CC2</t>
  </si>
  <si>
    <t>Barcode: 3001172499</t>
  </si>
  <si>
    <t>C14H14O4</t>
  </si>
  <si>
    <t>246.09</t>
  </si>
  <si>
    <t>O=C1OC=2C=C(OC(=O)C)C=CC2C(=C1)CCC</t>
  </si>
  <si>
    <t>Barcode: 3001179863</t>
  </si>
  <si>
    <t>C13H12FNO2</t>
  </si>
  <si>
    <t>233.09</t>
  </si>
  <si>
    <t>O=C(NCCC1=CC=C(F)C=C1)C=2OC=CC2</t>
  </si>
  <si>
    <t>Barcode: 3001176841</t>
  </si>
  <si>
    <t>O=S(=O)(C1=CC=C(N)C=C1)N(C)CCO</t>
  </si>
  <si>
    <t>Barcode: 3001190237</t>
  </si>
  <si>
    <t>O=C(NCCC1=CCCCC1)C=2C(=NOC2C)C</t>
  </si>
  <si>
    <t>Barcode: 3001179577</t>
  </si>
  <si>
    <t>C13H18N2O</t>
  </si>
  <si>
    <t>218.14</t>
  </si>
  <si>
    <t>O=C(NC=1C=NC=CC1)CC2CCCCC2</t>
  </si>
  <si>
    <t>Barcode: 3001187606</t>
  </si>
  <si>
    <t>O=C(NC1=CC=C(Cl)C=C1)NC(C)(C)CO</t>
  </si>
  <si>
    <t>Barcode: 3001190717</t>
  </si>
  <si>
    <t>O=C(NC=1C=CC=CC1)COC=2C=CC=CC2C</t>
  </si>
  <si>
    <t>Barcode: 3001172242</t>
  </si>
  <si>
    <t>O=C(NC1=CC=CC(=C1C)C)CN2CCOCC2</t>
  </si>
  <si>
    <t>Barcode: 3001171955</t>
  </si>
  <si>
    <t>C13H10N4</t>
  </si>
  <si>
    <t>222.09</t>
  </si>
  <si>
    <t>N=1N=CN(N1)C=2C=CC(=CC2)C=3C=CC=CC3</t>
  </si>
  <si>
    <t>Barcode: 3001186333</t>
  </si>
  <si>
    <t>C12H13N3O2</t>
  </si>
  <si>
    <t>231.10</t>
  </si>
  <si>
    <t>OC1=NC=C(NCCC=2C=CC=CC2)C(O)=N1</t>
  </si>
  <si>
    <t>Barcode: 3001175205</t>
  </si>
  <si>
    <t>C12H9N5O</t>
  </si>
  <si>
    <t>O=C(NC=1C=NC=CC1)C=2C=NN3C=CC=NC23</t>
  </si>
  <si>
    <t>Barcode: 3001184782</t>
  </si>
  <si>
    <t>C15H20N2</t>
  </si>
  <si>
    <t>228.16</t>
  </si>
  <si>
    <t>C=1C=CC2=C(C1)NC=C2CN3CCCCCC3</t>
  </si>
  <si>
    <t>Barcode: 3001172046</t>
  </si>
  <si>
    <t>O1CCN(C=2C=CC=CC2N)CC1</t>
  </si>
  <si>
    <t>Barcode: 3001183018</t>
  </si>
  <si>
    <t>O=C(O)CNC(=O)C1=CC=CC(=C1)C</t>
  </si>
  <si>
    <t>Barcode: 3001186603</t>
  </si>
  <si>
    <t>C10H10FNO3</t>
  </si>
  <si>
    <t>O=C(O)CN(C(=O)C1=CC=C(F)C=C1)C</t>
  </si>
  <si>
    <t>Barcode: 3001173454</t>
  </si>
  <si>
    <t>C14H12N2O2</t>
  </si>
  <si>
    <t>240.09</t>
  </si>
  <si>
    <t>O=C(N)C1=CC=C(C=C1)NC(=O)C=2C=CC=CC2</t>
  </si>
  <si>
    <t>Barcode: 3001170836</t>
  </si>
  <si>
    <t>O=C(NO)C=1N=C2C=CC=CC2=CC1</t>
  </si>
  <si>
    <t>Barcode: 3001173221</t>
  </si>
  <si>
    <t>C11H13NO2</t>
  </si>
  <si>
    <t>O=C1NC=2C=CC=C(OC)C2CCC1</t>
  </si>
  <si>
    <t>Barcode: 3001176450</t>
  </si>
  <si>
    <t>C5H8N4O</t>
  </si>
  <si>
    <t>140.07</t>
  </si>
  <si>
    <t>O=C(NCC)C=1N=NNC1</t>
  </si>
  <si>
    <t>Barcode: 3001172376</t>
  </si>
  <si>
    <t>C9H11ClN2O</t>
  </si>
  <si>
    <t>198.06</t>
  </si>
  <si>
    <t>Cl.O=C(N)C1=CC=C2NCCC2=C1</t>
  </si>
  <si>
    <t>Barcode: 3001186139</t>
  </si>
  <si>
    <t>C14H12O3</t>
  </si>
  <si>
    <t>228.08</t>
  </si>
  <si>
    <t>O=C(O)C1=CC=C(OCC=2C=CC=CC2)C=C1</t>
  </si>
  <si>
    <t>Barcode: 3001180684</t>
  </si>
  <si>
    <t>O1C=2C=CC=CC2OC(C1)CNC</t>
  </si>
  <si>
    <t>Barcode: 3001171052</t>
  </si>
  <si>
    <t>C11H13N3</t>
  </si>
  <si>
    <t>187.11</t>
  </si>
  <si>
    <t>N1=CC(=CN1C=2C=CC=CC2)CNC</t>
  </si>
  <si>
    <t>Barcode: 3001182820</t>
  </si>
  <si>
    <t>C7H13NO4S</t>
  </si>
  <si>
    <t>207.06</t>
  </si>
  <si>
    <t>O=C(O)C1CN(CCC1)S(=O)(=O)C</t>
  </si>
  <si>
    <t>Barcode: 3001178077</t>
  </si>
  <si>
    <t>O=C(NCC1OCCC1)CC2=CC=C(C=C2)C</t>
  </si>
  <si>
    <t>Barcode: 3001178652</t>
  </si>
  <si>
    <t>C9H13NO2</t>
  </si>
  <si>
    <t>167.09</t>
  </si>
  <si>
    <t>O(C1=CC=C(C=C1OC)CN)C</t>
  </si>
  <si>
    <t>Barcode: 3001192049</t>
  </si>
  <si>
    <t>N=1NC(=C(C1C)C=2C=CC=CC2N)C</t>
  </si>
  <si>
    <t>Barcode: 3001174356</t>
  </si>
  <si>
    <t>C10H12N2O</t>
  </si>
  <si>
    <t>176.09</t>
  </si>
  <si>
    <t>O=C(N1CC2=CC=C(N)C=C2C1)C</t>
  </si>
  <si>
    <t>Barcode: 3001178088</t>
  </si>
  <si>
    <t>O=S(=O)(N)C1=CC=C2C(=C1)N(C)CCC2</t>
  </si>
  <si>
    <t>Barcode: 3001174505</t>
  </si>
  <si>
    <t>C6H11N3O2S</t>
  </si>
  <si>
    <t>189.06</t>
  </si>
  <si>
    <t>O=S(=O)(N)C=1N=CN(C1)C(C)C</t>
  </si>
  <si>
    <t>Barcode: 3001190172</t>
  </si>
  <si>
    <t>O=C(NC1=CC=2OCOC2C=C1C)C</t>
  </si>
  <si>
    <t>Barcode: 3001172602</t>
  </si>
  <si>
    <t>N1=CN=CC(=C1)C2=CC=C(C=C2)C(N)C</t>
  </si>
  <si>
    <t>Barcode: 3001170671</t>
  </si>
  <si>
    <t>O=C(NC1=CC=C(C=C1)NC(=O)CC(C)C)C</t>
  </si>
  <si>
    <t>Barcode: 3001171134</t>
  </si>
  <si>
    <t>C14H13NO3</t>
  </si>
  <si>
    <t>243.09</t>
  </si>
  <si>
    <t>O=C(NC=1C=CC=CC1O)COC=2C=CC=CC2</t>
  </si>
  <si>
    <t>Barcode: 3001171243</t>
  </si>
  <si>
    <t>C9H17Cl3F2N4</t>
  </si>
  <si>
    <t>324.05</t>
  </si>
  <si>
    <t>Cl.Cl.Cl.FC(F)N1C=CN=C1CN2CCNCC2</t>
  </si>
  <si>
    <t>Barcode: 3001173400</t>
  </si>
  <si>
    <t>OCC=1C=CC=CC1N2CCOCC2</t>
  </si>
  <si>
    <t>Barcode: 3001180328</t>
  </si>
  <si>
    <t>C8H13N3S</t>
  </si>
  <si>
    <t>183.08</t>
  </si>
  <si>
    <t>N1=CSC=C1CN2CCNCC2</t>
  </si>
  <si>
    <t>Barcode: 3001172436</t>
  </si>
  <si>
    <t>C9H10F3N</t>
  </si>
  <si>
    <t>189.08</t>
  </si>
  <si>
    <t>FC(F)(F)C1=CC=C(C=C1)CNC</t>
  </si>
  <si>
    <t>Barcode: 3001170882</t>
  </si>
  <si>
    <t>C10H20N4O2</t>
  </si>
  <si>
    <t>O=C(N(C)C)N1CCN(C(=O)N(C)C)CC1</t>
  </si>
  <si>
    <t>Barcode: 3001175571</t>
  </si>
  <si>
    <t>C9H8N2O2</t>
  </si>
  <si>
    <t>176.06</t>
  </si>
  <si>
    <t>N=1N=C(OC1)C=2C=CC=CC2OC</t>
  </si>
  <si>
    <t>Barcode: 3001189009</t>
  </si>
  <si>
    <t>C8H9N3O2S2</t>
  </si>
  <si>
    <t>243.01</t>
  </si>
  <si>
    <t>O=S(=O)(C1=NC=CN1CC=2N=CSC2)C</t>
  </si>
  <si>
    <t>Barcode: 3001170670</t>
  </si>
  <si>
    <t>O=C(O)CC=1C=CC=CC1NC(=O)C</t>
  </si>
  <si>
    <t>Barcode: 3001176610</t>
  </si>
  <si>
    <t>O=C(NC1=CC=C(C=2NCCCC12)C)C</t>
  </si>
  <si>
    <t>Barcode: 3001183108</t>
  </si>
  <si>
    <t>C7H13NO3</t>
  </si>
  <si>
    <t>159.09</t>
  </si>
  <si>
    <t>O=C(N)C(O)C1CCOCC1</t>
  </si>
  <si>
    <t>Barcode: 3001180688</t>
  </si>
  <si>
    <t>C10H10O4</t>
  </si>
  <si>
    <t>194.06</t>
  </si>
  <si>
    <t>O=C(O)COC1=CC=C(C=C1)C(=O)C</t>
  </si>
  <si>
    <t>Barcode: 3001182486</t>
  </si>
  <si>
    <t>O=C(NC1=CC=C(C=C1)N2CCCCC2)C(C)C</t>
  </si>
  <si>
    <t>Barcode: 3001174344</t>
  </si>
  <si>
    <t>C9H13ClFN</t>
  </si>
  <si>
    <t>189.07</t>
  </si>
  <si>
    <t>Cl.FC1=CC=C(C=C1)C(NC)C</t>
  </si>
  <si>
    <t>Barcode: 3001178591</t>
  </si>
  <si>
    <t>O=C(NC=1C=CC=C(N)C1C)CC</t>
  </si>
  <si>
    <t>Barcode: 3001180349</t>
  </si>
  <si>
    <t>C6H9NO3</t>
  </si>
  <si>
    <t>143.06</t>
  </si>
  <si>
    <t>O=C(O)C1CN(C(=O)C)C1</t>
  </si>
  <si>
    <t>Barcode: 3001182827</t>
  </si>
  <si>
    <t>C6H13NO</t>
  </si>
  <si>
    <t>115.10</t>
  </si>
  <si>
    <t>OCC1N(C)CCC1</t>
  </si>
  <si>
    <t>Barcode: 3001174604</t>
  </si>
  <si>
    <t>O=C(NC1=CC=CC(=C1)C(=O)C)N2CCOCC2</t>
  </si>
  <si>
    <t>Barcode: 3001190024</t>
  </si>
  <si>
    <t>C6H8N2O2</t>
  </si>
  <si>
    <t>140.06</t>
  </si>
  <si>
    <t>O=C(OCC)C=1C=NNC1</t>
  </si>
  <si>
    <t>Barcode: 3001171472</t>
  </si>
  <si>
    <t>C8H11N3O</t>
  </si>
  <si>
    <t>165.09</t>
  </si>
  <si>
    <t>O=C(N)C1C2=NC=CN2CCC1</t>
  </si>
  <si>
    <t>Barcode: 3001188906</t>
  </si>
  <si>
    <t>O=C(N)C1(NC)CCCC1</t>
  </si>
  <si>
    <t>Barcode: 3001187165</t>
  </si>
  <si>
    <t>O=C(NCC1=NC(=CS1)C)C2CCC2</t>
  </si>
  <si>
    <t>Barcode: 3001171435</t>
  </si>
  <si>
    <t>O=C(N)CCN1C(=NC=2C=CC=CC21)C</t>
  </si>
  <si>
    <t>Barcode: 3001171109</t>
  </si>
  <si>
    <t>O=S(=O)(NC=1C=CC=CC1)C2=CC=C(N)C=C2</t>
  </si>
  <si>
    <t>Barcode: 3001182196</t>
  </si>
  <si>
    <t>C12H13N5O</t>
  </si>
  <si>
    <t>243.11</t>
  </si>
  <si>
    <t>O=C(NC1=CC=C(C=C1)N2N=NN=C2)C3CCC3</t>
  </si>
  <si>
    <t>Barcode: 3001171283</t>
  </si>
  <si>
    <t>O=C(O)C1CCN(CC1)S(=O)(=O)CC</t>
  </si>
  <si>
    <t>Barcode: 3001171333</t>
  </si>
  <si>
    <t>C6H12N2O2</t>
  </si>
  <si>
    <t>144.09</t>
  </si>
  <si>
    <t>O=C(NC)C1OCCNC1</t>
  </si>
  <si>
    <t>Barcode: 3001189859</t>
  </si>
  <si>
    <t>C7H11NO4</t>
  </si>
  <si>
    <t>173.07</t>
  </si>
  <si>
    <t>O=C(O)C1N(C(=O)C)CC(O)C1</t>
  </si>
  <si>
    <t>Barcode: 3001192204</t>
  </si>
  <si>
    <t>C11H14ClN3O</t>
  </si>
  <si>
    <t>Cl.N=1OC(=NC1C)CC(N)C=2C=CC=CC2</t>
  </si>
  <si>
    <t>Barcode: 3001188310</t>
  </si>
  <si>
    <t>O=C(OC1=CC=C(C=C1)NC(=O)C)N2CCCC2</t>
  </si>
  <si>
    <t>Barcode: 3001185122</t>
  </si>
  <si>
    <t>C9H8ClN3O</t>
  </si>
  <si>
    <t>209.04</t>
  </si>
  <si>
    <t>ClC1=CC=C(C=C1)N2N=NC(=C2)CO</t>
  </si>
  <si>
    <t>Barcode: 3001170954</t>
  </si>
  <si>
    <t>C10H13ClN4</t>
  </si>
  <si>
    <t>224.08</t>
  </si>
  <si>
    <t>Cl.N1=NN(C=C1C(N)C)C=2C=CC=CC2</t>
  </si>
  <si>
    <t>Barcode: 3001190100</t>
  </si>
  <si>
    <t>C11H17NO2S</t>
  </si>
  <si>
    <t>227.10</t>
  </si>
  <si>
    <t>O=S(=O)(C1=CC=C(C=C1)C)N(CC)CC</t>
  </si>
  <si>
    <t>Barcode: 3001173357</t>
  </si>
  <si>
    <t>C12H15FN2O</t>
  </si>
  <si>
    <t>222.12</t>
  </si>
  <si>
    <t>O=C(NC1=CC=C(F)C=C1)CN2CCCC2</t>
  </si>
  <si>
    <t>Barcode: 3001172446</t>
  </si>
  <si>
    <t>O=C(NCC1=NC=2C=CC=CC2N1)C(C)C</t>
  </si>
  <si>
    <t>Barcode: 3001192242</t>
  </si>
  <si>
    <t>C10H12O3</t>
  </si>
  <si>
    <t>180.08</t>
  </si>
  <si>
    <t>O=C(O)CC1=CC=C(OCC)C=C1</t>
  </si>
  <si>
    <t>Barcode: 3001191714</t>
  </si>
  <si>
    <t>C10H16ClNO3</t>
  </si>
  <si>
    <t>233.08</t>
  </si>
  <si>
    <t>Cl.O(C=1C=C(C=C(OC)C1OC)CN)C</t>
  </si>
  <si>
    <t>Barcode: 3001170444</t>
  </si>
  <si>
    <t>C6H14N2O2S</t>
  </si>
  <si>
    <t>178.08</t>
  </si>
  <si>
    <t>O=S(=O)(NC1CCNCC1)C</t>
  </si>
  <si>
    <t>Barcode: 3001179635</t>
  </si>
  <si>
    <t>O=C(NCC1OCCNC1)C</t>
  </si>
  <si>
    <t>Barcode: 3001183862</t>
  </si>
  <si>
    <t>O(C=1C=CC=2NC=C(C2C1)CN(C)C)C</t>
  </si>
  <si>
    <t>Barcode: 3001188995</t>
  </si>
  <si>
    <t>C11H11NS</t>
  </si>
  <si>
    <t>S1C=CC=C1C=2C=CC(=CC2)CN</t>
  </si>
  <si>
    <t>Barcode: 3001178738</t>
  </si>
  <si>
    <t>O=C(NC1=CC=C(O)C=C1)N2CCOCC2</t>
  </si>
  <si>
    <t>Barcode: 3001180558</t>
  </si>
  <si>
    <t>Cl.N=1OC(=NC1CC=2C=CC=CC2)C(N)C</t>
  </si>
  <si>
    <t>Barcode: 3001171127</t>
  </si>
  <si>
    <t>N=1C=CC(=NC1NC)OC</t>
  </si>
  <si>
    <t>Barcode: 3001183164</t>
  </si>
  <si>
    <t>C10H14N4O</t>
  </si>
  <si>
    <t>206.12</t>
  </si>
  <si>
    <t>O=C(N)C1=NN=C(C=C1)N(C)C2CCC2</t>
  </si>
  <si>
    <t>Barcode: 3001182781</t>
  </si>
  <si>
    <t>C14H16N2O2</t>
  </si>
  <si>
    <t>OC=1C=CC(=C2C=CC=NC12)CN3CCOCC3</t>
  </si>
  <si>
    <t>Barcode: 3001184125</t>
  </si>
  <si>
    <t>C9H12ClNO2S</t>
  </si>
  <si>
    <t>233.03</t>
  </si>
  <si>
    <t>O=S(=O)(NC(C=1C=CC=CC1Cl)C)C</t>
  </si>
  <si>
    <t>Barcode: 3001189070</t>
  </si>
  <si>
    <t>C11H11N3OS</t>
  </si>
  <si>
    <t>233.06</t>
  </si>
  <si>
    <t>O=C(NC=1C=CC(=CC1)C=2N=C(SC2)N)C</t>
  </si>
  <si>
    <t>Barcode: 3001176040</t>
  </si>
  <si>
    <t>O=C(N)C1CCN(C(=O)NC=2C=CC=CC2)CC1</t>
  </si>
  <si>
    <t>Barcode: 3001170605</t>
  </si>
  <si>
    <t>O=C(NN)C1=CC=C(OCC=2C=CC=CC2)C=C1</t>
  </si>
  <si>
    <t>Barcode: 3001190253</t>
  </si>
  <si>
    <t>C8H16N2O</t>
  </si>
  <si>
    <t>156.13</t>
  </si>
  <si>
    <t>O=C(NC1CCC(N)CC1)C</t>
  </si>
  <si>
    <t>Barcode: 3001184754</t>
  </si>
  <si>
    <t>C7H7NO2</t>
  </si>
  <si>
    <t>137.05</t>
  </si>
  <si>
    <t>O=C(OC)C=1C=CN=CC1</t>
  </si>
  <si>
    <t>Barcode: 3001186418</t>
  </si>
  <si>
    <t>O=S(=O)(N1CCCC1CN)C</t>
  </si>
  <si>
    <t>Barcode: 3001171335</t>
  </si>
  <si>
    <t>C6H13NO3S</t>
  </si>
  <si>
    <t>179.06</t>
  </si>
  <si>
    <t>O=S(=O)(N1CCC(O)CC1)C</t>
  </si>
  <si>
    <t>Barcode: 3001183075</t>
  </si>
  <si>
    <t>C8H8FNO</t>
  </si>
  <si>
    <t>153.06</t>
  </si>
  <si>
    <t>O=C(N)C1=CC=C(C=C1F)C</t>
  </si>
  <si>
    <t>Barcode: 3001177818</t>
  </si>
  <si>
    <t>C11H14N2O</t>
  </si>
  <si>
    <t>190.11</t>
  </si>
  <si>
    <t>O=C(NC1CNC=2C=CC=CC2C1)C</t>
  </si>
  <si>
    <t>Barcode: 3001180963</t>
  </si>
  <si>
    <t>C13H18ClNO2</t>
  </si>
  <si>
    <t>255.10</t>
  </si>
  <si>
    <t>Cl.O=C(O)CN1CCC(C=2C=CC=CC2)CC1</t>
  </si>
  <si>
    <t>Barcode: 3001170869</t>
  </si>
  <si>
    <t>C7H8FNO2S</t>
  </si>
  <si>
    <t>189.03</t>
  </si>
  <si>
    <t>O=S(=O)(N)C=1C=C(F)C=C(C1)C</t>
  </si>
  <si>
    <t>Barcode: 3001178164</t>
  </si>
  <si>
    <t>C9H7ClN2O</t>
  </si>
  <si>
    <t>194.02</t>
  </si>
  <si>
    <t>N#CCC(=O)NC1=CC=C(Cl)C=C1</t>
  </si>
  <si>
    <t>Barcode: 3001172526</t>
  </si>
  <si>
    <t>C14H15NO2</t>
  </si>
  <si>
    <t>229.11</t>
  </si>
  <si>
    <t>OC=1C=CC=CC1CNC2=CC=C(OC)C=C2</t>
  </si>
  <si>
    <t>Barcode: 3001180975</t>
  </si>
  <si>
    <t>C14H16N2O</t>
  </si>
  <si>
    <t>228.13</t>
  </si>
  <si>
    <t>OC=1C=CC(=C2C=CC=NC12)CN3CCCC3</t>
  </si>
  <si>
    <t>Barcode: 3001186552</t>
  </si>
  <si>
    <t>C9H8N2O</t>
  </si>
  <si>
    <t>160.06</t>
  </si>
  <si>
    <t>N#CC1=CC=C(C=C1)NC(=O)C</t>
  </si>
  <si>
    <t>Barcode: 3001181037</t>
  </si>
  <si>
    <t>C9H13N3O</t>
  </si>
  <si>
    <t>179.11</t>
  </si>
  <si>
    <t>O=C(NC1=NC=CC(=C1)C)CNC</t>
  </si>
  <si>
    <t>Barcode: 3001171140</t>
  </si>
  <si>
    <t>C8H16Cl2N4</t>
  </si>
  <si>
    <t>Cl.Cl.N1=NN(C=C1)CC2NCCCC2</t>
  </si>
  <si>
    <t>Barcode: 3001174576</t>
  </si>
  <si>
    <t>C10H12FN3O</t>
  </si>
  <si>
    <t>209.10</t>
  </si>
  <si>
    <t>O=C1N(C)CCN(C2=NC=CC=C2F)C1</t>
  </si>
  <si>
    <t>Barcode: 3001190210</t>
  </si>
  <si>
    <t>C8H11NO2S</t>
  </si>
  <si>
    <t>185.05</t>
  </si>
  <si>
    <t>O=S(=O)(C=1C=CC=CC1NC)C</t>
  </si>
  <si>
    <t>Barcode: 3001171169</t>
  </si>
  <si>
    <t>C9H13NO2S</t>
  </si>
  <si>
    <t>199.07</t>
  </si>
  <si>
    <t>O=S(=O)(N)CC(C=1C=CC=CC1)C</t>
  </si>
  <si>
    <t>Barcode: 3001187603</t>
  </si>
  <si>
    <t>O=S(=O)(NC=1C=CC=CC1F)CC</t>
  </si>
  <si>
    <t>Barcode: 3001176790</t>
  </si>
  <si>
    <t>O=C(N)C=1C=CN=C(C1)NC2CC=CC2</t>
  </si>
  <si>
    <t>Barcode: 3001170965</t>
  </si>
  <si>
    <t>C6H7F2N3O</t>
  </si>
  <si>
    <t>175.06</t>
  </si>
  <si>
    <t>O=C(N)C1=CN(N=C1C(F)F)C</t>
  </si>
  <si>
    <t>Barcode: 3001171053</t>
  </si>
  <si>
    <t>C5H7N3OS2</t>
  </si>
  <si>
    <t>189.00</t>
  </si>
  <si>
    <t>O=C(NC1=NC(=NS1)SC)C</t>
  </si>
  <si>
    <t>Barcode: 3001175692</t>
  </si>
  <si>
    <t>C12H14N2S</t>
  </si>
  <si>
    <t>218.09</t>
  </si>
  <si>
    <t>N1=C(SC(=C1C2=CC=C(C(=C2)C)C)C)N</t>
  </si>
  <si>
    <t>Barcode: 3001170694</t>
  </si>
  <si>
    <t>N1=C(SC(=C1C2=CC=C(C=C2)CC)C)N</t>
  </si>
  <si>
    <t>Barcode: 3001179953</t>
  </si>
  <si>
    <t>O=C(O)C=1C=CC=CC1N(C(=O)C)C</t>
  </si>
  <si>
    <t>Barcode: 3001170699</t>
  </si>
  <si>
    <t>C9H7Cl2N3O</t>
  </si>
  <si>
    <t>243.00</t>
  </si>
  <si>
    <t>ClC1=CC=C(C=C1Cl)N2N=NC(=C2)CO</t>
  </si>
  <si>
    <t>Barcode: 3001192244</t>
  </si>
  <si>
    <t>C7H13N3</t>
  </si>
  <si>
    <t>139.11</t>
  </si>
  <si>
    <t>N1=C(C=CN1CC)CNC</t>
  </si>
  <si>
    <t>Barcode: 3001175425</t>
  </si>
  <si>
    <t>O=C(O)C(N)C1=CC=C(OC)C=C1</t>
  </si>
  <si>
    <t>Barcode: 3001191618</t>
  </si>
  <si>
    <t>C8H18N2O</t>
  </si>
  <si>
    <t>158.14</t>
  </si>
  <si>
    <t>OC(C)(C)CN1CCC(N)C1</t>
  </si>
  <si>
    <t>Barcode: 3001190127</t>
  </si>
  <si>
    <t>C10H13N3O2</t>
  </si>
  <si>
    <t>207.10</t>
  </si>
  <si>
    <t>O=C(C1=NC=CN=C1)N2CCOC(C)C2</t>
  </si>
  <si>
    <t>Barcode: 3001180549</t>
  </si>
  <si>
    <t>O=C(N1CCOCC1)CC=2N=C(SC2)C</t>
  </si>
  <si>
    <t>Barcode: 3001189238</t>
  </si>
  <si>
    <t>C11H14FNO</t>
  </si>
  <si>
    <t>195.11</t>
  </si>
  <si>
    <t>FC1=CC=CC(=C1)CN2CCOCC2</t>
  </si>
  <si>
    <t>Barcode: 3001180594</t>
  </si>
  <si>
    <t>N=1N=C(SC1N2CCCCC2)C</t>
  </si>
  <si>
    <t>Barcode: 3001187594</t>
  </si>
  <si>
    <t>N=1C(=CC=CC1C)N2CCNC(C)C2</t>
  </si>
  <si>
    <t>Barcode: 3001181104</t>
  </si>
  <si>
    <t>C9H8F2O2</t>
  </si>
  <si>
    <t>186.05</t>
  </si>
  <si>
    <t>O=C(C1=CC=C(OC(F)F)C=C1)C</t>
  </si>
  <si>
    <t>Barcode: 3001177611</t>
  </si>
  <si>
    <t>C7H16N2O</t>
  </si>
  <si>
    <t>144.13</t>
  </si>
  <si>
    <t>O1CCN(CCN)C(C)C1</t>
  </si>
  <si>
    <t>Barcode: 3001188321</t>
  </si>
  <si>
    <t>O=C(C=1N=C(SC1C)C)N2CCCC2</t>
  </si>
  <si>
    <t>Barcode: 3001179838</t>
  </si>
  <si>
    <t>C10H20N2O</t>
  </si>
  <si>
    <t>184.16</t>
  </si>
  <si>
    <t>O1CCC(CN2CCNCC2)CC1</t>
  </si>
  <si>
    <t>Barcode: 3001185258</t>
  </si>
  <si>
    <t>O=C(N1CCNCCC1)C</t>
  </si>
  <si>
    <t>Barcode: 3001179649</t>
  </si>
  <si>
    <t>O=C(NCCN1CCCCCC1)C</t>
  </si>
  <si>
    <t>Barcode: 3001179638</t>
  </si>
  <si>
    <t>C10H14F3N3O</t>
  </si>
  <si>
    <t>249.11</t>
  </si>
  <si>
    <t>O=C(NC(C)(C)C)CN1N=C(C=C1)C(F)(F)F</t>
  </si>
  <si>
    <t>Barcode: 3001171455</t>
  </si>
  <si>
    <t>N=1OC(=NC1C2CC2)CN3CCOCC3</t>
  </si>
  <si>
    <t>Barcode: 3001180228</t>
  </si>
  <si>
    <t>C11H22N2O</t>
  </si>
  <si>
    <t>198.17</t>
  </si>
  <si>
    <t>O=C(NC)CN(C)C1CCCCCC1</t>
  </si>
  <si>
    <t>Barcode: 3001181596</t>
  </si>
  <si>
    <t>C9H13N3O2S</t>
  </si>
  <si>
    <t>O=C(C1=NSN=C1)N2CC(OCC2C)C</t>
  </si>
  <si>
    <t>Barcode: 3001182609</t>
  </si>
  <si>
    <t>C11H14ClNO</t>
  </si>
  <si>
    <t>ClC1=CC=CC(=C1)CN2CCOCC2</t>
  </si>
  <si>
    <t>Barcode: 3001183555</t>
  </si>
  <si>
    <t>C10H15N3</t>
  </si>
  <si>
    <t>177.13</t>
  </si>
  <si>
    <t>N=1C=CC=CC1NCC2CNCC2</t>
  </si>
  <si>
    <t>Barcode: 3001171126</t>
  </si>
  <si>
    <t>C11H14N2O2</t>
  </si>
  <si>
    <t>206.11</t>
  </si>
  <si>
    <t>O=C(NC1=NC=C(C=C1)C)C2OCCC2</t>
  </si>
  <si>
    <t>Barcode: 3001172452</t>
  </si>
  <si>
    <t>O=C(OCC)N1CCOCC1</t>
  </si>
  <si>
    <t>Barcode: 3001192210</t>
  </si>
  <si>
    <t>C8H18N2</t>
  </si>
  <si>
    <t>142.15</t>
  </si>
  <si>
    <t>NCCN1CCC(C)CC1</t>
  </si>
  <si>
    <t>Barcode: 3001190284</t>
  </si>
  <si>
    <t>C10H14ClN3O</t>
  </si>
  <si>
    <t>227.08</t>
  </si>
  <si>
    <t>ClC=1C=NC=NC1N(C)CC2COCC2</t>
  </si>
  <si>
    <t>Barcode: 3001185148</t>
  </si>
  <si>
    <t>C10H12FNO2S</t>
  </si>
  <si>
    <t>229.06</t>
  </si>
  <si>
    <t>O=S1(=O)N(CC=2C=CC=C(F)C2)CCC1</t>
  </si>
  <si>
    <t>Barcode: 3001170486</t>
  </si>
  <si>
    <t>O=C(NCC1OCCC1)C2=NSC(=C2)C</t>
  </si>
  <si>
    <t>Barcode: 3001176518</t>
  </si>
  <si>
    <t>C12H10FNO3</t>
  </si>
  <si>
    <t>235.06</t>
  </si>
  <si>
    <t>O=C(OCC)C=1ON=C(C1)C=2C=CC(F)=CC2</t>
  </si>
  <si>
    <t>Barcode: 3001170866</t>
  </si>
  <si>
    <t>C10H13N3S</t>
  </si>
  <si>
    <t>207.08</t>
  </si>
  <si>
    <t>N=1C=NC(=C2C1SC(=C2C)C)N(C)C</t>
  </si>
  <si>
    <t>Barcode: 3001173082</t>
  </si>
  <si>
    <t>C12H16FNO</t>
  </si>
  <si>
    <t>FC=1C=CC=CC1CN2CCOCC2C</t>
  </si>
  <si>
    <t>Barcode: 3001176411</t>
  </si>
  <si>
    <t>C9H19NO2S</t>
  </si>
  <si>
    <t>205.11</t>
  </si>
  <si>
    <t>O=S(=O)(N(C)C1CCCCCC1)C</t>
  </si>
  <si>
    <t>Barcode: 3001187961</t>
  </si>
  <si>
    <t>C10H18N4O</t>
  </si>
  <si>
    <t>210.15</t>
  </si>
  <si>
    <t>O=C(NC(C)C)N(C)CC=1C=NN(C1)C</t>
  </si>
  <si>
    <t>Barcode: 3001170661</t>
  </si>
  <si>
    <t>C9H15N3S</t>
  </si>
  <si>
    <t>N=1C=C(SC1C)CN2CCNCC2</t>
  </si>
  <si>
    <t>Barcode: 3001181042</t>
  </si>
  <si>
    <t>O=C(NC1CNCC1)CC</t>
  </si>
  <si>
    <t>Barcode: 3001170755</t>
  </si>
  <si>
    <t>N=1OC(=NC1C2NCCC2)CC</t>
  </si>
  <si>
    <t>Barcode: 3001180149</t>
  </si>
  <si>
    <t>C8H12ClN3O</t>
  </si>
  <si>
    <t>201.07</t>
  </si>
  <si>
    <t>ClC1=CN=C(N=C1)N(C)C(C)CO</t>
  </si>
  <si>
    <t>Barcode: 3001186281</t>
  </si>
  <si>
    <t>C11H16N2</t>
  </si>
  <si>
    <t>176.13</t>
  </si>
  <si>
    <t>C=1C=CC(=CC1)CNC2CNCC2</t>
  </si>
  <si>
    <t>Barcode: 3001176105</t>
  </si>
  <si>
    <t>C11H16N2OS</t>
  </si>
  <si>
    <t>224.10</t>
  </si>
  <si>
    <t>O=C(C=1N=CSC1)N2CCCC(C)CC2</t>
  </si>
  <si>
    <t>Barcode: 3001175585</t>
  </si>
  <si>
    <t>C12H17NO</t>
  </si>
  <si>
    <t>191.13</t>
  </si>
  <si>
    <t>O1CCN(CC=2C=CC=C(C2)C)CC1</t>
  </si>
  <si>
    <t>Barcode: 3001173158</t>
  </si>
  <si>
    <t>O=C(N(C=1C=NC=CC1)C)C2CC2(C)C</t>
  </si>
  <si>
    <t>Barcode: 3001180556</t>
  </si>
  <si>
    <t>C9H20N2O3S</t>
  </si>
  <si>
    <t>236.12</t>
  </si>
  <si>
    <t>O=S(=O)(N(C)C(C)C)N1CCOC(C)C1</t>
  </si>
  <si>
    <t>Barcode: 3001175463</t>
  </si>
  <si>
    <t>C10H20N2O2</t>
  </si>
  <si>
    <t>200.15</t>
  </si>
  <si>
    <t>O=C(NCC)CN1CC(OCC1C)C</t>
  </si>
  <si>
    <t>Barcode: 3001170740</t>
  </si>
  <si>
    <t>C12H17N3O2</t>
  </si>
  <si>
    <t>235.13</t>
  </si>
  <si>
    <t>O=C(OCC)C1CCN(C2=NC=CN=C2)CC1</t>
  </si>
  <si>
    <t>Barcode: 3001176705</t>
  </si>
  <si>
    <t>C9H14ClN3OS</t>
  </si>
  <si>
    <t>ClC=1SN=NC1CN2CC(OCC2C)C</t>
  </si>
  <si>
    <t>Barcode: 3001170948</t>
  </si>
  <si>
    <t>N1=CC(=CN1C)C(NC)C</t>
  </si>
  <si>
    <t>Barcode: 3001187388</t>
  </si>
  <si>
    <t>C6H13NO2</t>
  </si>
  <si>
    <t>131.09</t>
  </si>
  <si>
    <t>OCCN1CCOCC1</t>
  </si>
  <si>
    <t>Barcode: 3001178476</t>
  </si>
  <si>
    <t>C7H12N2O</t>
  </si>
  <si>
    <t>140.09</t>
  </si>
  <si>
    <t>OC(C)CN1C=CN=C1C</t>
  </si>
  <si>
    <t>Barcode: 3001175434</t>
  </si>
  <si>
    <t>C11H19N3S</t>
  </si>
  <si>
    <t>225.13</t>
  </si>
  <si>
    <t>N1=C(SC=C1CN2CCC(CN)CC2)C</t>
  </si>
  <si>
    <t>Barcode: 3001191958</t>
  </si>
  <si>
    <t>C11H14N2</t>
  </si>
  <si>
    <t>174.12</t>
  </si>
  <si>
    <t>C=1C=C2NC=CC2=C(C1)CNCC</t>
  </si>
  <si>
    <t>Barcode: 3001171176</t>
  </si>
  <si>
    <t>N=1C=CC=C(C1NCC)C</t>
  </si>
  <si>
    <t>Barcode: 3001170556</t>
  </si>
  <si>
    <t>O=C1SC(=NN1CC=2C(=NOC2C)C)C</t>
  </si>
  <si>
    <t>Barcode: 3001192428</t>
  </si>
  <si>
    <t>OC1CCCN(CC=2C=CC=CC2)C1C</t>
  </si>
  <si>
    <t>Barcode: 3001176442</t>
  </si>
  <si>
    <t>C12H14F3NO</t>
  </si>
  <si>
    <t>245.10</t>
  </si>
  <si>
    <t>FC(F)(F)C1=CC=C(C=C1)CN2CCOCC2</t>
  </si>
  <si>
    <t>Barcode: 3001190122</t>
  </si>
  <si>
    <t>O=C(NC1CC1)N(C)CC2=NOC(=C2)C</t>
  </si>
  <si>
    <t>Barcode: 3001173489</t>
  </si>
  <si>
    <t>C12H20N2</t>
  </si>
  <si>
    <t>192.16</t>
  </si>
  <si>
    <t>C=1C=C(C=CC1N(C)C)CNC(C)C</t>
  </si>
  <si>
    <t>Barcode: 3001180175</t>
  </si>
  <si>
    <t>C13H23NO</t>
  </si>
  <si>
    <t>209.18</t>
  </si>
  <si>
    <t>O=C(N1CCCC2(C1)CCCCCC2)C</t>
  </si>
  <si>
    <t>Barcode: 3001174442</t>
  </si>
  <si>
    <t>N=1C=CC(=NC1C)N2CCC(N)CC2</t>
  </si>
  <si>
    <t>Barcode: 3001171371</t>
  </si>
  <si>
    <t>C7H13N3O</t>
  </si>
  <si>
    <t>155.11</t>
  </si>
  <si>
    <t>N=1OC(=NC1C)C(N)C(C)C</t>
  </si>
  <si>
    <t>Barcode: 3001185615</t>
  </si>
  <si>
    <t>N=1C=CC(=CC1)NCC2OCCC2</t>
  </si>
  <si>
    <t>Barcode: 3001171498</t>
  </si>
  <si>
    <t>O1CCN(CC1)CC(N)C</t>
  </si>
  <si>
    <t>Barcode: 3001174818</t>
  </si>
  <si>
    <t>C7H15NO2</t>
  </si>
  <si>
    <t>145.11</t>
  </si>
  <si>
    <t>OCC1(NC)CCOCC1</t>
  </si>
  <si>
    <t>Barcode: 3001174624</t>
  </si>
  <si>
    <t>C9H21N3</t>
  </si>
  <si>
    <t>171.17</t>
  </si>
  <si>
    <t>NCCN1CCN(C)C(C)(C)C1</t>
  </si>
  <si>
    <t>Barcode: 3001171196</t>
  </si>
  <si>
    <t>OCC1CN(CCC1)C(C)C</t>
  </si>
  <si>
    <t>Barcode: 3001171185</t>
  </si>
  <si>
    <t>C14H17NO</t>
  </si>
  <si>
    <t>215.13</t>
  </si>
  <si>
    <t>O1C(=CC=C1CN(C)CC=2C=CC=CC2)C</t>
  </si>
  <si>
    <t>Barcode: 3001185808</t>
  </si>
  <si>
    <t>C16H20N2</t>
  </si>
  <si>
    <t>240.16</t>
  </si>
  <si>
    <t>C=1C=CC(=CC1)CN2CCC(N3C=CC=C3)CC2</t>
  </si>
  <si>
    <t>Barcode: 3001185281</t>
  </si>
  <si>
    <t>C11H15NO</t>
  </si>
  <si>
    <t>177.12</t>
  </si>
  <si>
    <t>O=C(NCCC=1C=CC=CC1C)C</t>
  </si>
  <si>
    <t>Barcode: 3001172408</t>
  </si>
  <si>
    <t>C7H15NO</t>
  </si>
  <si>
    <t>129.12</t>
  </si>
  <si>
    <t>OC1CN(C1)C(C)(C)C</t>
  </si>
  <si>
    <t>Barcode: 3001177650</t>
  </si>
  <si>
    <t>N=1OC(=NC1C2(N)CCCC2)CN(C)C</t>
  </si>
  <si>
    <t>Barcode: 3001171171</t>
  </si>
  <si>
    <t>N1=C(C=CN1C)NCC=2C=CC=CC2</t>
  </si>
  <si>
    <t>Barcode: 3001170970</t>
  </si>
  <si>
    <t>C9H11FO2</t>
  </si>
  <si>
    <t>170.07</t>
  </si>
  <si>
    <t>FC1=CC=CC(OCC(O)C)=C1</t>
  </si>
  <si>
    <t>Barcode: 3001192510</t>
  </si>
  <si>
    <t>C10H14N2</t>
  </si>
  <si>
    <t>162.12</t>
  </si>
  <si>
    <t>N=1C=CC=C(C1)C(NC2CC2)C</t>
  </si>
  <si>
    <t>Barcode: 3001189183</t>
  </si>
  <si>
    <t>OCCN1CCNCC1C</t>
  </si>
  <si>
    <t>Barcode: 3001184853</t>
  </si>
  <si>
    <t>N1=CC(=CN1C)NC2CCN(C)CC2C</t>
  </si>
  <si>
    <t>Barcode: 3001170944</t>
  </si>
  <si>
    <t>O=C(N1CCCC(C)C1)CO</t>
  </si>
  <si>
    <t>Barcode: 3001180134</t>
  </si>
  <si>
    <t>NCCN1CCCC1(C)C</t>
  </si>
  <si>
    <t>Barcode: 3001173549</t>
  </si>
  <si>
    <t>C8H17NO2S</t>
  </si>
  <si>
    <t>191.10</t>
  </si>
  <si>
    <t>O=S(=O)(NC)CC1CCCCC1</t>
  </si>
  <si>
    <t>Barcode: 3001174223</t>
  </si>
  <si>
    <t>C10H16N2O</t>
  </si>
  <si>
    <t>180.13</t>
  </si>
  <si>
    <t>OCCN(C1=CC=C(N)C=C1)CC</t>
  </si>
  <si>
    <t>Barcode: 3001175452</t>
  </si>
  <si>
    <t>C9H14F3NO</t>
  </si>
  <si>
    <t>O=C(N1CCC(C)CC1)CC(F)(F)F</t>
  </si>
  <si>
    <t>Barcode: 3001171248</t>
  </si>
  <si>
    <t>C10H15N3O</t>
  </si>
  <si>
    <t>193.12</t>
  </si>
  <si>
    <t>O=C(NC=1C=NN(C1)CC)C2CCC2</t>
  </si>
  <si>
    <t>Barcode: 3001170549</t>
  </si>
  <si>
    <t>OC(C)CCN1N=CC=C1</t>
  </si>
  <si>
    <t>Barcode: 3001181558</t>
  </si>
  <si>
    <t>O=C(C1=CC=C2OCOC2=C1)N3CCCCCC3</t>
  </si>
  <si>
    <t>Barcode: 3001190823</t>
  </si>
  <si>
    <t>O1CCCC1CNC2CCCC2</t>
  </si>
  <si>
    <t>Barcode: 3001190560</t>
  </si>
  <si>
    <t>C11H18N2O2</t>
  </si>
  <si>
    <t>210.14</t>
  </si>
  <si>
    <t>O=C(N(C)C)C(C)CC=1C(=NOC1C)C</t>
  </si>
  <si>
    <t>Barcode: 3001177976</t>
  </si>
  <si>
    <t>C9H14N2</t>
  </si>
  <si>
    <t>150.12</t>
  </si>
  <si>
    <t>N=1C=CC(=CC1)C(NC)CC</t>
  </si>
  <si>
    <t>Barcode: 3001186008</t>
  </si>
  <si>
    <t>C8H17NO</t>
  </si>
  <si>
    <t>143.13</t>
  </si>
  <si>
    <t>OCCNC1CCCC1C</t>
  </si>
  <si>
    <t>Barcode: 3001180289</t>
  </si>
  <si>
    <t>C10H12N2</t>
  </si>
  <si>
    <t>160.10</t>
  </si>
  <si>
    <t>N#CC1=CC=C(C=C1)CN(C)C</t>
  </si>
  <si>
    <t>Barcode: 3001181031</t>
  </si>
  <si>
    <t>N=1OC(=NC1C2CC2)CC3CCNCC3</t>
  </si>
  <si>
    <t>Barcode: 3001190452</t>
  </si>
  <si>
    <t>C9H18N2O</t>
  </si>
  <si>
    <t>170.14</t>
  </si>
  <si>
    <t>O=C(N1CCCCC1C)C(N)C</t>
  </si>
  <si>
    <t>Barcode: 3001184079</t>
  </si>
  <si>
    <t>C10H17N3O2</t>
  </si>
  <si>
    <t>211.13</t>
  </si>
  <si>
    <t>OCC1CCN(CC2=NC(=NO2)C)CC1</t>
  </si>
  <si>
    <t>Barcode: 3001170673</t>
  </si>
  <si>
    <t>O=C(N1CCOCC1)CCCC=2C=CC=CC2</t>
  </si>
  <si>
    <t>Barcode: 3001190260</t>
  </si>
  <si>
    <t>C9H15N3OS</t>
  </si>
  <si>
    <t>N=1SC(=NC1C)N2CCOC(C)C2C</t>
  </si>
  <si>
    <t>Barcode: 3001172170</t>
  </si>
  <si>
    <t>O=S(=O)(C)C1CCCCC1NC</t>
  </si>
  <si>
    <t>Barcode: 3001181095</t>
  </si>
  <si>
    <t>C10H19N3O</t>
  </si>
  <si>
    <t>197.15</t>
  </si>
  <si>
    <t>O=C(N1CCN(C)CC1)C2NCCC2</t>
  </si>
  <si>
    <t>Barcode: 3001171084</t>
  </si>
  <si>
    <t>N=1N=C(C=CC1)N2CCCC(NC)C2</t>
  </si>
  <si>
    <t>Barcode: 3001173695</t>
  </si>
  <si>
    <t>C11H14FNO2</t>
  </si>
  <si>
    <t>211.10</t>
  </si>
  <si>
    <t>O=C(C=1C=CC=C(F)C1OCC)N(C)C</t>
  </si>
  <si>
    <t>Barcode: 3001170717</t>
  </si>
  <si>
    <t>OCCC=1C=NN(C1)CC</t>
  </si>
  <si>
    <t>Barcode: 3001180941</t>
  </si>
  <si>
    <t>FC=1C=CC=CC1NCC2=NNC=C2</t>
  </si>
  <si>
    <t>Barcode: 3001172473</t>
  </si>
  <si>
    <t>C10H12N2O2S</t>
  </si>
  <si>
    <t>224.06</t>
  </si>
  <si>
    <t>N=1OC(=C(C1)C=2N=C(SC2)C(OC)C)C</t>
  </si>
  <si>
    <t>Barcode: 3001176233</t>
  </si>
  <si>
    <t>C9H19N</t>
  </si>
  <si>
    <t>141.15</t>
  </si>
  <si>
    <t>N(C)CCC1CCCCC1</t>
  </si>
  <si>
    <t>Barcode: 3001189907</t>
  </si>
  <si>
    <t>C8H7ClN4O</t>
  </si>
  <si>
    <t>210.03</t>
  </si>
  <si>
    <t>ClC=1C=NC=NC1OC=2C=NN(C2)C</t>
  </si>
  <si>
    <t>Barcode: 3001189251</t>
  </si>
  <si>
    <t>C9H11NO2</t>
  </si>
  <si>
    <t>165.08</t>
  </si>
  <si>
    <t>O=C(NC=1C=CC=CC1)COC</t>
  </si>
  <si>
    <t>Barcode: 3001171899</t>
  </si>
  <si>
    <t>O=C(C1=CC=CC(=C1C)C)N(C)C</t>
  </si>
  <si>
    <t>Barcode: 3001192127</t>
  </si>
  <si>
    <t>O=C(N1CCN(CC1)C(C)C)C(C)C</t>
  </si>
  <si>
    <t>Barcode: 3001179087</t>
  </si>
  <si>
    <t>NC(C)(C)CN1CCCC1</t>
  </si>
  <si>
    <t>Barcode: 3001186601</t>
  </si>
  <si>
    <t>C9H12FN3S</t>
  </si>
  <si>
    <t>213.07</t>
  </si>
  <si>
    <t>FC1=CCCN(C1)CC2=NN=C(S2)C</t>
  </si>
  <si>
    <t>Barcode: 3001170892</t>
  </si>
  <si>
    <t>OC1=CC=C(C=C1)CN2CC=3C=CC=CC3CC2</t>
  </si>
  <si>
    <t>Barcode: 3001192022</t>
  </si>
  <si>
    <t>C9H7F2N5O</t>
  </si>
  <si>
    <t>239.06</t>
  </si>
  <si>
    <t>O=C(NC1=CC=C(F)C=C1F)NN2C=NN=C2</t>
  </si>
  <si>
    <t>Barcode: 3001176456</t>
  </si>
  <si>
    <t>O1CCCC1CNC2CCC(CC)CC2</t>
  </si>
  <si>
    <t>Barcode: 3001190115</t>
  </si>
  <si>
    <t>C8H10N2O4</t>
  </si>
  <si>
    <t>O=C(NCC(=O)OC)C1=NOC(=C1)C</t>
  </si>
  <si>
    <t>Barcode: 3001184038</t>
  </si>
  <si>
    <t>O=C(N1CCC(NCCC=2C=CC=CC2)CC1)C</t>
  </si>
  <si>
    <t>Barcode: 3001170754</t>
  </si>
  <si>
    <t>O=C(NC1=CC=CN=C1Cl)CCC</t>
  </si>
  <si>
    <t>Barcode: 3001171413</t>
  </si>
  <si>
    <t>C12H15NO</t>
  </si>
  <si>
    <t>189.12</t>
  </si>
  <si>
    <t>O=C(N1C=2C=CC=CC2CCC1C)C</t>
  </si>
  <si>
    <t>Barcode: 3001191363</t>
  </si>
  <si>
    <t>C13H14N2O</t>
  </si>
  <si>
    <t>214.11</t>
  </si>
  <si>
    <t>O=C(NC(C)C)C1=NC=2C=CC=CC2C=C1</t>
  </si>
  <si>
    <t>Barcode: 3001189951</t>
  </si>
  <si>
    <t>C11H16N2O2</t>
  </si>
  <si>
    <t>208.12</t>
  </si>
  <si>
    <t>N=1C=CC=CC1N2CCOC(COC)C2</t>
  </si>
  <si>
    <t>Barcode: 3001190199</t>
  </si>
  <si>
    <t>C7H12N2S</t>
  </si>
  <si>
    <t>156.07</t>
  </si>
  <si>
    <t>N=1C=C(SC1CC)CNC</t>
  </si>
  <si>
    <t>Barcode: 3001186487</t>
  </si>
  <si>
    <t>N=1OC=CC1CN2CCNCC2</t>
  </si>
  <si>
    <t>Barcode: 3001174274</t>
  </si>
  <si>
    <t>C10H17NO3</t>
  </si>
  <si>
    <t>199.12</t>
  </si>
  <si>
    <t>O=C(OC)CNC(=O)C1CCCCC1</t>
  </si>
  <si>
    <t>Barcode: 3001191423</t>
  </si>
  <si>
    <t>C12H14N4O</t>
  </si>
  <si>
    <t>230.12</t>
  </si>
  <si>
    <t>O=C(NCC=1C=NN(C1)CC)C=2C=NC=CC2</t>
  </si>
  <si>
    <t>Barcode: 3001172222</t>
  </si>
  <si>
    <t>O=C(NC1=CC=C2OCCC2=C1)NCC3CC3</t>
  </si>
  <si>
    <t>Barcode: 3001190269</t>
  </si>
  <si>
    <t>C7H8O3</t>
  </si>
  <si>
    <t>140.05</t>
  </si>
  <si>
    <t>O=C(OCC)C1=COC=C1</t>
  </si>
  <si>
    <t>Barcode: 3001191772</t>
  </si>
  <si>
    <t>N=1OC(=NC1C=2C=CC(=CC2)C)CNC(C)C</t>
  </si>
  <si>
    <t>Barcode: 3001184184</t>
  </si>
  <si>
    <t>O=C(N1CCN(C)CC1)COC2=CC=C(C=C2)C</t>
  </si>
  <si>
    <t>Barcode: 3001171915</t>
  </si>
  <si>
    <t>OCC1CCN(C2=NC=CC=N2)CC1</t>
  </si>
  <si>
    <t>Barcode: 3001172351</t>
  </si>
  <si>
    <t>C8H10ClN</t>
  </si>
  <si>
    <t>155.05</t>
  </si>
  <si>
    <t>ClC1=CC=CC(=C1)CNC</t>
  </si>
  <si>
    <t>Barcode: 3001191672</t>
  </si>
  <si>
    <t>C14H14FNO</t>
  </si>
  <si>
    <t>231.11</t>
  </si>
  <si>
    <t>FC1=CC=C(C=C1)CNC2=CC=C(OC)C=C2</t>
  </si>
  <si>
    <t>Barcode: 3001171798</t>
  </si>
  <si>
    <t>C9H14N2O2</t>
  </si>
  <si>
    <t>182.11</t>
  </si>
  <si>
    <t>O=C(C=1ON=C(C1)C)N(CC)CC</t>
  </si>
  <si>
    <t>Barcode: 3001184223</t>
  </si>
  <si>
    <t>C10H21N3O</t>
  </si>
  <si>
    <t>199.17</t>
  </si>
  <si>
    <t>O=C(NC(C)C)CN1CCNCCC1</t>
  </si>
  <si>
    <t>Barcode: 3001186786</t>
  </si>
  <si>
    <t>C8H14N4S</t>
  </si>
  <si>
    <t>198.09</t>
  </si>
  <si>
    <t>N=1SC(=NC1C)N2CCNCCC2</t>
  </si>
  <si>
    <t>Barcode: 3001190449</t>
  </si>
  <si>
    <t>O=C(N1CCOC(CO)C1)C</t>
  </si>
  <si>
    <t>Barcode: 3001189189</t>
  </si>
  <si>
    <t>C12H15N3OS</t>
  </si>
  <si>
    <t>249.09</t>
  </si>
  <si>
    <t>O=C(NCC=1C=NN(C1)C)C=2SC(=CC2)CC</t>
  </si>
  <si>
    <t>Barcode: 3001183634</t>
  </si>
  <si>
    <t>C8H13NO4</t>
  </si>
  <si>
    <t>187.08</t>
  </si>
  <si>
    <t>O=C(O)C1(O)CN(C(=O)C)CCC1</t>
  </si>
  <si>
    <t>Barcode: 3001187134</t>
  </si>
  <si>
    <t>N=1OC(=NC1C=2C=CC=CC2)C</t>
  </si>
  <si>
    <t>Barcode: 3001171926</t>
  </si>
  <si>
    <t>C12H14ClNO2</t>
  </si>
  <si>
    <t>239.07</t>
  </si>
  <si>
    <t>O=C(NC=1C=CC=C(Cl)C1C)C2OCCC2</t>
  </si>
  <si>
    <t>Barcode: 3001190057</t>
  </si>
  <si>
    <t>O=C(NC1=NN=CS1)CC2=CC=C(OC)C=C2</t>
  </si>
  <si>
    <t>Barcode: 3001189444</t>
  </si>
  <si>
    <t>O=C(C=1C=CC=CC1)N(C)CCC2=NC=CC=C2</t>
  </si>
  <si>
    <t>Barcode: 3001187407</t>
  </si>
  <si>
    <t>C13H19NOS</t>
  </si>
  <si>
    <t>O=C(NCCC=1SC=CC1)C2CCCCC2</t>
  </si>
  <si>
    <t>Barcode: 3001188436</t>
  </si>
  <si>
    <t>C10H13N3</t>
  </si>
  <si>
    <t>175.11</t>
  </si>
  <si>
    <t>N=1C=2C=CC=CC2NC1NC(C)C</t>
  </si>
  <si>
    <t>Barcode: 3001173504</t>
  </si>
  <si>
    <t>C9H18N2O2</t>
  </si>
  <si>
    <t>186.14</t>
  </si>
  <si>
    <t>O=C(N1CCOCC1)C(N)C(C)C</t>
  </si>
  <si>
    <t>Barcode: 3001171871</t>
  </si>
  <si>
    <t>O=C(NCC1CNCCC1)C(C)C</t>
  </si>
  <si>
    <t>Barcode: 3001174273</t>
  </si>
  <si>
    <t>O=S(=O)(N1CCC(N)C(C)C1)C</t>
  </si>
  <si>
    <t>Barcode: 3001183840</t>
  </si>
  <si>
    <t>FC1=CC=CN=C1N2CC(O)C(C)(C)C2</t>
  </si>
  <si>
    <t>Barcode: 3001191180</t>
  </si>
  <si>
    <t>ClC1=CC=C(C=C1)CN2CCC(O)C2</t>
  </si>
  <si>
    <t>Barcode: 3001179861</t>
  </si>
  <si>
    <t>C10H18N2O3</t>
  </si>
  <si>
    <t>214.13</t>
  </si>
  <si>
    <t>O=C(NCC1OCCC1)N2CCOCC2</t>
  </si>
  <si>
    <t>Barcode: 3001171265</t>
  </si>
  <si>
    <t>O=C(OCC)C1=CC=C(F)C=C1F</t>
  </si>
  <si>
    <t>Barcode: 3001186604</t>
  </si>
  <si>
    <t>C15H21NO2</t>
  </si>
  <si>
    <t>247.16</t>
  </si>
  <si>
    <t>O=C(N1CCCCC1)COC2=CC=C(C=C2)CC</t>
  </si>
  <si>
    <t>Barcode: 3001171355</t>
  </si>
  <si>
    <t>C16H23NO</t>
  </si>
  <si>
    <t>245.18</t>
  </si>
  <si>
    <t>O=C(N1CCC(CC=2C=CC=CC2)CC1)C(C)C</t>
  </si>
  <si>
    <t>Barcode: 3001182214</t>
  </si>
  <si>
    <t>O=C(C1=CC=C(OCC(C)C)C=C1)N2CCCC2</t>
  </si>
  <si>
    <t>Barcode: 3001188078</t>
  </si>
  <si>
    <t>O=C(NCC1=CC=C(C=C1)C)COC</t>
  </si>
  <si>
    <t>Barcode: 3001189355</t>
  </si>
  <si>
    <t>O=C(NCC=1SC=NC1)C</t>
  </si>
  <si>
    <t>Barcode: 3001179629</t>
  </si>
  <si>
    <t>O=C(NC(C)C1CC1)C=2N=C(C=CC2)C</t>
  </si>
  <si>
    <t>Barcode: 3001173110</t>
  </si>
  <si>
    <t>C12H19N3</t>
  </si>
  <si>
    <t>205.16</t>
  </si>
  <si>
    <t>N=1C=CC(=CC1)N2CCC(NCC)CC2</t>
  </si>
  <si>
    <t>Barcode: 3001183856</t>
  </si>
  <si>
    <t>O=C(C1=NC=CN=C1)N2CCCCC2C</t>
  </si>
  <si>
    <t>Barcode: 3001189223</t>
  </si>
  <si>
    <t>C10H10FN3S</t>
  </si>
  <si>
    <t>223.06</t>
  </si>
  <si>
    <t>FC1=CN=CC(=C1)NCC=2SC(=NC2)C</t>
  </si>
  <si>
    <t>Barcode: 3001192628</t>
  </si>
  <si>
    <t>C15H15N3</t>
  </si>
  <si>
    <t>N=1C=2C=CC=CC2NC1NCCC=3C=CC=CC3</t>
  </si>
  <si>
    <t>Barcode: 3001171727</t>
  </si>
  <si>
    <t>C11H8N2O4</t>
  </si>
  <si>
    <t>232.05</t>
  </si>
  <si>
    <t>O=C(O)C=1C=CC=C(C1)NC(=O)C=2ON=CC2</t>
  </si>
  <si>
    <t>Barcode: 3001174079</t>
  </si>
  <si>
    <t>O=C(OCC)NC=1C=CC=C(Cl)C1</t>
  </si>
  <si>
    <t>Barcode: 3001174383</t>
  </si>
  <si>
    <t>C15H13FN2</t>
  </si>
  <si>
    <t>240.11</t>
  </si>
  <si>
    <t>N#CC1=CC=C(C=C1)CNCC2=CC=C(F)C=C2</t>
  </si>
  <si>
    <t>Barcode: 3001171818</t>
  </si>
  <si>
    <t>C8H12N2O</t>
  </si>
  <si>
    <t>152.09</t>
  </si>
  <si>
    <t>N#CC1CCN(C(=O)C)CC1</t>
  </si>
  <si>
    <t>Barcode: 3001178078</t>
  </si>
  <si>
    <t>O=C(NCCC1=CC=C(O)C=C1)C2=NC=CC=C2</t>
  </si>
  <si>
    <t>Barcode: 3001189815</t>
  </si>
  <si>
    <t>O=C(NCC=1C=CC=CC1)COC</t>
  </si>
  <si>
    <t>Barcode: 3001171967</t>
  </si>
  <si>
    <t>FC1=CC=CN=C1NCC2CCOCC2</t>
  </si>
  <si>
    <t>Barcode: 3001192269</t>
  </si>
  <si>
    <t>O=C(N(C=1C=NC=CC1)C)C</t>
  </si>
  <si>
    <t>Barcode: 3001173150</t>
  </si>
  <si>
    <t>NCCN1CCCCC1C</t>
  </si>
  <si>
    <t>Barcode: 3001170947</t>
  </si>
  <si>
    <t>C9H14FNO2S</t>
  </si>
  <si>
    <t>219.07</t>
  </si>
  <si>
    <t>O=S(=O)(N1CC(F)=CCC1)C2(C)CC2</t>
  </si>
  <si>
    <t>Barcode: 3001189988</t>
  </si>
  <si>
    <t>C11H16FNO2</t>
  </si>
  <si>
    <t>213.12</t>
  </si>
  <si>
    <t>O=C(N1CC(F)=CCC1)C2OC(C)CC2</t>
  </si>
  <si>
    <t>Barcode: 3001179437</t>
  </si>
  <si>
    <t>C8H13N3O2</t>
  </si>
  <si>
    <t>183.10</t>
  </si>
  <si>
    <t>O=C(OCCN1C=NC=C1)N(C)C</t>
  </si>
  <si>
    <t>Barcode: 3001171019</t>
  </si>
  <si>
    <t>O=C(N)CNC(=O)C1=CC=C(OC)C=C1</t>
  </si>
  <si>
    <t>Barcode: 3001173467</t>
  </si>
  <si>
    <t>C11H13N3OS</t>
  </si>
  <si>
    <t>235.08</t>
  </si>
  <si>
    <t>N=1OC(=NC1N2CCCCC2)C=3SC=CC3</t>
  </si>
  <si>
    <t>Barcode: 3001177709</t>
  </si>
  <si>
    <t>O=C(C=1C=CC=CC1)N2CCC(CC2)C(C)(C)C</t>
  </si>
  <si>
    <t>Barcode: 3001176667</t>
  </si>
  <si>
    <t>C12H14F2N2O</t>
  </si>
  <si>
    <t>O=C(C1=CC=C(F)C(F)=C1)N2CCN(C)CC2</t>
  </si>
  <si>
    <t>Barcode: 3001189664</t>
  </si>
  <si>
    <t>C10H13NO4S</t>
  </si>
  <si>
    <t>243.06</t>
  </si>
  <si>
    <t>O=S(=O)(NCC1=CC=C2OCOC2=C1)CC</t>
  </si>
  <si>
    <t>Barcode: 3001189508</t>
  </si>
  <si>
    <t>O=C(NC)C=1C(=NOC1C)C=2C=CC(F)=CC2</t>
  </si>
  <si>
    <t>Barcode: 3001182191</t>
  </si>
  <si>
    <t>N=1C=CC=NC1NC(C)C</t>
  </si>
  <si>
    <t>Barcode: 3001174533</t>
  </si>
  <si>
    <t>C9H15N3O</t>
  </si>
  <si>
    <t>181.12</t>
  </si>
  <si>
    <t>O=C(NC(C)C)C1=NN(C(=C1)C)C</t>
  </si>
  <si>
    <t>Barcode: 3001189522</t>
  </si>
  <si>
    <t>C6H12N4</t>
  </si>
  <si>
    <t>140.11</t>
  </si>
  <si>
    <t>N1=NN(C=C1CNCC)C</t>
  </si>
  <si>
    <t>Barcode: 3001172219</t>
  </si>
  <si>
    <t>C10H15F2NO2</t>
  </si>
  <si>
    <t>219.11</t>
  </si>
  <si>
    <t>O=C(N1CCCC2(C1)CC2)COC(F)F</t>
  </si>
  <si>
    <t>Barcode: 3001191404</t>
  </si>
  <si>
    <t>C11H16N2O3</t>
  </si>
  <si>
    <t>224.12</t>
  </si>
  <si>
    <t>O=C(NC=1C=CC=CC1)NC(C)(CO)CO</t>
  </si>
  <si>
    <t>Barcode: 3001173229</t>
  </si>
  <si>
    <t>O=C(N1CCC(C2=CNC=3C=CC=CC32)CC1)C</t>
  </si>
  <si>
    <t>Barcode: 3001190357</t>
  </si>
  <si>
    <t>OC1=NC=C(NC2CCCCC2)C(O)=N1</t>
  </si>
  <si>
    <t>Barcode: 3001191759</t>
  </si>
  <si>
    <t>C12H17NOS</t>
  </si>
  <si>
    <t>O1CCN(CC1)CCSC=2C=CC=CC2</t>
  </si>
  <si>
    <t>Barcode: 3001187218</t>
  </si>
  <si>
    <t>O=S(=O)(NCCC=1C=CC=CC1)C</t>
  </si>
  <si>
    <t>Barcode: 3001171918</t>
  </si>
  <si>
    <t>O=C(N1CCN(CC1)CCCC=2C=CC=CC2)C</t>
  </si>
  <si>
    <t>Barcode: 3001172024</t>
  </si>
  <si>
    <t>C13H25N3O</t>
  </si>
  <si>
    <t>239.20</t>
  </si>
  <si>
    <t>O=C(NC1CCCCC1)N2CCN(CC)CC2</t>
  </si>
  <si>
    <t>Barcode: 3001183507</t>
  </si>
  <si>
    <t>C8H8F3NO</t>
  </si>
  <si>
    <t>FC(F)(F)OC=1C=CC=CC1CN</t>
  </si>
  <si>
    <t>Barcode: 3001190514</t>
  </si>
  <si>
    <t>C9H19NO2</t>
  </si>
  <si>
    <t>173.14</t>
  </si>
  <si>
    <t>OC(C)(C)CNC1CCOCC1</t>
  </si>
  <si>
    <t>Barcode: 3001174511</t>
  </si>
  <si>
    <t>C8H15NO</t>
  </si>
  <si>
    <t>141.12</t>
  </si>
  <si>
    <t>O1CCC(C1)CNC2CC2</t>
  </si>
  <si>
    <t>Barcode: 3001187066</t>
  </si>
  <si>
    <t>O=C(N(C)C)N1CCOCC12COCC2</t>
  </si>
  <si>
    <t>Barcode: 3001174363</t>
  </si>
  <si>
    <t>C9H13FN2O</t>
  </si>
  <si>
    <t>184.10</t>
  </si>
  <si>
    <t>FC1=CC=CN=C1N(C)C(C)CO</t>
  </si>
  <si>
    <t>Barcode: 3001189868</t>
  </si>
  <si>
    <t>O=C(NC1=CC=C(OC)C=C1)CN</t>
  </si>
  <si>
    <t>Barcode: 3001172459</t>
  </si>
  <si>
    <t>O=C(OCC)NCC=1C=CC=CC1</t>
  </si>
  <si>
    <t>Barcode: 3001182183</t>
  </si>
  <si>
    <t>C9H13NO3S</t>
  </si>
  <si>
    <t>215.06</t>
  </si>
  <si>
    <t>O=S1(=O)CCN(CC=2OC=CC2)CC1</t>
  </si>
  <si>
    <t>Barcode: 3001183915</t>
  </si>
  <si>
    <t>O=C(N1CCC(NCCOC)CC1)C</t>
  </si>
  <si>
    <t>Barcode: 3001171794</t>
  </si>
  <si>
    <t>C14H17FN2O</t>
  </si>
  <si>
    <t>248.13</t>
  </si>
  <si>
    <t>O=C(N1CCN(C2=CC=C(F)C=C2)CC1)C3CC3</t>
  </si>
  <si>
    <t>Barcode: 3001189063</t>
  </si>
  <si>
    <t>O=C(N1CCC(C)CC1)CCCC=2C=CC=CC2</t>
  </si>
  <si>
    <t>Barcode: 3001172269</t>
  </si>
  <si>
    <t>C13H19FN2</t>
  </si>
  <si>
    <t>222.15</t>
  </si>
  <si>
    <t>FC=1C=CC=CC1NC2CCN(CC)CC2</t>
  </si>
  <si>
    <t>Barcode: 3001172471</t>
  </si>
  <si>
    <t>C14H11F2NO</t>
  </si>
  <si>
    <t>O=C(NC1=CC=C(F)C=C1)CC2=CC=C(F)C=C2</t>
  </si>
  <si>
    <t>Barcode: 3001189771</t>
  </si>
  <si>
    <t>C12H15FN2O2</t>
  </si>
  <si>
    <t>238.11</t>
  </si>
  <si>
    <t>O=C(OC)N1CCN(C2=CC=C(F)C=C2)CC1</t>
  </si>
  <si>
    <t>Barcode: 3001175942</t>
  </si>
  <si>
    <t>C12H12FNO</t>
  </si>
  <si>
    <t>FC1=CC=CC(=C1)CNCC=2OC=CC2</t>
  </si>
  <si>
    <t>Barcode: 3001174428</t>
  </si>
  <si>
    <t>C11H9N5O2</t>
  </si>
  <si>
    <t>243.08</t>
  </si>
  <si>
    <t>O=C(NC=1N=NN(N1)C)C=2OC=3C=CC=CC3C2</t>
  </si>
  <si>
    <t>Barcode: 3001176222</t>
  </si>
  <si>
    <t>C14H17N3</t>
  </si>
  <si>
    <t>227.14</t>
  </si>
  <si>
    <t>N1=CNC(=C1CN2CC=3C=CC=CC3CC2)C</t>
  </si>
  <si>
    <t>Barcode: 3001176420</t>
  </si>
  <si>
    <t>O=C(NC=1C=CN=CC1)NC2=CC=C(OC)C=C2</t>
  </si>
  <si>
    <t>Barcode: 3001173875</t>
  </si>
  <si>
    <t>N=1OC(=NC1C2CC2)C3CNCC3</t>
  </si>
  <si>
    <t>Barcode: 3001176032</t>
  </si>
  <si>
    <t>O=C(NCC)C1=CC=C(C=C1)NS(=O)(=O)C</t>
  </si>
  <si>
    <t>Barcode: 3001176653</t>
  </si>
  <si>
    <t>FC=1C=CC=CC1CNC2CCOCC2</t>
  </si>
  <si>
    <t>Barcode: 3001178666</t>
  </si>
  <si>
    <t>O=C(O)C1=CC=C(F)C(=C1)NC(=O)C</t>
  </si>
  <si>
    <t>Barcode: 3001191946</t>
  </si>
  <si>
    <t>C14H14FN</t>
  </si>
  <si>
    <t>215.11</t>
  </si>
  <si>
    <t>FC1=CC=C(C=C1)CNCC=2C=CC=CC2</t>
  </si>
  <si>
    <t>Barcode: 3001182225</t>
  </si>
  <si>
    <t>Inconsistent Auto</t>
  </si>
  <si>
    <t>C11H12N2S</t>
  </si>
  <si>
    <t>204.07</t>
  </si>
  <si>
    <t>N=1C=CC(=CC1)CNCC=2SC=CC2</t>
  </si>
  <si>
    <t>Barcode: 3001173399</t>
  </si>
  <si>
    <t>C12H18N2O2</t>
  </si>
  <si>
    <t>222.14</t>
  </si>
  <si>
    <t>O=C(NCC=1OC=CC1)NC2CCCCC2</t>
  </si>
  <si>
    <t>Barcode: 3001172910</t>
  </si>
  <si>
    <t>C11H21N3O2</t>
  </si>
  <si>
    <t>227.16</t>
  </si>
  <si>
    <t>O=C(NC(C)(C)C)N1CCC(C(=O)N)CC1</t>
  </si>
  <si>
    <t>Barcode: 3001183408</t>
  </si>
  <si>
    <t>C10H13N3O3</t>
  </si>
  <si>
    <t>O=C(N)N1CCN(C(=O)C=2OC=CC2)CC1</t>
  </si>
  <si>
    <t>Barcode: 3001181974</t>
  </si>
  <si>
    <t>C12H9N3O3</t>
  </si>
  <si>
    <t>O=C1NC2=CC=C(C=C2N1)NC(=O)C=3OC=CC3</t>
  </si>
  <si>
    <t>Barcode: 3001187891</t>
  </si>
  <si>
    <t>O=C(OC)NC1=NN(C=2C=CC=CC2)C(=C1)C</t>
  </si>
  <si>
    <t>Barcode: 3001189230</t>
  </si>
  <si>
    <t>C8H6ClN5O</t>
  </si>
  <si>
    <t>223.03</t>
  </si>
  <si>
    <t>O=C(NC1=NN=CN1)C2=CC=CN=C2Cl</t>
  </si>
  <si>
    <t>Barcode: 3001184007</t>
  </si>
  <si>
    <t>C12H18N2OS</t>
  </si>
  <si>
    <t>O=C(NC1=NC=C(S1)C)CCC2CCCC2</t>
  </si>
  <si>
    <t>Barcode: 3001191137</t>
  </si>
  <si>
    <t>O=C(OCC)NC=1SC=CC1C(=O)N</t>
  </si>
  <si>
    <t>Barcode: 3001178039</t>
  </si>
  <si>
    <t>N#CCCN1CCOCC1</t>
  </si>
  <si>
    <t>Barcode: 3001177184</t>
  </si>
  <si>
    <t>C12H11N3O3</t>
  </si>
  <si>
    <t>245.08</t>
  </si>
  <si>
    <t>O=C(O)C=1C=CC=C(C1)NC(=O)C2=NN(C=C2)C</t>
  </si>
  <si>
    <t>Barcode: 3001181312</t>
  </si>
  <si>
    <t>C9H9N3O</t>
  </si>
  <si>
    <t>175.07</t>
  </si>
  <si>
    <t>O=C(N)C1=NN(C=2C=CC=CC12)C</t>
  </si>
  <si>
    <t>Barcode: 3001182484</t>
  </si>
  <si>
    <t>C14H10N2O2</t>
  </si>
  <si>
    <t>238.07</t>
  </si>
  <si>
    <t>OC=1C=CC=CC1C2=NC(=NO2)C=3C=CC=CC3</t>
  </si>
  <si>
    <t>Barcode: 3001191667</t>
  </si>
  <si>
    <t>C13H12N2OS</t>
  </si>
  <si>
    <t>244.07</t>
  </si>
  <si>
    <t>O=C(NC1=NC=CS1)C2CC2C=3C=CC=CC3</t>
  </si>
  <si>
    <t>Barcode: 3001174387</t>
  </si>
  <si>
    <t>C10H11N3OS</t>
  </si>
  <si>
    <t>221.06</t>
  </si>
  <si>
    <t>O=C(NCC=1SC=CC1)C2=CC=NN2C</t>
  </si>
  <si>
    <t>Barcode: 3001182332</t>
  </si>
  <si>
    <t>N#CCC(=O)N1CCC(CC=2C=CC=CC2)CC1</t>
  </si>
  <si>
    <t>Barcode: 3001191174</t>
  </si>
  <si>
    <t>C13H14FN3O</t>
  </si>
  <si>
    <t>247.11</t>
  </si>
  <si>
    <t>O=C(NCC1=CC=C(F)C=C1)C=2C=NN(C2)CC</t>
  </si>
  <si>
    <t>Barcode: 3001184687</t>
  </si>
  <si>
    <t>C11H15NOS</t>
  </si>
  <si>
    <t>OC1=CC=CC(=C1)CN2CCSCC2</t>
  </si>
  <si>
    <t>Barcode: 3001177053</t>
  </si>
  <si>
    <t>O(C1=CC=C(C=C1)CNC2CCCC2)C</t>
  </si>
  <si>
    <t>Barcode: 3001191270</t>
  </si>
  <si>
    <t>C11H13N5O2</t>
  </si>
  <si>
    <t>O=C(NC=1N=NN(N1)C)C=2C=CC=C(OCC)C2</t>
  </si>
  <si>
    <t>Barcode: 3001191520</t>
  </si>
  <si>
    <t>O=C(NC1=CC(=CC=C1OC)C)NN2C=NN=C2</t>
  </si>
  <si>
    <t>Barcode: 3001187530</t>
  </si>
  <si>
    <t>C6H11N5O</t>
  </si>
  <si>
    <t>169.10</t>
  </si>
  <si>
    <t>O=C(NC=1N=NN(N1)C)C(C)C</t>
  </si>
  <si>
    <t>Barcode: 3001183153</t>
  </si>
  <si>
    <t>C7H6ClF3N2</t>
  </si>
  <si>
    <t>210.02</t>
  </si>
  <si>
    <t>FC(F)(F)C1=CN=C(NC)C(Cl)=C1</t>
  </si>
  <si>
    <t>Barcode: 3001176542</t>
  </si>
  <si>
    <t>FC(F)(F)OC1=CC=C(C=C1)NC(=S)N</t>
  </si>
  <si>
    <t>Barcode: 3001182482</t>
  </si>
  <si>
    <t>C11H14ClFN2O</t>
  </si>
  <si>
    <t>Cl.O=C1N(C=2C=CC=CC2F)CCC1NC</t>
  </si>
  <si>
    <t>Barcode: 3001182458</t>
  </si>
  <si>
    <t>C9H12N4O</t>
  </si>
  <si>
    <t>192.10</t>
  </si>
  <si>
    <t>N#CCC(=O)NC=1C(=NN(C1C)C)C</t>
  </si>
  <si>
    <t>Barcode: 3001183248</t>
  </si>
  <si>
    <t>C9H11N3O2</t>
  </si>
  <si>
    <t>O=C(N)NC1=CC=CC(=C1)NC(=O)C</t>
  </si>
  <si>
    <t>Barcode: 3001185789</t>
  </si>
  <si>
    <t>C10H9ClN2O</t>
  </si>
  <si>
    <t>208.04</t>
  </si>
  <si>
    <t>ClC=1C=CC(=CC1)C2=NOC(=N2)CC</t>
  </si>
  <si>
    <t>Barcode: 3001181958</t>
  </si>
  <si>
    <t>C10H17NOS</t>
  </si>
  <si>
    <t>OCC(NCC=1SC=CC1C)(C)C</t>
  </si>
  <si>
    <t>Barcode: 3001186459</t>
  </si>
  <si>
    <t>O=C(OCC)C=1SC(=NC1C)C=2N=CC=NC2</t>
  </si>
  <si>
    <t>Barcode: 3001176236</t>
  </si>
  <si>
    <t>C9H8ClN5O</t>
  </si>
  <si>
    <t>237.04</t>
  </si>
  <si>
    <t>O=C(NC1=CC=C(Cl)C=C1)NN2C=NN=C2</t>
  </si>
  <si>
    <t>Barcode: 3001181111</t>
  </si>
  <si>
    <t>O=C(NCC=1C=NN(C1)C)C=2OC=CC2</t>
  </si>
  <si>
    <t>Barcode: 3001183988</t>
  </si>
  <si>
    <t>C9H8FN5O</t>
  </si>
  <si>
    <t>O=C(NC=1N=NN(N1)C)C2=CC=C(F)C=C2</t>
  </si>
  <si>
    <t>Barcode: 3001191354</t>
  </si>
  <si>
    <t>O=C(NC1=NC=2C=CC=CC2N1CC)C</t>
  </si>
  <si>
    <t>Barcode: 3001190124</t>
  </si>
  <si>
    <t>N=1C(OC)=CC=CC1CNC</t>
  </si>
  <si>
    <t>Barcode: 3001178147</t>
  </si>
  <si>
    <t>C10H18N2O2</t>
  </si>
  <si>
    <t>198.14</t>
  </si>
  <si>
    <t>O=C(N1CCN(C)CC1)C2OCCC2</t>
  </si>
  <si>
    <t>Barcode: 3001183301</t>
  </si>
  <si>
    <t>N=1C=CC(=CC1)CNC2=CN=CC(=C2)C</t>
  </si>
  <si>
    <t>Barcode: 3001175110</t>
  </si>
  <si>
    <t>O=C(NC=1C=CC=C(F)C1)COC=2C=CC=CC2</t>
  </si>
  <si>
    <t>Barcode: 3001191490</t>
  </si>
  <si>
    <t>O=C(NC1=NOC(=C1)C(C)(C)C)C=2C=COC2C</t>
  </si>
  <si>
    <t>Barcode: 3001177973</t>
  </si>
  <si>
    <t>C11H14FN3O</t>
  </si>
  <si>
    <t>223.11</t>
  </si>
  <si>
    <t>O=C(N)N1CCN(C2=CC=C(F)C=C2)CC1</t>
  </si>
  <si>
    <t>Barcode: 3001181891</t>
  </si>
  <si>
    <t>C12H15NO2</t>
  </si>
  <si>
    <t>O=C(N1CCCC1)COC=2C=CC=CC2</t>
  </si>
  <si>
    <t>Barcode: 3001174257</t>
  </si>
  <si>
    <t>OC=1C=CC=CC1CN2CC=3C=CC=CC3CC2</t>
  </si>
  <si>
    <t>Barcode: 3001182151</t>
  </si>
  <si>
    <t>O=C(NC1=NOC(=C1)C)CCC2CCCCC2</t>
  </si>
  <si>
    <t>Barcode: 3001178334</t>
  </si>
  <si>
    <t>O=C(NC=1C=CC=2NC=CC2C1)C3=NOC(=C3)C</t>
  </si>
  <si>
    <t>Barcode: 3001182667</t>
  </si>
  <si>
    <t>C11H15N5</t>
  </si>
  <si>
    <t>217.13</t>
  </si>
  <si>
    <t>N=1N=CN(C1)NCC2=CC=C(C=C2)N(C)C</t>
  </si>
  <si>
    <t>Barcode: 3001183252</t>
  </si>
  <si>
    <t>O=C(NC=1N=NN(N1)C)C2=CC=C(Cl)C=C2</t>
  </si>
  <si>
    <t>Barcode: 3001185871</t>
  </si>
  <si>
    <t>C4H7N3OS</t>
  </si>
  <si>
    <t>145.03</t>
  </si>
  <si>
    <t>N=1N=C(SC1N)COC</t>
  </si>
  <si>
    <t>Barcode: 3001182129</t>
  </si>
  <si>
    <t>C8H14N2S</t>
  </si>
  <si>
    <t>170.09</t>
  </si>
  <si>
    <t>N1=C(SC(=C1C)C(NC)C)C</t>
  </si>
  <si>
    <t>Barcode: 3001185638</t>
  </si>
  <si>
    <t>C9H10O3</t>
  </si>
  <si>
    <t>166.06</t>
  </si>
  <si>
    <t>O=C(O)COCC=1C=CC=CC1</t>
  </si>
  <si>
    <t>Barcode: 3001185403</t>
  </si>
  <si>
    <t>C13H19NO3</t>
  </si>
  <si>
    <t>237.14</t>
  </si>
  <si>
    <t>O(C1=CC=C(C=C1OC)CN2CCOCC2)C</t>
  </si>
  <si>
    <t>Barcode: 3001181292</t>
  </si>
  <si>
    <t>O=C(NC1CCCC1)C2=NN(C=C2Cl)C</t>
  </si>
  <si>
    <t>Barcode: 3001177343</t>
  </si>
  <si>
    <t>C8H7N3O2</t>
  </si>
  <si>
    <t>177.05</t>
  </si>
  <si>
    <t>O=C(NC1=CC=CC2=NON=C21)C</t>
  </si>
  <si>
    <t>Barcode: 3001183550</t>
  </si>
  <si>
    <t>O=C(C=1SC=CC1)N2CCN(CC2)C(C)C</t>
  </si>
  <si>
    <t>Barcode: 3001182861</t>
  </si>
  <si>
    <t>C9H11NO4S</t>
  </si>
  <si>
    <t>229.04</t>
  </si>
  <si>
    <t>O=C(OC)C=1C=CC=C(C1)NS(=O)(=O)C</t>
  </si>
  <si>
    <t>Barcode: 3001183581</t>
  </si>
  <si>
    <t>O=C(NC=1C=CC=CC1)C2=CC=C(OCC)C=C2</t>
  </si>
  <si>
    <t>Barcode: 3001172716</t>
  </si>
  <si>
    <t>O=C(C1=C(Cl)C=NN1C)N2CCCCC2</t>
  </si>
  <si>
    <t>Barcode: 3001178050</t>
  </si>
  <si>
    <t>O=C(NC1=CC=C(C=C1)N2CCOCC2)C3CC3</t>
  </si>
  <si>
    <t>Barcode: 3001182700</t>
  </si>
  <si>
    <t>O=C(NCC1OCCC1)C2=NN(C=C2)C</t>
  </si>
  <si>
    <t>Barcode: 3001179343</t>
  </si>
  <si>
    <t>O=C(OC1CN(C)CCC1)C=2OC=CC2</t>
  </si>
  <si>
    <t>Barcode: 3001176554</t>
  </si>
  <si>
    <t>C8H5F3O3</t>
  </si>
  <si>
    <t>206.02</t>
  </si>
  <si>
    <t>O=C(O)C=1C=CC=CC1OC(F)(F)F</t>
  </si>
  <si>
    <t>Barcode: 3001185108</t>
  </si>
  <si>
    <t>O=C(N)C1CC(=O)N(C2=CC=C(OC)C=C2)C1</t>
  </si>
  <si>
    <t>Barcode: 3001187248</t>
  </si>
  <si>
    <t>O=C(OC)NC1=NC=2C(S1)=CC=CC2C</t>
  </si>
  <si>
    <t>Barcode: 3001190555</t>
  </si>
  <si>
    <t>O=S(=O)(NC=1C=CC(=CC1)C=2C=CC=CC2)C</t>
  </si>
  <si>
    <t>Barcode: 3001180866</t>
  </si>
  <si>
    <t>O=C(NCC1=CC=C(C=C1)C)C=2SC=CC2C</t>
  </si>
  <si>
    <t>Barcode: 3001185017</t>
  </si>
  <si>
    <t>C13H17NO3</t>
  </si>
  <si>
    <t>235.12</t>
  </si>
  <si>
    <t>O=C(NCC1=CC=C2OCOC2=C1)CC(C)C</t>
  </si>
  <si>
    <t>Barcode: 3001184585</t>
  </si>
  <si>
    <t>O=C(NC=1SC=CC1)NC2=CN=C(OC)C=C2</t>
  </si>
  <si>
    <t>Barcode: 3001176398</t>
  </si>
  <si>
    <t>C10H7ClN2O2</t>
  </si>
  <si>
    <t>222.02</t>
  </si>
  <si>
    <t>O=C(NC1=NOC=C1)C=2C=CC=C(Cl)C2</t>
  </si>
  <si>
    <t>Barcode: 3001185060</t>
  </si>
  <si>
    <t>N=1C=2C=CC=CC2NC1NCC=3OC=CC3</t>
  </si>
  <si>
    <t>Barcode: 3001185490</t>
  </si>
  <si>
    <t>N=1C=CC(=CC1)CNC</t>
  </si>
  <si>
    <t>Barcode: 3001189971</t>
  </si>
  <si>
    <t>FC1=CC=C(C=C1)CNCC2OCCC2</t>
  </si>
  <si>
    <t>Barcode: 3001178150</t>
  </si>
  <si>
    <t>C14H16ClNO</t>
  </si>
  <si>
    <t>Cl.O(C1=CC=C(C=C1)C(N)C=2C=CC=CC2)C</t>
  </si>
  <si>
    <t>Barcode: 3001176862</t>
  </si>
  <si>
    <t>N=1C=CC(=CC1)C2=CC=NN2CCC</t>
  </si>
  <si>
    <t>Barcode: 3001185252</t>
  </si>
  <si>
    <t>O=C1NC(=O)CN(CC=2C=CC=CC2)C1</t>
  </si>
  <si>
    <t>Barcode: 3001190766</t>
  </si>
  <si>
    <t>C14H17N3O</t>
  </si>
  <si>
    <t>243.14</t>
  </si>
  <si>
    <t>O=C(NC1=NC=2C=CC=CC2N1)C3CCCCC3</t>
  </si>
  <si>
    <t>Barcode: 3001187889</t>
  </si>
  <si>
    <t>C10H19N3S</t>
  </si>
  <si>
    <t>213.13</t>
  </si>
  <si>
    <t>N=1N=C(SC1NCC(C)(C)C)C(C)C</t>
  </si>
  <si>
    <t>Barcode: 3001186914</t>
  </si>
  <si>
    <t>C14H19NOS</t>
  </si>
  <si>
    <t>249.12</t>
  </si>
  <si>
    <t>O=C(NC1CCCCC1)CSC=2C=CC=CC2</t>
  </si>
  <si>
    <t>Barcode: 3001186146</t>
  </si>
  <si>
    <t>C7H17N3O2S</t>
  </si>
  <si>
    <t>O=S(=O)(N(C)C)N1CCN(C)CC1</t>
  </si>
  <si>
    <t>Barcode: 3001179404</t>
  </si>
  <si>
    <t>C11H13N3O3</t>
  </si>
  <si>
    <t>O=C(NC1=NOC(=C1)C)C=2C(=NOC2C)CC</t>
  </si>
  <si>
    <t>Barcode: 3001178045</t>
  </si>
  <si>
    <t>C=1C=CC2=C(C1)NC=C2CN3CCC(C)CC3</t>
  </si>
  <si>
    <t>Barcode: 3001184920</t>
  </si>
  <si>
    <t>O=C(NC=1C=CC=CC1O)C(CC)CC</t>
  </si>
  <si>
    <t>Barcode: 3001174300</t>
  </si>
  <si>
    <t>OCC1OCCN(CC=2C=CC=CC2)C1</t>
  </si>
  <si>
    <t>Barcode: 3001174957</t>
  </si>
  <si>
    <t>ClC=1C=CC(=CC1)C2=NC(=NC=C2)N</t>
  </si>
  <si>
    <t>Barcode: 3001173332</t>
  </si>
  <si>
    <t>C10H16FN3S</t>
  </si>
  <si>
    <t>229.10</t>
  </si>
  <si>
    <t>FC1CN(CC=2N=C(SC2)C)C(CN)C1</t>
  </si>
  <si>
    <t>Barcode: 3001177948</t>
  </si>
  <si>
    <t>C12H18Cl2N2</t>
  </si>
  <si>
    <t>260.08</t>
  </si>
  <si>
    <t>Cl.ClC1=CC(N)=CC=C1N2CCC(C)CC2</t>
  </si>
  <si>
    <t>Barcode: 3001183225</t>
  </si>
  <si>
    <t>C9H16ClF3N2O</t>
  </si>
  <si>
    <t>260.09</t>
  </si>
  <si>
    <t>Cl.O=C(N1CCCC(N)C1)CCC(F)(F)F</t>
  </si>
  <si>
    <t>Barcode: 3001180167</t>
  </si>
  <si>
    <t>Barcode</t>
  </si>
  <si>
    <t>0110706047</t>
  </si>
  <si>
    <t>9990531996</t>
  </si>
  <si>
    <t>0110706015</t>
  </si>
  <si>
    <t>0110770192</t>
  </si>
  <si>
    <t>9990531675</t>
  </si>
  <si>
    <t>9990531702</t>
  </si>
  <si>
    <t>0110705837</t>
  </si>
  <si>
    <t>0110705839</t>
  </si>
  <si>
    <t>0110706014</t>
  </si>
  <si>
    <t>9990531706</t>
  </si>
  <si>
    <t>9990531970</t>
  </si>
  <si>
    <t>0110706012</t>
  </si>
  <si>
    <t>0110706262</t>
  </si>
  <si>
    <t>0110705775</t>
  </si>
  <si>
    <t>0110705822</t>
  </si>
  <si>
    <t>9990531962</t>
  </si>
  <si>
    <t>0110705239</t>
  </si>
  <si>
    <t>9990531701</t>
  </si>
  <si>
    <t>9990531946</t>
  </si>
  <si>
    <t>9990531985</t>
  </si>
  <si>
    <t>0110706320</t>
  </si>
  <si>
    <t>9990532027</t>
  </si>
  <si>
    <t>0110706260</t>
  </si>
  <si>
    <t>9990531703</t>
  </si>
  <si>
    <t>9990531667</t>
  </si>
  <si>
    <t>9990531656</t>
  </si>
  <si>
    <t>0110769258</t>
  </si>
  <si>
    <t>0110706242</t>
  </si>
  <si>
    <t>9990531659</t>
  </si>
  <si>
    <t>0110705967</t>
  </si>
  <si>
    <t>9990531987</t>
  </si>
  <si>
    <t>9990531713</t>
  </si>
  <si>
    <t>9990530736</t>
  </si>
  <si>
    <t>0110705760</t>
  </si>
  <si>
    <t>0110705779</t>
  </si>
  <si>
    <t>0110706267</t>
  </si>
  <si>
    <t>9990531728</t>
  </si>
  <si>
    <t>9990531683</t>
  </si>
  <si>
    <t>0110706331</t>
  </si>
  <si>
    <t>9990531997</t>
  </si>
  <si>
    <t>9990531662</t>
  </si>
  <si>
    <t>9990531993</t>
  </si>
  <si>
    <t>9990531736</t>
  </si>
  <si>
    <t>9990531680</t>
  </si>
  <si>
    <t>9990531687</t>
  </si>
  <si>
    <t>0110770214</t>
  </si>
  <si>
    <t>9990531686</t>
  </si>
  <si>
    <t>0110705777</t>
  </si>
  <si>
    <t>0110705914</t>
  </si>
  <si>
    <t>0110705989</t>
  </si>
  <si>
    <t>0110705791</t>
  </si>
  <si>
    <t>0110705776</t>
  </si>
  <si>
    <t>0110706266</t>
  </si>
  <si>
    <t>0110705975</t>
  </si>
  <si>
    <t>9990531663</t>
  </si>
  <si>
    <t>0110705805</t>
  </si>
  <si>
    <t>0110705928</t>
  </si>
  <si>
    <t>0110705811</t>
  </si>
  <si>
    <t>0110770233</t>
  </si>
  <si>
    <t>0110706277</t>
  </si>
  <si>
    <t>9990531958</t>
  </si>
  <si>
    <t>0110705955</t>
  </si>
  <si>
    <t>0110705767</t>
  </si>
  <si>
    <t>0110705815</t>
  </si>
  <si>
    <t>9990531689</t>
  </si>
  <si>
    <t>0110706311</t>
  </si>
  <si>
    <t>0110705802</t>
  </si>
  <si>
    <t>0110706286</t>
  </si>
  <si>
    <t>0110706027</t>
  </si>
  <si>
    <t>9990531969</t>
  </si>
  <si>
    <t>0110706315</t>
  </si>
  <si>
    <t>0110705853</t>
  </si>
  <si>
    <t>0110705851</t>
  </si>
  <si>
    <t>9990531682</t>
  </si>
  <si>
    <t>0110705877</t>
  </si>
  <si>
    <t>9990531684</t>
  </si>
  <si>
    <t>0110705218</t>
  </si>
  <si>
    <t>9990531974</t>
  </si>
  <si>
    <t>0110705219</t>
  </si>
  <si>
    <t>9990531826</t>
  </si>
  <si>
    <t>9990532002</t>
  </si>
  <si>
    <t>0110706306</t>
  </si>
  <si>
    <t>9990531727</t>
  </si>
  <si>
    <t>9990531951</t>
  </si>
  <si>
    <t>0110706303</t>
  </si>
  <si>
    <t>9990531661</t>
  </si>
  <si>
    <t>9990531679</t>
  </si>
  <si>
    <t>0110705848</t>
  </si>
  <si>
    <t>0110705847</t>
  </si>
  <si>
    <t>0110705245</t>
  </si>
  <si>
    <t>0110705826</t>
  </si>
  <si>
    <t>0110706334</t>
  </si>
  <si>
    <t>9990531986</t>
  </si>
  <si>
    <t>0110706009</t>
  </si>
  <si>
    <t>0110706043</t>
  </si>
  <si>
    <t>0110770212</t>
  </si>
  <si>
    <t>0110706023</t>
  </si>
  <si>
    <t>9990529571</t>
  </si>
  <si>
    <t>0110705189</t>
  </si>
  <si>
    <t>9990531712</t>
  </si>
  <si>
    <t>9990531824</t>
  </si>
  <si>
    <t>0110706006</t>
  </si>
  <si>
    <t>0110706028</t>
  </si>
  <si>
    <t>0110705840</t>
  </si>
  <si>
    <t>0110705868</t>
  </si>
  <si>
    <t>0110705940</t>
  </si>
  <si>
    <t>0110770239</t>
  </si>
  <si>
    <t>0110705938</t>
  </si>
  <si>
    <t>9990531665</t>
  </si>
  <si>
    <t>9990531678</t>
  </si>
  <si>
    <t>0110705993</t>
  </si>
  <si>
    <t>0110705894</t>
  </si>
  <si>
    <t>9990531648</t>
  </si>
  <si>
    <t>0110770213</t>
  </si>
  <si>
    <t>0110705217</t>
  </si>
  <si>
    <t>0110705901</t>
  </si>
  <si>
    <t>0110705873</t>
  </si>
  <si>
    <t>9990531685</t>
  </si>
  <si>
    <t>9990531994</t>
  </si>
  <si>
    <t>0110706241</t>
  </si>
  <si>
    <t>0110705764</t>
  </si>
  <si>
    <t>0110706032</t>
  </si>
  <si>
    <t>9990531705</t>
  </si>
  <si>
    <t>9990531940</t>
  </si>
  <si>
    <t>0110705780</t>
  </si>
  <si>
    <t>0110770258</t>
  </si>
  <si>
    <t>0110705833</t>
  </si>
  <si>
    <t>0110706289</t>
  </si>
  <si>
    <t>9990532006</t>
  </si>
  <si>
    <t>9990532009</t>
  </si>
  <si>
    <t>9990531710</t>
  </si>
  <si>
    <t>0110770202</t>
  </si>
  <si>
    <t>0110705882</t>
  </si>
  <si>
    <t>9990531725</t>
  </si>
  <si>
    <t>0110706333</t>
  </si>
  <si>
    <t>9990531674</t>
  </si>
  <si>
    <t>0110705959</t>
  </si>
  <si>
    <t>9990531688</t>
  </si>
  <si>
    <t>0110705827</t>
  </si>
  <si>
    <t>9990531998</t>
  </si>
  <si>
    <t>9990529546</t>
  </si>
  <si>
    <t>9990531782</t>
  </si>
  <si>
    <t>9990531975</t>
  </si>
  <si>
    <t>9990532024</t>
  </si>
  <si>
    <t>0110770265</t>
  </si>
  <si>
    <t>0110706246</t>
  </si>
  <si>
    <t>0110706264</t>
  </si>
  <si>
    <t>0110706025</t>
  </si>
  <si>
    <t>9990531950</t>
  </si>
  <si>
    <t>9990531959</t>
  </si>
  <si>
    <t>0110705834</t>
  </si>
  <si>
    <t>0110705884</t>
  </si>
  <si>
    <t>0110705806</t>
  </si>
  <si>
    <t>0110705785</t>
  </si>
  <si>
    <t>0110706245</t>
  </si>
  <si>
    <t>0110705762</t>
  </si>
  <si>
    <t>9990531977</t>
  </si>
  <si>
    <t>9990529623</t>
  </si>
  <si>
    <t>9990531670</t>
  </si>
  <si>
    <t>9990531947</t>
  </si>
  <si>
    <t>0110705196</t>
  </si>
  <si>
    <t>0110706261</t>
  </si>
  <si>
    <t>0110706309</t>
  </si>
  <si>
    <t>0110706270</t>
  </si>
  <si>
    <t>9990529562</t>
  </si>
  <si>
    <t>9990531834</t>
  </si>
  <si>
    <t>9990532018</t>
  </si>
  <si>
    <t>0110705800</t>
  </si>
  <si>
    <t>0110706244</t>
  </si>
  <si>
    <t>0110706291</t>
  </si>
  <si>
    <t>9990531734</t>
  </si>
  <si>
    <t>9990531740</t>
  </si>
  <si>
    <t>0110705992</t>
  </si>
  <si>
    <t>9990531936</t>
  </si>
  <si>
    <t>0110706296</t>
  </si>
  <si>
    <t>9990531829</t>
  </si>
  <si>
    <t>0110705213</t>
  </si>
  <si>
    <t>0110706304</t>
  </si>
  <si>
    <t>0110706022</t>
  </si>
  <si>
    <t>9990532023</t>
  </si>
  <si>
    <t>9990532008</t>
  </si>
  <si>
    <t>0110770189</t>
  </si>
  <si>
    <t>9990531677</t>
  </si>
  <si>
    <t>9990529625</t>
  </si>
  <si>
    <t>9990531758</t>
  </si>
  <si>
    <t>0110705925</t>
  </si>
  <si>
    <t>9990532019</t>
  </si>
  <si>
    <t>9990531955</t>
  </si>
  <si>
    <t>9990532011</t>
  </si>
  <si>
    <t>9990531941</t>
  </si>
  <si>
    <t>0110706312</t>
  </si>
  <si>
    <t>9990531972</t>
  </si>
  <si>
    <t>9990531999</t>
  </si>
  <si>
    <t>0110705996</t>
  </si>
  <si>
    <t>0110706046</t>
  </si>
  <si>
    <t>9990531957</t>
  </si>
  <si>
    <t>9990529576</t>
  </si>
  <si>
    <t>0110706240</t>
  </si>
  <si>
    <t>0110705765</t>
  </si>
  <si>
    <t>0110705248</t>
  </si>
  <si>
    <t>0110705810</t>
  </si>
  <si>
    <t>9990531657</t>
  </si>
  <si>
    <t>0110705850</t>
  </si>
  <si>
    <t>9990531753</t>
  </si>
  <si>
    <t>0110705808</t>
  </si>
  <si>
    <t>9990531832</t>
  </si>
  <si>
    <t>9990531708</t>
  </si>
  <si>
    <t>0110706021</t>
  </si>
  <si>
    <t>9990531671</t>
  </si>
  <si>
    <t>9990531652</t>
  </si>
  <si>
    <t>0110770224</t>
  </si>
  <si>
    <t>0110706036</t>
  </si>
  <si>
    <t>0110705923</t>
  </si>
  <si>
    <t>9990531690</t>
  </si>
  <si>
    <t>9990531654</t>
  </si>
  <si>
    <t>0110705985</t>
  </si>
  <si>
    <t>0110706292</t>
  </si>
  <si>
    <t>0110705804</t>
  </si>
  <si>
    <t>9990531692</t>
  </si>
  <si>
    <t>9990532004</t>
  </si>
  <si>
    <t>9990532012</t>
  </si>
  <si>
    <t>9990531944</t>
  </si>
  <si>
    <t>0110705830</t>
  </si>
  <si>
    <t>9990529547</t>
  </si>
  <si>
    <t>0110770225</t>
  </si>
  <si>
    <t>0110705994</t>
  </si>
  <si>
    <t>9990532017</t>
  </si>
  <si>
    <t>9990529617</t>
  </si>
  <si>
    <t>0110706287</t>
  </si>
  <si>
    <t>9990531668</t>
  </si>
  <si>
    <t>0110706323</t>
  </si>
  <si>
    <t>0110705952</t>
  </si>
  <si>
    <t>0110706040</t>
  </si>
  <si>
    <t>9990532001</t>
  </si>
  <si>
    <t>9990529453</t>
  </si>
  <si>
    <t>0110705911</t>
  </si>
  <si>
    <t>0110705919</t>
  </si>
  <si>
    <t>0110705872</t>
  </si>
  <si>
    <t>9990531831</t>
  </si>
  <si>
    <t>0110706031</t>
  </si>
  <si>
    <t>0110706038</t>
  </si>
  <si>
    <t>0110705984</t>
  </si>
  <si>
    <t>0110770262</t>
  </si>
  <si>
    <t>0110705935</t>
  </si>
  <si>
    <t>0110705983</t>
  </si>
  <si>
    <t>9990531653</t>
  </si>
  <si>
    <t>9990531714</t>
  </si>
  <si>
    <t>0110706034</t>
  </si>
  <si>
    <t>0110706326</t>
  </si>
  <si>
    <t>0110770234</t>
  </si>
  <si>
    <t>0110706307</t>
  </si>
  <si>
    <t>9990529612</t>
  </si>
  <si>
    <t>0110705972</t>
  </si>
  <si>
    <t>0110706332</t>
  </si>
  <si>
    <t>9990531722</t>
  </si>
  <si>
    <t>0110706324</t>
  </si>
  <si>
    <t>9990531801</t>
  </si>
  <si>
    <t>9990529566</t>
  </si>
  <si>
    <t>0110706317</t>
  </si>
  <si>
    <t>0110705220</t>
  </si>
  <si>
    <t>0110705793</t>
  </si>
  <si>
    <t>0110705814</t>
  </si>
  <si>
    <t>0110770235</t>
  </si>
  <si>
    <t>9990532013</t>
  </si>
  <si>
    <t>9990529550</t>
  </si>
  <si>
    <t>9990531937</t>
  </si>
  <si>
    <t>0110706254</t>
  </si>
  <si>
    <t>0110706308</t>
  </si>
  <si>
    <t>0110705909</t>
  </si>
  <si>
    <t>0110770227</t>
  </si>
  <si>
    <t>0110705937</t>
  </si>
  <si>
    <t>0110706279</t>
  </si>
  <si>
    <t>0110705968</t>
  </si>
  <si>
    <t>0110705973</t>
  </si>
  <si>
    <t>9990529583</t>
  </si>
  <si>
    <t>0110706008</t>
  </si>
  <si>
    <t>0110706248</t>
  </si>
  <si>
    <t>9990531698</t>
  </si>
  <si>
    <t>0110705824</t>
  </si>
  <si>
    <t>0110705899</t>
  </si>
  <si>
    <t>0110705803</t>
  </si>
  <si>
    <t>9990531711</t>
  </si>
  <si>
    <t>0110705787</t>
  </si>
  <si>
    <t>0110705869</t>
  </si>
  <si>
    <t>0110705789</t>
  </si>
  <si>
    <t>0110705864</t>
  </si>
  <si>
    <t>0110705977</t>
  </si>
  <si>
    <t>0110705792</t>
  </si>
  <si>
    <t>0110705832</t>
  </si>
  <si>
    <t>0110705761</t>
  </si>
  <si>
    <t>9990531938</t>
  </si>
  <si>
    <t>0110705782</t>
  </si>
  <si>
    <t>9990531939</t>
  </si>
  <si>
    <t>0110705917</t>
  </si>
  <si>
    <t>9990531989</t>
  </si>
  <si>
    <t>9990529445</t>
  </si>
  <si>
    <t>0110770232</t>
  </si>
  <si>
    <t>0110706024</t>
  </si>
  <si>
    <t>0110770188</t>
  </si>
  <si>
    <t>0110705970</t>
  </si>
  <si>
    <t>0110705857</t>
  </si>
  <si>
    <t>0110705987</t>
  </si>
  <si>
    <t>9990531696</t>
  </si>
  <si>
    <t>9990532003</t>
  </si>
  <si>
    <t>9990531973</t>
  </si>
  <si>
    <t>0110706285</t>
  </si>
  <si>
    <t>0110706018</t>
  </si>
  <si>
    <t>0110770260</t>
  </si>
  <si>
    <t>0110705262</t>
  </si>
  <si>
    <t>0110705954</t>
  </si>
  <si>
    <t>0110770230</t>
  </si>
  <si>
    <t>0110770269</t>
  </si>
  <si>
    <t>0110705997</t>
  </si>
  <si>
    <t>0110705197</t>
  </si>
  <si>
    <t>0110705807</t>
  </si>
  <si>
    <t>0110770220</t>
  </si>
  <si>
    <t>0110705957</t>
  </si>
  <si>
    <t>0110706283</t>
  </si>
  <si>
    <t>0110705880</t>
  </si>
  <si>
    <t>9990531695</t>
  </si>
  <si>
    <t>0110705982</t>
  </si>
  <si>
    <t>0110770242</t>
  </si>
  <si>
    <t>0110706284</t>
  </si>
  <si>
    <t>9990531716</t>
  </si>
  <si>
    <t>0110705798</t>
  </si>
  <si>
    <t>0110770184</t>
  </si>
  <si>
    <t>0110706037</t>
  </si>
  <si>
    <t>0110705907</t>
  </si>
  <si>
    <t>0110770210</t>
  </si>
  <si>
    <t>0110705934</t>
  </si>
  <si>
    <t>0110706044</t>
  </si>
  <si>
    <t>9990531963</t>
  </si>
  <si>
    <t>9990530735</t>
  </si>
  <si>
    <t>0110706033</t>
  </si>
  <si>
    <t>9990531827</t>
  </si>
  <si>
    <t>9990531777</t>
  </si>
  <si>
    <t>0110770183</t>
  </si>
  <si>
    <t>0110770182</t>
  </si>
  <si>
    <t>0110705893</t>
  </si>
  <si>
    <t>0110705809</t>
  </si>
  <si>
    <t>9990531660</t>
  </si>
  <si>
    <t>0110705958</t>
  </si>
  <si>
    <t>0110770179</t>
  </si>
  <si>
    <t>9990531718</t>
  </si>
  <si>
    <t>0110706271</t>
  </si>
  <si>
    <t>9990529591</t>
  </si>
  <si>
    <t>0110706314</t>
  </si>
  <si>
    <t>0110706017</t>
  </si>
  <si>
    <t>9990529610</t>
  </si>
  <si>
    <t>0110705965</t>
  </si>
  <si>
    <t>9990531681</t>
  </si>
  <si>
    <t>0110770226</t>
  </si>
  <si>
    <t>9990531669</t>
  </si>
  <si>
    <t>0110705790</t>
  </si>
  <si>
    <t>0110705768</t>
  </si>
  <si>
    <t>9990531948</t>
  </si>
  <si>
    <t>0110706026</t>
  </si>
  <si>
    <t>0110770208</t>
  </si>
  <si>
    <t>9990529585</t>
  </si>
  <si>
    <t>0110770209</t>
  </si>
  <si>
    <t>9990531721</t>
  </si>
  <si>
    <t>9990531693</t>
  </si>
  <si>
    <t>0110706256</t>
  </si>
  <si>
    <t>0110705995</t>
  </si>
  <si>
    <t>0110770191</t>
  </si>
  <si>
    <t>9990531717</t>
  </si>
  <si>
    <t>0110770263</t>
  </si>
  <si>
    <t>0110770243</t>
  </si>
  <si>
    <t>9990531691</t>
  </si>
  <si>
    <t>9990531982</t>
  </si>
  <si>
    <t>0110705883</t>
  </si>
  <si>
    <t>0110706265</t>
  </si>
  <si>
    <t>0110706293</t>
  </si>
  <si>
    <t>0110706005</t>
  </si>
  <si>
    <t>0110705905</t>
  </si>
  <si>
    <t>0110705828</t>
  </si>
  <si>
    <t>9990531664</t>
  </si>
  <si>
    <t>9990531676</t>
  </si>
  <si>
    <t>9990531715</t>
  </si>
  <si>
    <t>9990531735</t>
  </si>
  <si>
    <t>0110705852</t>
  </si>
  <si>
    <t>9990531988</t>
  </si>
  <si>
    <t>0110705786</t>
  </si>
  <si>
    <t>0110770238</t>
  </si>
  <si>
    <t>0110706335</t>
  </si>
  <si>
    <t>0110705892</t>
  </si>
  <si>
    <t>9990531825</t>
  </si>
  <si>
    <t>0110705971</t>
  </si>
  <si>
    <t>9990531655</t>
  </si>
  <si>
    <t>9990531649</t>
  </si>
  <si>
    <t>0110705966</t>
  </si>
  <si>
    <t>0110706327</t>
  </si>
  <si>
    <t>9990531724</t>
  </si>
  <si>
    <t>0110705214</t>
  </si>
  <si>
    <t>0110705829</t>
  </si>
  <si>
    <t>0110705249</t>
  </si>
  <si>
    <t>0110706016</t>
  </si>
  <si>
    <t>0110705897</t>
  </si>
  <si>
    <t>0110705859</t>
  </si>
  <si>
    <t>0110770193</t>
  </si>
  <si>
    <t>0110706269</t>
  </si>
  <si>
    <t>0110705763</t>
  </si>
  <si>
    <t>0110706330</t>
  </si>
  <si>
    <t>9990531651</t>
  </si>
  <si>
    <t>0110770177</t>
  </si>
  <si>
    <t>0110706002</t>
  </si>
  <si>
    <t>0110705978</t>
  </si>
  <si>
    <t>0110769269</t>
  </si>
  <si>
    <t>0110706243</t>
  </si>
  <si>
    <t>0110706295</t>
  </si>
  <si>
    <t>0110706313</t>
  </si>
  <si>
    <t>9990529598</t>
  </si>
  <si>
    <t>9990529569</t>
  </si>
  <si>
    <t>0110770261</t>
  </si>
  <si>
    <t>0110706247</t>
  </si>
  <si>
    <t>9990531672</t>
  </si>
  <si>
    <t>0110705821</t>
  </si>
  <si>
    <t>9990529559</t>
  </si>
  <si>
    <t>0110705871</t>
  </si>
  <si>
    <t>0110706004</t>
  </si>
  <si>
    <t>9990529605</t>
  </si>
  <si>
    <t>0110705841</t>
  </si>
  <si>
    <t>0110705799</t>
  </si>
  <si>
    <t>9990531978</t>
  </si>
  <si>
    <t>0110705950</t>
  </si>
  <si>
    <t>0110770216</t>
  </si>
  <si>
    <t>0110705842</t>
  </si>
  <si>
    <t>0110705979</t>
  </si>
  <si>
    <t>9990529619</t>
  </si>
  <si>
    <t>9990529538</t>
  </si>
  <si>
    <t>9990531942</t>
  </si>
  <si>
    <t>9990531943</t>
  </si>
  <si>
    <t>0110706259</t>
  </si>
  <si>
    <t>0110706019</t>
  </si>
  <si>
    <t>0110706268</t>
  </si>
  <si>
    <t>9990529589</t>
  </si>
  <si>
    <t>0110705930</t>
  </si>
  <si>
    <t>9990529590</t>
  </si>
  <si>
    <t>0110705969</t>
  </si>
  <si>
    <t>9990529601</t>
  </si>
  <si>
    <t>0110706013</t>
  </si>
  <si>
    <t>0110705921</t>
  </si>
  <si>
    <t>0110770231</t>
  </si>
  <si>
    <t>0110705221</t>
  </si>
  <si>
    <t>0110705946</t>
  </si>
  <si>
    <t>0110705999</t>
  </si>
  <si>
    <t>0110706007</t>
  </si>
  <si>
    <t>9990531992</t>
  </si>
  <si>
    <t>0110769259</t>
  </si>
  <si>
    <t>9990531960</t>
  </si>
  <si>
    <t>0110705194</t>
  </si>
  <si>
    <t>9990529542</t>
  </si>
  <si>
    <t>9990531979</t>
  </si>
  <si>
    <t>0110770199</t>
  </si>
  <si>
    <t>0110705890</t>
  </si>
  <si>
    <t>0110705953</t>
  </si>
  <si>
    <t>0110705854</t>
  </si>
  <si>
    <t>0110770248</t>
  </si>
  <si>
    <t>0110705227</t>
  </si>
  <si>
    <t>0110770194</t>
  </si>
  <si>
    <t>0110770250</t>
  </si>
  <si>
    <t>0110706041</t>
  </si>
  <si>
    <t>0110705913</t>
  </si>
  <si>
    <t>0110770221</t>
  </si>
  <si>
    <t>0110706282</t>
  </si>
  <si>
    <t>0110706255</t>
  </si>
  <si>
    <t>9990529561</t>
  </si>
  <si>
    <t>0110770253</t>
  </si>
  <si>
    <t>0110705887</t>
  </si>
  <si>
    <t>0110706258</t>
  </si>
  <si>
    <t>9990531658</t>
  </si>
  <si>
    <t>9990530737</t>
  </si>
  <si>
    <t>9990531981</t>
  </si>
  <si>
    <t>9990529592</t>
  </si>
  <si>
    <t>0110706029</t>
  </si>
  <si>
    <t>9990529608</t>
  </si>
  <si>
    <t>0110705860</t>
  </si>
  <si>
    <t>9990531707</t>
  </si>
  <si>
    <t>0110705223</t>
  </si>
  <si>
    <t>0110705939</t>
  </si>
  <si>
    <t>9990531704</t>
  </si>
  <si>
    <t>0110705903</t>
  </si>
  <si>
    <t>9990529603</t>
  </si>
  <si>
    <t>9990532010</t>
  </si>
  <si>
    <t>9990531731</t>
  </si>
  <si>
    <t>9990531833</t>
  </si>
  <si>
    <t>0110705981</t>
  </si>
  <si>
    <t>9990529588</t>
  </si>
  <si>
    <t>0110705904</t>
  </si>
  <si>
    <t>0110705998</t>
  </si>
  <si>
    <t>9990529560</t>
  </si>
  <si>
    <t>9990529604</t>
  </si>
  <si>
    <t>0110705224</t>
  </si>
  <si>
    <t>9990531723</t>
  </si>
  <si>
    <t>0110769308</t>
  </si>
  <si>
    <t>9990529555</t>
  </si>
  <si>
    <t>0110769268</t>
  </si>
  <si>
    <t>9990531980</t>
  </si>
  <si>
    <t>9990529586</t>
  </si>
  <si>
    <t>9990531729</t>
  </si>
  <si>
    <t>0110770201</t>
  </si>
  <si>
    <t>0110770206</t>
  </si>
  <si>
    <t>9990532025</t>
  </si>
  <si>
    <t>0110705195</t>
  </si>
  <si>
    <t>0110705947</t>
  </si>
  <si>
    <t>9990529457</t>
  </si>
  <si>
    <t>0110705976</t>
  </si>
  <si>
    <t>9990531952</t>
  </si>
  <si>
    <t>9990532007</t>
  </si>
  <si>
    <t>9990529545</t>
  </si>
  <si>
    <t>0110770181</t>
  </si>
  <si>
    <t>0110705991</t>
  </si>
  <si>
    <t>0110770204</t>
  </si>
  <si>
    <t>9990529587</t>
  </si>
  <si>
    <t>9990531953</t>
  </si>
  <si>
    <t>9990529626</t>
  </si>
  <si>
    <t>9990530734</t>
  </si>
  <si>
    <t>0110770185</t>
  </si>
  <si>
    <t>0110705889</t>
  </si>
  <si>
    <t>0110706318</t>
  </si>
  <si>
    <t>9990529536</t>
  </si>
  <si>
    <t>0110705784</t>
  </si>
  <si>
    <t>0110705243</t>
  </si>
  <si>
    <t>0110705795</t>
  </si>
  <si>
    <t>9990529564</t>
  </si>
  <si>
    <t>0110769283</t>
  </si>
  <si>
    <t>9990529543</t>
  </si>
  <si>
    <t>0110706310</t>
  </si>
  <si>
    <t>9990529611</t>
  </si>
  <si>
    <t>0110706321</t>
  </si>
  <si>
    <t>9990529627</t>
  </si>
  <si>
    <t>9990529556</t>
  </si>
  <si>
    <t>0110706280</t>
  </si>
  <si>
    <t>9990529575</t>
  </si>
  <si>
    <t>0110705927</t>
  </si>
  <si>
    <t>0110706319</t>
  </si>
  <si>
    <t>0110705933</t>
  </si>
  <si>
    <t>0110705896</t>
  </si>
  <si>
    <t>0110705990</t>
  </si>
  <si>
    <t>9990529548</t>
  </si>
  <si>
    <t>0110705861</t>
  </si>
  <si>
    <t>9990531966</t>
  </si>
  <si>
    <t>0110705863</t>
  </si>
  <si>
    <t>9990531823</t>
  </si>
  <si>
    <t>0110705843</t>
  </si>
  <si>
    <t>9990531650</t>
  </si>
  <si>
    <t>0110705849</t>
  </si>
  <si>
    <t>9990529628</t>
  </si>
  <si>
    <t>9990531976</t>
  </si>
  <si>
    <t>9990531965</t>
  </si>
  <si>
    <t>9990529577</t>
  </si>
  <si>
    <t>0110706263</t>
  </si>
  <si>
    <t>0110705931</t>
  </si>
  <si>
    <t>9990529615</t>
  </si>
  <si>
    <t>9990529552</t>
  </si>
  <si>
    <t>0110770211</t>
  </si>
  <si>
    <t>9990532014</t>
  </si>
  <si>
    <t>0110705771</t>
  </si>
  <si>
    <t>0110705198</t>
  </si>
  <si>
    <t>0110706020</t>
  </si>
  <si>
    <t>0110705856</t>
  </si>
  <si>
    <t>9990531719</t>
  </si>
  <si>
    <t>0110770180</t>
  </si>
  <si>
    <t>0110705801</t>
  </si>
  <si>
    <t>0110705881</t>
  </si>
  <si>
    <t>0110770196</t>
  </si>
  <si>
    <t>9990531699</t>
  </si>
  <si>
    <t>0110705912</t>
  </si>
  <si>
    <t>0110706045</t>
  </si>
  <si>
    <t>0110706272</t>
  </si>
  <si>
    <t>0110706042</t>
  </si>
  <si>
    <t>0110705823</t>
  </si>
  <si>
    <t>0110770237</t>
  </si>
  <si>
    <t>0110705778</t>
  </si>
  <si>
    <t>9990529553</t>
  </si>
  <si>
    <t>0110770218</t>
  </si>
  <si>
    <t>9990531697</t>
  </si>
  <si>
    <t>0110705891</t>
  </si>
  <si>
    <t>0110705797</t>
  </si>
  <si>
    <t>0110705820</t>
  </si>
  <si>
    <t>0110705862</t>
  </si>
  <si>
    <t>0110770200</t>
  </si>
  <si>
    <t>0110705876</t>
  </si>
  <si>
    <t>0110706281</t>
  </si>
  <si>
    <t>0110705236</t>
  </si>
  <si>
    <t>0110770229</t>
  </si>
  <si>
    <t>0110770215</t>
  </si>
  <si>
    <t>9990529580</t>
  </si>
  <si>
    <t>0110770259</t>
  </si>
  <si>
    <t>0110770270</t>
  </si>
  <si>
    <t>9990529551</t>
  </si>
  <si>
    <t>0110705888</t>
  </si>
  <si>
    <t>0110770203</t>
  </si>
  <si>
    <t>0110769292</t>
  </si>
  <si>
    <t>0110705926</t>
  </si>
  <si>
    <t>0110705813</t>
  </si>
  <si>
    <t>9990531949</t>
  </si>
  <si>
    <t>0110706328</t>
  </si>
  <si>
    <t>9990529582</t>
  </si>
  <si>
    <t>9990529544</t>
  </si>
  <si>
    <t>9990529558</t>
  </si>
  <si>
    <t>9990529469</t>
  </si>
  <si>
    <t>9990529454</t>
  </si>
  <si>
    <t>0110705855</t>
  </si>
  <si>
    <t>0110706329</t>
  </si>
  <si>
    <t>0110770219</t>
  </si>
  <si>
    <t>9990529622</t>
  </si>
  <si>
    <t>9990529563</t>
  </si>
  <si>
    <t>0110706252</t>
  </si>
  <si>
    <t>0110706302</t>
  </si>
  <si>
    <t>9990531995</t>
  </si>
  <si>
    <t>9990531961</t>
  </si>
  <si>
    <t>0110706274</t>
  </si>
  <si>
    <t>9990531806</t>
  </si>
  <si>
    <t>0110706278</t>
  </si>
  <si>
    <t>0110706300</t>
  </si>
  <si>
    <t>9990529574</t>
  </si>
  <si>
    <t>9990531673</t>
  </si>
  <si>
    <t>0110705916</t>
  </si>
  <si>
    <t>0110705835</t>
  </si>
  <si>
    <t>0110770217</t>
  </si>
  <si>
    <t>0110705874</t>
  </si>
  <si>
    <t>0110705222</t>
  </si>
  <si>
    <t>0110705922</t>
  </si>
  <si>
    <t>9990529540</t>
  </si>
  <si>
    <t>0110705948</t>
  </si>
  <si>
    <t>0110770205</t>
  </si>
  <si>
    <t>0110705895</t>
  </si>
  <si>
    <t>0110705216</t>
  </si>
  <si>
    <t>9990529578</t>
  </si>
  <si>
    <t>0110705818</t>
  </si>
  <si>
    <t>0110705774</t>
  </si>
  <si>
    <t>9990529599</t>
  </si>
  <si>
    <t>9990529624</t>
  </si>
  <si>
    <t>0110706001</t>
  </si>
  <si>
    <t>0110705831</t>
  </si>
  <si>
    <t>0110705949</t>
  </si>
  <si>
    <t>0110705942</t>
  </si>
  <si>
    <t>9990529568</t>
  </si>
  <si>
    <t>9990531968</t>
  </si>
  <si>
    <t>0110706276</t>
  </si>
  <si>
    <t>9990529607</t>
  </si>
  <si>
    <t>0110705825</t>
  </si>
  <si>
    <t>0110770264</t>
  </si>
  <si>
    <t>0110705941</t>
  </si>
  <si>
    <t>0110770245</t>
  </si>
  <si>
    <t>0110706257</t>
  </si>
  <si>
    <t>9990529447</t>
  </si>
  <si>
    <t>9990529539</t>
  </si>
  <si>
    <t>9990529618</t>
  </si>
  <si>
    <t>0110705915</t>
  </si>
  <si>
    <t>0110770251</t>
  </si>
  <si>
    <t>0110770268</t>
  </si>
  <si>
    <t>9990532015</t>
  </si>
  <si>
    <t>0110770266</t>
  </si>
  <si>
    <t>9990531991</t>
  </si>
  <si>
    <t>0110705879</t>
  </si>
  <si>
    <t>0110705870</t>
  </si>
  <si>
    <t>0110705794</t>
  </si>
  <si>
    <t>0110706275</t>
  </si>
  <si>
    <t>0110705924</t>
  </si>
  <si>
    <t>9990532005</t>
  </si>
  <si>
    <t>0110770176</t>
  </si>
  <si>
    <t>9990529565</t>
  </si>
  <si>
    <t>9990529572</t>
  </si>
  <si>
    <t>9990531945</t>
  </si>
  <si>
    <t>0110705242</t>
  </si>
  <si>
    <t>9990529620</t>
  </si>
  <si>
    <t>9990529613</t>
  </si>
  <si>
    <t>9990529584</t>
  </si>
  <si>
    <t>9990531964</t>
  </si>
  <si>
    <t>0110770247</t>
  </si>
  <si>
    <t>0110770236</t>
  </si>
  <si>
    <t>0110705781</t>
  </si>
  <si>
    <t>0110770257</t>
  </si>
  <si>
    <t>9990531694</t>
  </si>
  <si>
    <t>9990529581</t>
  </si>
  <si>
    <t>0110770223</t>
  </si>
  <si>
    <t>0110705956</t>
  </si>
  <si>
    <t>0110705878</t>
  </si>
  <si>
    <t>0110705773</t>
  </si>
  <si>
    <t>0110705929</t>
  </si>
  <si>
    <t>0110705944</t>
  </si>
  <si>
    <t>0110770197</t>
  </si>
  <si>
    <t>0110706273</t>
  </si>
  <si>
    <t>0110706298</t>
  </si>
  <si>
    <t>0110706250</t>
  </si>
  <si>
    <t>0110706039</t>
  </si>
  <si>
    <t>0110705986</t>
  </si>
  <si>
    <t>0110705898</t>
  </si>
  <si>
    <t>9990529549</t>
  </si>
  <si>
    <t>0110705866</t>
  </si>
  <si>
    <t>9990529455</t>
  </si>
  <si>
    <t>0110705858</t>
  </si>
  <si>
    <t>9990529614</t>
  </si>
  <si>
    <t>0110770207</t>
  </si>
  <si>
    <t>9990529557</t>
  </si>
  <si>
    <t>9990529616</t>
  </si>
  <si>
    <t>0110705875</t>
  </si>
  <si>
    <t>0110706325</t>
  </si>
  <si>
    <t>0110706253</t>
  </si>
  <si>
    <t>9990532000</t>
  </si>
  <si>
    <t>9990529458</t>
  </si>
  <si>
    <t>9990529593</t>
  </si>
  <si>
    <t>9990529573</t>
  </si>
  <si>
    <t>0110770271</t>
  </si>
  <si>
    <t>0110770240</t>
  </si>
  <si>
    <t>0110770241</t>
  </si>
  <si>
    <t>0110770244</t>
  </si>
  <si>
    <t>9990531666</t>
  </si>
  <si>
    <t>0110705770</t>
  </si>
  <si>
    <t>0110705936</t>
  </si>
  <si>
    <t>9990531967</t>
  </si>
  <si>
    <t>0110705885</t>
  </si>
  <si>
    <t>0110705247</t>
  </si>
  <si>
    <t>0110770198</t>
  </si>
  <si>
    <t>9990529602</t>
  </si>
  <si>
    <t>9990529567</t>
  </si>
  <si>
    <t>0110705772</t>
  </si>
  <si>
    <t>0110706297</t>
  </si>
  <si>
    <t>0110706299</t>
  </si>
  <si>
    <t>0110705238</t>
  </si>
  <si>
    <t>9990529446</t>
  </si>
  <si>
    <t>0110705906</t>
  </si>
  <si>
    <t>9990531700</t>
  </si>
  <si>
    <t>0110705908</t>
  </si>
  <si>
    <t>0110770222</t>
  </si>
  <si>
    <t>9990531983</t>
  </si>
  <si>
    <t>9990531984</t>
  </si>
  <si>
    <t>0110705918</t>
  </si>
  <si>
    <t>9990529554</t>
  </si>
  <si>
    <t>9990529570</t>
  </si>
  <si>
    <t>0110705838</t>
  </si>
  <si>
    <t>0110706249</t>
  </si>
  <si>
    <t>0110705932</t>
  </si>
  <si>
    <t>0110705865</t>
  </si>
  <si>
    <t>0110705836</t>
  </si>
  <si>
    <t>9990531990</t>
  </si>
  <si>
    <t>9990529579</t>
  </si>
  <si>
    <t>0110706010</t>
  </si>
  <si>
    <t>0110706000</t>
  </si>
  <si>
    <t>9990529541</t>
  </si>
  <si>
    <t>0110706322</t>
  </si>
  <si>
    <t>9990529606</t>
  </si>
  <si>
    <t>9990529537</t>
  </si>
  <si>
    <t>9990531720</t>
  </si>
  <si>
    <t>0110770195</t>
  </si>
  <si>
    <t>0110705886</t>
  </si>
  <si>
    <t>0110770228</t>
  </si>
  <si>
    <t>0110705788</t>
  </si>
  <si>
    <t>0110706301</t>
  </si>
  <si>
    <t>9990529600</t>
  </si>
  <si>
    <t>0110706305</t>
  </si>
  <si>
    <t>0110770178</t>
  </si>
  <si>
    <t>0110770190</t>
  </si>
  <si>
    <t>9990531956</t>
  </si>
  <si>
    <t>0110705964</t>
  </si>
  <si>
    <t>0110705980</t>
  </si>
  <si>
    <t>0110705783</t>
  </si>
  <si>
    <t>0110770187</t>
  </si>
  <si>
    <t>0110770186</t>
  </si>
  <si>
    <t>0110705812</t>
  </si>
  <si>
    <t>0110705902</t>
  </si>
  <si>
    <t>0110706035</t>
  </si>
  <si>
    <t>0110705817</t>
  </si>
  <si>
    <t>9990532016</t>
  </si>
  <si>
    <t>0110706003</t>
  </si>
  <si>
    <t>P1_A01</t>
  </si>
  <si>
    <t>P1_A02</t>
  </si>
  <si>
    <t>P1_A03</t>
  </si>
  <si>
    <t>P1_A04</t>
  </si>
  <si>
    <t>P1_A05</t>
  </si>
  <si>
    <t>P1_A06</t>
  </si>
  <si>
    <t>P1_A07</t>
  </si>
  <si>
    <t>P1_A08</t>
  </si>
  <si>
    <t>P1_A09</t>
  </si>
  <si>
    <t>P1_A10</t>
  </si>
  <si>
    <t>P1_A11</t>
  </si>
  <si>
    <t>P1_A12</t>
  </si>
  <si>
    <t>P1_B01</t>
  </si>
  <si>
    <t>P1_B02</t>
  </si>
  <si>
    <t>P1_B03</t>
  </si>
  <si>
    <t>P1_B04</t>
  </si>
  <si>
    <t>P1_B05</t>
  </si>
  <si>
    <t>P1_B06</t>
  </si>
  <si>
    <t>P1_B07</t>
  </si>
  <si>
    <t>P1_B08</t>
  </si>
  <si>
    <t>P1_B09</t>
  </si>
  <si>
    <t>P1_B10</t>
  </si>
  <si>
    <t>P1_B11</t>
  </si>
  <si>
    <t>P1_B12</t>
  </si>
  <si>
    <t>P1_C01</t>
  </si>
  <si>
    <t>P1_C02</t>
  </si>
  <si>
    <t>P1_C03</t>
  </si>
  <si>
    <t>P1_C04</t>
  </si>
  <si>
    <t>P1_C05</t>
  </si>
  <si>
    <t>P1_C06</t>
  </si>
  <si>
    <t>P1_C07</t>
  </si>
  <si>
    <t>P1_C08</t>
  </si>
  <si>
    <t>P1_C09</t>
  </si>
  <si>
    <t>P1_C10</t>
  </si>
  <si>
    <t>P1_C11</t>
  </si>
  <si>
    <t>P1_C12</t>
  </si>
  <si>
    <t>P1_D01</t>
  </si>
  <si>
    <t>P1_D02</t>
  </si>
  <si>
    <t>P1_D03</t>
  </si>
  <si>
    <t>P1_D04</t>
  </si>
  <si>
    <t>P1_D05</t>
  </si>
  <si>
    <t>P1_D06</t>
  </si>
  <si>
    <t>P1_D07</t>
  </si>
  <si>
    <t>P1_D08</t>
  </si>
  <si>
    <t>P1_D09</t>
  </si>
  <si>
    <t>P1_D10</t>
  </si>
  <si>
    <t>P1_D11</t>
  </si>
  <si>
    <t>P1_D12</t>
  </si>
  <si>
    <t>P1_E01</t>
  </si>
  <si>
    <t>P1_E02</t>
  </si>
  <si>
    <t>P1_E03</t>
  </si>
  <si>
    <t>P1_E04</t>
  </si>
  <si>
    <t>P1_E05</t>
  </si>
  <si>
    <t>P1_E06</t>
  </si>
  <si>
    <t>P1_E07</t>
  </si>
  <si>
    <t>P1_E08</t>
  </si>
  <si>
    <t>P1_E09</t>
  </si>
  <si>
    <t>P1_E10</t>
  </si>
  <si>
    <t>P1_E11</t>
  </si>
  <si>
    <t>P1_E12</t>
  </si>
  <si>
    <t>P1_F01</t>
  </si>
  <si>
    <t>P1_F02</t>
  </si>
  <si>
    <t>P1_F03</t>
  </si>
  <si>
    <t>P1_F04</t>
  </si>
  <si>
    <t>P1_F05</t>
  </si>
  <si>
    <t>P1_F06</t>
  </si>
  <si>
    <t>P1_F07</t>
  </si>
  <si>
    <t>P1_F08</t>
  </si>
  <si>
    <t>P1_F09</t>
  </si>
  <si>
    <t>P1_F10</t>
  </si>
  <si>
    <t>P1_F11</t>
  </si>
  <si>
    <t>P1_F12</t>
  </si>
  <si>
    <t>P1_G01</t>
  </si>
  <si>
    <t>P1_G02</t>
  </si>
  <si>
    <t>P1_G03</t>
  </si>
  <si>
    <t>P1_G04</t>
  </si>
  <si>
    <t>P1_G05</t>
  </si>
  <si>
    <t>P1_G06</t>
  </si>
  <si>
    <t>P1_G07</t>
  </si>
  <si>
    <t>P1_G08</t>
  </si>
  <si>
    <t>P1_G09</t>
  </si>
  <si>
    <t>P1_G10</t>
  </si>
  <si>
    <t>P1_G11</t>
  </si>
  <si>
    <t>P1_G12</t>
  </si>
  <si>
    <t>P1_H01</t>
  </si>
  <si>
    <t>P1_H02</t>
  </si>
  <si>
    <t>P1_H03</t>
  </si>
  <si>
    <t>P1_H04</t>
  </si>
  <si>
    <t>P1_H05</t>
  </si>
  <si>
    <t>P1_H06</t>
  </si>
  <si>
    <t>P1_H07</t>
  </si>
  <si>
    <t>P1_H08</t>
  </si>
  <si>
    <t>P1_H09</t>
  </si>
  <si>
    <t>P1_H10</t>
  </si>
  <si>
    <t>P1_H11</t>
  </si>
  <si>
    <t>P1_H12</t>
  </si>
  <si>
    <t>P2_A01</t>
  </si>
  <si>
    <t>P2_A02</t>
  </si>
  <si>
    <t>P2_A03</t>
  </si>
  <si>
    <t>P2_A04</t>
  </si>
  <si>
    <t>P2_A05</t>
  </si>
  <si>
    <t>P2_A06</t>
  </si>
  <si>
    <t>P2_A07</t>
  </si>
  <si>
    <t>P2_A08</t>
  </si>
  <si>
    <t>P2_A09</t>
  </si>
  <si>
    <t>P2_A10</t>
  </si>
  <si>
    <t>P2_A11</t>
  </si>
  <si>
    <t>P2_A12</t>
  </si>
  <si>
    <t>P2_B01</t>
  </si>
  <si>
    <t>P2_B02</t>
  </si>
  <si>
    <t>P2_B03</t>
  </si>
  <si>
    <t>P2_B04</t>
  </si>
  <si>
    <t>P2_B05</t>
  </si>
  <si>
    <t>P2_B06</t>
  </si>
  <si>
    <t>P2_B07</t>
  </si>
  <si>
    <t>P2_B08</t>
  </si>
  <si>
    <t>P2_B09</t>
  </si>
  <si>
    <t>P2_B10</t>
  </si>
  <si>
    <t>P2_B11</t>
  </si>
  <si>
    <t>P2_B12</t>
  </si>
  <si>
    <t>P2_C01</t>
  </si>
  <si>
    <t>P2_C02</t>
  </si>
  <si>
    <t>P2_C03</t>
  </si>
  <si>
    <t>P2_C04</t>
  </si>
  <si>
    <t>P2_C05</t>
  </si>
  <si>
    <t>P2_C06</t>
  </si>
  <si>
    <t>P2_C07</t>
  </si>
  <si>
    <t>P2_C08</t>
  </si>
  <si>
    <t>P2_C09</t>
  </si>
  <si>
    <t>P2_C10</t>
  </si>
  <si>
    <t>P2_C11</t>
  </si>
  <si>
    <t>P2_C12</t>
  </si>
  <si>
    <t>P2_D01</t>
  </si>
  <si>
    <t>P2_D02</t>
  </si>
  <si>
    <t>P2_D03</t>
  </si>
  <si>
    <t>P2_D04</t>
  </si>
  <si>
    <t>P2_D05</t>
  </si>
  <si>
    <t>P2_D06</t>
  </si>
  <si>
    <t>P2_D07</t>
  </si>
  <si>
    <t>P2_D08</t>
  </si>
  <si>
    <t>P2_D09</t>
  </si>
  <si>
    <t>P2_D10</t>
  </si>
  <si>
    <t>P2_D11</t>
  </si>
  <si>
    <t>P2_D12</t>
  </si>
  <si>
    <t>P2_E01</t>
  </si>
  <si>
    <t>P2_E02</t>
  </si>
  <si>
    <t>P2_E03</t>
  </si>
  <si>
    <t>P2_E04</t>
  </si>
  <si>
    <t>P2_E05</t>
  </si>
  <si>
    <t>P2_E06</t>
  </si>
  <si>
    <t>P2_E07</t>
  </si>
  <si>
    <t>P2_E08</t>
  </si>
  <si>
    <t>P2_E09</t>
  </si>
  <si>
    <t>P2_E10</t>
  </si>
  <si>
    <t>P2_E11</t>
  </si>
  <si>
    <t>P2_E12</t>
  </si>
  <si>
    <t>P2_F01</t>
  </si>
  <si>
    <t>P2_F02</t>
  </si>
  <si>
    <t>P2_F03</t>
  </si>
  <si>
    <t>P2_F04</t>
  </si>
  <si>
    <t>P2_F05</t>
  </si>
  <si>
    <t>P2_F06</t>
  </si>
  <si>
    <t>P2_F07</t>
  </si>
  <si>
    <t>P2_F08</t>
  </si>
  <si>
    <t>P2_F09</t>
  </si>
  <si>
    <t>P2_F10</t>
  </si>
  <si>
    <t>P2_F11</t>
  </si>
  <si>
    <t>P2_F12</t>
  </si>
  <si>
    <t>P2_G01</t>
  </si>
  <si>
    <t>P2_G02</t>
  </si>
  <si>
    <t>P2_G03</t>
  </si>
  <si>
    <t>P2_G04</t>
  </si>
  <si>
    <t>P2_G05</t>
  </si>
  <si>
    <t>P2_G06</t>
  </si>
  <si>
    <t>P2_G07</t>
  </si>
  <si>
    <t>P2_G08</t>
  </si>
  <si>
    <t>P2_G09</t>
  </si>
  <si>
    <t>P2_G10</t>
  </si>
  <si>
    <t>P2_G11</t>
  </si>
  <si>
    <t>P2_G12</t>
  </si>
  <si>
    <t>P2_H01</t>
  </si>
  <si>
    <t>P2_H02</t>
  </si>
  <si>
    <t>P2_H03</t>
  </si>
  <si>
    <t>P2_H04</t>
  </si>
  <si>
    <t>P2_H05</t>
  </si>
  <si>
    <t>P2_H06</t>
  </si>
  <si>
    <t>P2_H07</t>
  </si>
  <si>
    <t>P2_H08</t>
  </si>
  <si>
    <t>P2_H09</t>
  </si>
  <si>
    <t>P2_H10</t>
  </si>
  <si>
    <t>P2_H11</t>
  </si>
  <si>
    <t>P2_H12</t>
  </si>
  <si>
    <t>P3_A01</t>
  </si>
  <si>
    <t>P3_A02</t>
  </si>
  <si>
    <t>P3_A03</t>
  </si>
  <si>
    <t>P3_A04</t>
  </si>
  <si>
    <t>P3_A05</t>
  </si>
  <si>
    <t>P3_A06</t>
  </si>
  <si>
    <t>P3_A07</t>
  </si>
  <si>
    <t>P3_A08</t>
  </si>
  <si>
    <t>P3_A09</t>
  </si>
  <si>
    <t>P3_A10</t>
  </si>
  <si>
    <t>P3_A11</t>
  </si>
  <si>
    <t>P3_A12</t>
  </si>
  <si>
    <t>P3_B01</t>
  </si>
  <si>
    <t>P3_B02</t>
  </si>
  <si>
    <t>P3_B03</t>
  </si>
  <si>
    <t>P3_B04</t>
  </si>
  <si>
    <t>P3_B05</t>
  </si>
  <si>
    <t>P3_B06</t>
  </si>
  <si>
    <t>P3_B07</t>
  </si>
  <si>
    <t>P3_B08</t>
  </si>
  <si>
    <t>P3_B09</t>
  </si>
  <si>
    <t>P3_B10</t>
  </si>
  <si>
    <t>P3_B11</t>
  </si>
  <si>
    <t>P3_B12</t>
  </si>
  <si>
    <t>P3_C01</t>
  </si>
  <si>
    <t>P3_C02</t>
  </si>
  <si>
    <t>P3_C03</t>
  </si>
  <si>
    <t>P3_C04</t>
  </si>
  <si>
    <t>P3_C05</t>
  </si>
  <si>
    <t>P3_C06</t>
  </si>
  <si>
    <t>P3_C07</t>
  </si>
  <si>
    <t>P3_C08</t>
  </si>
  <si>
    <t>P3_C09</t>
  </si>
  <si>
    <t>P3_C10</t>
  </si>
  <si>
    <t>P3_C11</t>
  </si>
  <si>
    <t>P3_C12</t>
  </si>
  <si>
    <t>P3_D01</t>
  </si>
  <si>
    <t>P3_D02</t>
  </si>
  <si>
    <t>P3_D03</t>
  </si>
  <si>
    <t>P3_D04</t>
  </si>
  <si>
    <t>P3_D05</t>
  </si>
  <si>
    <t>P3_D06</t>
  </si>
  <si>
    <t>P3_D07</t>
  </si>
  <si>
    <t>P3_D08</t>
  </si>
  <si>
    <t>P3_D09</t>
  </si>
  <si>
    <t>P3_D10</t>
  </si>
  <si>
    <t>P3_D11</t>
  </si>
  <si>
    <t>P3_D12</t>
  </si>
  <si>
    <t>P3_E01</t>
  </si>
  <si>
    <t>P3_E02</t>
  </si>
  <si>
    <t>P3_E03</t>
  </si>
  <si>
    <t>P3_E04</t>
  </si>
  <si>
    <t>P3_E05</t>
  </si>
  <si>
    <t>P3_E06</t>
  </si>
  <si>
    <t>P3_E07</t>
  </si>
  <si>
    <t>P3_E08</t>
  </si>
  <si>
    <t>P3_E09</t>
  </si>
  <si>
    <t>P3_E10</t>
  </si>
  <si>
    <t>P3_E11</t>
  </si>
  <si>
    <t>P3_E12</t>
  </si>
  <si>
    <t>P3_F01</t>
  </si>
  <si>
    <t>P3_F02</t>
  </si>
  <si>
    <t>P3_F03</t>
  </si>
  <si>
    <t>P3_F04</t>
  </si>
  <si>
    <t>P3_F05</t>
  </si>
  <si>
    <t>P3_F06</t>
  </si>
  <si>
    <t>P3_F07</t>
  </si>
  <si>
    <t>P3_F08</t>
  </si>
  <si>
    <t>P3_F09</t>
  </si>
  <si>
    <t>P3_F10</t>
  </si>
  <si>
    <t>P3_F11</t>
  </si>
  <si>
    <t>P3_F12</t>
  </si>
  <si>
    <t>P3_G01</t>
  </si>
  <si>
    <t>P3_G02</t>
  </si>
  <si>
    <t>P3_G03</t>
  </si>
  <si>
    <t>P3_G04</t>
  </si>
  <si>
    <t>P3_G05</t>
  </si>
  <si>
    <t>P3_G06</t>
  </si>
  <si>
    <t>P3_G07</t>
  </si>
  <si>
    <t>P3_G08</t>
  </si>
  <si>
    <t>P3_G09</t>
  </si>
  <si>
    <t>P3_G10</t>
  </si>
  <si>
    <t>P3_G11</t>
  </si>
  <si>
    <t>P3_G12</t>
  </si>
  <si>
    <t>P3_H01</t>
  </si>
  <si>
    <t>P3_H02</t>
  </si>
  <si>
    <t>P3_H03</t>
  </si>
  <si>
    <t>P3_H04</t>
  </si>
  <si>
    <t>P3_H05</t>
  </si>
  <si>
    <t>P3_H06</t>
  </si>
  <si>
    <t>P3_H07</t>
  </si>
  <si>
    <t>P3_H08</t>
  </si>
  <si>
    <t>P3_H09</t>
  </si>
  <si>
    <t>P3_H10</t>
  </si>
  <si>
    <t>P3_H11</t>
  </si>
  <si>
    <t>P3_H12</t>
  </si>
  <si>
    <t>P4_A01</t>
  </si>
  <si>
    <t>P4_A02</t>
  </si>
  <si>
    <t>P4_A03</t>
  </si>
  <si>
    <t>P4_A04</t>
  </si>
  <si>
    <t>P4_A05</t>
  </si>
  <si>
    <t>P4_A06</t>
  </si>
  <si>
    <t>P4_A07</t>
  </si>
  <si>
    <t>P4_A08</t>
  </si>
  <si>
    <t>P4_A09</t>
  </si>
  <si>
    <t>P4_A10</t>
  </si>
  <si>
    <t>P4_A11</t>
  </si>
  <si>
    <t>P4_A12</t>
  </si>
  <si>
    <t>P4_B01</t>
  </si>
  <si>
    <t>P4_B02</t>
  </si>
  <si>
    <t>P4_B03</t>
  </si>
  <si>
    <t>P4_B04</t>
  </si>
  <si>
    <t>P4_B05</t>
  </si>
  <si>
    <t>P4_B06</t>
  </si>
  <si>
    <t>P4_B07</t>
  </si>
  <si>
    <t>P4_B08</t>
  </si>
  <si>
    <t>P4_B09</t>
  </si>
  <si>
    <t>P4_B10</t>
  </si>
  <si>
    <t>P4_B11</t>
  </si>
  <si>
    <t>P4_B12</t>
  </si>
  <si>
    <t>P4_C01</t>
  </si>
  <si>
    <t>P4_C02</t>
  </si>
  <si>
    <t>P4_C03</t>
  </si>
  <si>
    <t>P4_C04</t>
  </si>
  <si>
    <t>P4_C05</t>
  </si>
  <si>
    <t>P4_C06</t>
  </si>
  <si>
    <t>P4_C07</t>
  </si>
  <si>
    <t>P4_C08</t>
  </si>
  <si>
    <t>P4_C09</t>
  </si>
  <si>
    <t>P4_C10</t>
  </si>
  <si>
    <t>P4_C11</t>
  </si>
  <si>
    <t>P4_C12</t>
  </si>
  <si>
    <t>P4_D01</t>
  </si>
  <si>
    <t>P4_D02</t>
  </si>
  <si>
    <t>P4_D03</t>
  </si>
  <si>
    <t>P4_D04</t>
  </si>
  <si>
    <t>P4_D05</t>
  </si>
  <si>
    <t>P4_D06</t>
  </si>
  <si>
    <t>P4_D07</t>
  </si>
  <si>
    <t>P4_D08</t>
  </si>
  <si>
    <t>P4_D09</t>
  </si>
  <si>
    <t>P4_D10</t>
  </si>
  <si>
    <t>P4_D11</t>
  </si>
  <si>
    <t>P4_D12</t>
  </si>
  <si>
    <t>P4_E01</t>
  </si>
  <si>
    <t>P4_E02</t>
  </si>
  <si>
    <t>P4_E03</t>
  </si>
  <si>
    <t>P4_E04</t>
  </si>
  <si>
    <t>P4_E05</t>
  </si>
  <si>
    <t>P4_E06</t>
  </si>
  <si>
    <t>P4_E07</t>
  </si>
  <si>
    <t>P4_E08</t>
  </si>
  <si>
    <t>P4_E09</t>
  </si>
  <si>
    <t>P4_E10</t>
  </si>
  <si>
    <t>P4_E11</t>
  </si>
  <si>
    <t>P4_E12</t>
  </si>
  <si>
    <t>P4_F01</t>
  </si>
  <si>
    <t>P4_F02</t>
  </si>
  <si>
    <t>P4_F03</t>
  </si>
  <si>
    <t>P4_F04</t>
  </si>
  <si>
    <t>P4_F05</t>
  </si>
  <si>
    <t>P4_F06</t>
  </si>
  <si>
    <t>P4_F07</t>
  </si>
  <si>
    <t>P4_F08</t>
  </si>
  <si>
    <t>P4_F09</t>
  </si>
  <si>
    <t>P4_F10</t>
  </si>
  <si>
    <t>P4_F11</t>
  </si>
  <si>
    <t>P4_F12</t>
  </si>
  <si>
    <t>P4_G01</t>
  </si>
  <si>
    <t>P4_G02</t>
  </si>
  <si>
    <t>P4_G03</t>
  </si>
  <si>
    <t>P4_G04</t>
  </si>
  <si>
    <t>P4_G05</t>
  </si>
  <si>
    <t>P4_G06</t>
  </si>
  <si>
    <t>P4_G07</t>
  </si>
  <si>
    <t>P4_G08</t>
  </si>
  <si>
    <t>P4_G09</t>
  </si>
  <si>
    <t>P4_G10</t>
  </si>
  <si>
    <t>P4_G11</t>
  </si>
  <si>
    <t>P4_G12</t>
  </si>
  <si>
    <t>P4_H01</t>
  </si>
  <si>
    <t>P4_H02</t>
  </si>
  <si>
    <t>P4_H03</t>
  </si>
  <si>
    <t>P4_H04</t>
  </si>
  <si>
    <t>P4_H05</t>
  </si>
  <si>
    <t>P4_H06</t>
  </si>
  <si>
    <t>P4_H07</t>
  </si>
  <si>
    <t>P4_H08</t>
  </si>
  <si>
    <t>P4_H09</t>
  </si>
  <si>
    <t>P4_H10</t>
  </si>
  <si>
    <t>P4_H11</t>
  </si>
  <si>
    <t>P4_H12</t>
  </si>
  <si>
    <t>P5_A01</t>
  </si>
  <si>
    <t>P5_A02</t>
  </si>
  <si>
    <t>P5_A03</t>
  </si>
  <si>
    <t>P5_A04</t>
  </si>
  <si>
    <t>P5_A05</t>
  </si>
  <si>
    <t>P5_A06</t>
  </si>
  <si>
    <t>P5_A07</t>
  </si>
  <si>
    <t>P5_A08</t>
  </si>
  <si>
    <t>P5_A09</t>
  </si>
  <si>
    <t>P5_A10</t>
  </si>
  <si>
    <t>P5_A11</t>
  </si>
  <si>
    <t>P5_A12</t>
  </si>
  <si>
    <t>P5_B01</t>
  </si>
  <si>
    <t>P5_B02</t>
  </si>
  <si>
    <t>P5_B03</t>
  </si>
  <si>
    <t>P5_B04</t>
  </si>
  <si>
    <t>P5_B05</t>
  </si>
  <si>
    <t>P5_B06</t>
  </si>
  <si>
    <t>P5_B07</t>
  </si>
  <si>
    <t>P5_B08</t>
  </si>
  <si>
    <t>P5_B09</t>
  </si>
  <si>
    <t>P5_B10</t>
  </si>
  <si>
    <t>P5_B11</t>
  </si>
  <si>
    <t>P5_B12</t>
  </si>
  <si>
    <t>P5_C01</t>
  </si>
  <si>
    <t>P5_C02</t>
  </si>
  <si>
    <t>P5_C03</t>
  </si>
  <si>
    <t>P5_C04</t>
  </si>
  <si>
    <t>P5_C05</t>
  </si>
  <si>
    <t>P5_C06</t>
  </si>
  <si>
    <t>P5_C07</t>
  </si>
  <si>
    <t>P5_C08</t>
  </si>
  <si>
    <t>P5_C09</t>
  </si>
  <si>
    <t>P5_C10</t>
  </si>
  <si>
    <t>P5_C11</t>
  </si>
  <si>
    <t>P5_C12</t>
  </si>
  <si>
    <t>P5_D01</t>
  </si>
  <si>
    <t>P5_D02</t>
  </si>
  <si>
    <t>P5_D03</t>
  </si>
  <si>
    <t>P5_D04</t>
  </si>
  <si>
    <t>P5_D05</t>
  </si>
  <si>
    <t>P5_D06</t>
  </si>
  <si>
    <t>P5_D07</t>
  </si>
  <si>
    <t>P5_D08</t>
  </si>
  <si>
    <t>P5_D09</t>
  </si>
  <si>
    <t>P5_D10</t>
  </si>
  <si>
    <t>P5_D11</t>
  </si>
  <si>
    <t>P5_D12</t>
  </si>
  <si>
    <t>P5_E01</t>
  </si>
  <si>
    <t>P5_E02</t>
  </si>
  <si>
    <t>P5_E03</t>
  </si>
  <si>
    <t>P5_E04</t>
  </si>
  <si>
    <t>P5_E05</t>
  </si>
  <si>
    <t>P5_E06</t>
  </si>
  <si>
    <t>P5_E07</t>
  </si>
  <si>
    <t>P5_E08</t>
  </si>
  <si>
    <t>P5_E09</t>
  </si>
  <si>
    <t>P5_E10</t>
  </si>
  <si>
    <t>P5_E11</t>
  </si>
  <si>
    <t>P5_E12</t>
  </si>
  <si>
    <t>P5_F01</t>
  </si>
  <si>
    <t>P5_F02</t>
  </si>
  <si>
    <t>P5_F03</t>
  </si>
  <si>
    <t>P5_F04</t>
  </si>
  <si>
    <t>P5_F05</t>
  </si>
  <si>
    <t>P5_F06</t>
  </si>
  <si>
    <t>P5_F07</t>
  </si>
  <si>
    <t>P5_F08</t>
  </si>
  <si>
    <t>P5_F09</t>
  </si>
  <si>
    <t>P5_F10</t>
  </si>
  <si>
    <t>P5_F11</t>
  </si>
  <si>
    <t>P5_F12</t>
  </si>
  <si>
    <t>P5_G01</t>
  </si>
  <si>
    <t>P5_G02</t>
  </si>
  <si>
    <t>P5_G03</t>
  </si>
  <si>
    <t>P5_G04</t>
  </si>
  <si>
    <t>P5_G05</t>
  </si>
  <si>
    <t>P5_G06</t>
  </si>
  <si>
    <t>P5_G07</t>
  </si>
  <si>
    <t>P5_G08</t>
  </si>
  <si>
    <t>P5_G09</t>
  </si>
  <si>
    <t>P5_G10</t>
  </si>
  <si>
    <t>P5_G11</t>
  </si>
  <si>
    <t>P5_G12</t>
  </si>
  <si>
    <t>P5_H01</t>
  </si>
  <si>
    <t>P5_H02</t>
  </si>
  <si>
    <t>P5_H03</t>
  </si>
  <si>
    <t>P5_H04</t>
  </si>
  <si>
    <t>P5_H05</t>
  </si>
  <si>
    <t>P5_H06</t>
  </si>
  <si>
    <t>P5_H07</t>
  </si>
  <si>
    <t>P5_H08</t>
  </si>
  <si>
    <t>P5_H09</t>
  </si>
  <si>
    <t>P5_H10</t>
  </si>
  <si>
    <t>P5_H11</t>
  </si>
  <si>
    <t>P5_H12</t>
  </si>
  <si>
    <t>P6_A01</t>
  </si>
  <si>
    <t>P6_A02</t>
  </si>
  <si>
    <t>P6_A03</t>
  </si>
  <si>
    <t>P6_A04</t>
  </si>
  <si>
    <t>P6_A05</t>
  </si>
  <si>
    <t>P6_A06</t>
  </si>
  <si>
    <t>P6_A07</t>
  </si>
  <si>
    <t>P6_A08</t>
  </si>
  <si>
    <t>P6_A09</t>
  </si>
  <si>
    <t>P6_A10</t>
  </si>
  <si>
    <t>P6_A11</t>
  </si>
  <si>
    <t>P6_A12</t>
  </si>
  <si>
    <t>P6_B01</t>
  </si>
  <si>
    <t>P6_B02</t>
  </si>
  <si>
    <t>P6_B03</t>
  </si>
  <si>
    <t>P6_B04</t>
  </si>
  <si>
    <t>P6_B05</t>
  </si>
  <si>
    <t>P6_B06</t>
  </si>
  <si>
    <t>P6_B07</t>
  </si>
  <si>
    <t>P6_B08</t>
  </si>
  <si>
    <t>P6_B09</t>
  </si>
  <si>
    <t>P6_B10</t>
  </si>
  <si>
    <t>P6_B11</t>
  </si>
  <si>
    <t>P6_B12</t>
  </si>
  <si>
    <t>P6_C01</t>
  </si>
  <si>
    <t>P6_C02</t>
  </si>
  <si>
    <t>P6_C03</t>
  </si>
  <si>
    <t>P6_C04</t>
  </si>
  <si>
    <t>P6_C05</t>
  </si>
  <si>
    <t>P6_C06</t>
  </si>
  <si>
    <t>P6_C07</t>
  </si>
  <si>
    <t>P6_C08</t>
  </si>
  <si>
    <t>P6_C09</t>
  </si>
  <si>
    <t>P6_C10</t>
  </si>
  <si>
    <t>P6_C11</t>
  </si>
  <si>
    <t>P6_C12</t>
  </si>
  <si>
    <t>P6_D01</t>
  </si>
  <si>
    <t>P6_D02</t>
  </si>
  <si>
    <t>P6_D03</t>
  </si>
  <si>
    <t>P6_D04</t>
  </si>
  <si>
    <t>P6_D05</t>
  </si>
  <si>
    <t>P6_D06</t>
  </si>
  <si>
    <t>P6_D07</t>
  </si>
  <si>
    <t>P6_D08</t>
  </si>
  <si>
    <t>P6_D09</t>
  </si>
  <si>
    <t>P6_D10</t>
  </si>
  <si>
    <t>P6_D11</t>
  </si>
  <si>
    <t>P6_D12</t>
  </si>
  <si>
    <t>P6_E01</t>
  </si>
  <si>
    <t>P6_E02</t>
  </si>
  <si>
    <t>P6_E03</t>
  </si>
  <si>
    <t>P6_E04</t>
  </si>
  <si>
    <t>P6_E05</t>
  </si>
  <si>
    <t>P6_E06</t>
  </si>
  <si>
    <t>P6_E07</t>
  </si>
  <si>
    <t>P6_E08</t>
  </si>
  <si>
    <t>P6_E09</t>
  </si>
  <si>
    <t>P6_E10</t>
  </si>
  <si>
    <t>P6_E11</t>
  </si>
  <si>
    <t>P6_E12</t>
  </si>
  <si>
    <t>P6_F01</t>
  </si>
  <si>
    <t>P6_F02</t>
  </si>
  <si>
    <t>P6_F03</t>
  </si>
  <si>
    <t>P6_F04</t>
  </si>
  <si>
    <t>P6_F05</t>
  </si>
  <si>
    <t>P6_F06</t>
  </si>
  <si>
    <t>P6_F07</t>
  </si>
  <si>
    <t>P6_F08</t>
  </si>
  <si>
    <t>P6_F09</t>
  </si>
  <si>
    <t>P6_F10</t>
  </si>
  <si>
    <t>P6_F11</t>
  </si>
  <si>
    <t>P6_F12</t>
  </si>
  <si>
    <t>P6_G01</t>
  </si>
  <si>
    <t>P6_G02</t>
  </si>
  <si>
    <t>P6_G03</t>
  </si>
  <si>
    <t>P6_G04</t>
  </si>
  <si>
    <t>P6_G05</t>
  </si>
  <si>
    <t>P6_G06</t>
  </si>
  <si>
    <t>P6_G07</t>
  </si>
  <si>
    <t>P6_G08</t>
  </si>
  <si>
    <t>P6_G09</t>
  </si>
  <si>
    <t>P6_G10</t>
  </si>
  <si>
    <t>P6_G11</t>
  </si>
  <si>
    <t>P6_G12</t>
  </si>
  <si>
    <t>P6_H01</t>
  </si>
  <si>
    <t>P6_H02</t>
  </si>
  <si>
    <t>P6_H03</t>
  </si>
  <si>
    <t>P6_H04</t>
  </si>
  <si>
    <t>P6_H05</t>
  </si>
  <si>
    <t>P6_H06</t>
  </si>
  <si>
    <t>P6_H07</t>
  </si>
  <si>
    <t>P6_H08</t>
  </si>
  <si>
    <t>P6_H09</t>
  </si>
  <si>
    <t>P6_H10</t>
  </si>
  <si>
    <t>P6_H11</t>
  </si>
  <si>
    <t>P6_H12</t>
  </si>
  <si>
    <t>P7_A01</t>
  </si>
  <si>
    <t>P7_A02</t>
  </si>
  <si>
    <t>P7_A03</t>
  </si>
  <si>
    <t>P7_A04</t>
  </si>
  <si>
    <t>P7_A05</t>
  </si>
  <si>
    <t>P7_A06</t>
  </si>
  <si>
    <t>P7_A07</t>
  </si>
  <si>
    <t>P7_A08</t>
  </si>
  <si>
    <t>P7_A09</t>
  </si>
  <si>
    <t>P7_A10</t>
  </si>
  <si>
    <t>P7_A11</t>
  </si>
  <si>
    <t>P7_A12</t>
  </si>
  <si>
    <t>P7_B01</t>
  </si>
  <si>
    <t>P7_B02</t>
  </si>
  <si>
    <t>P7_B03</t>
  </si>
  <si>
    <t>P7_B04</t>
  </si>
  <si>
    <t>P7_B05</t>
  </si>
  <si>
    <t>P7_B06</t>
  </si>
  <si>
    <t>P7_B07</t>
  </si>
  <si>
    <t>P7_B08</t>
  </si>
  <si>
    <t>P7_B09</t>
  </si>
  <si>
    <t>P7_B10</t>
  </si>
  <si>
    <t>P7_B11</t>
  </si>
  <si>
    <t>P7_B12</t>
  </si>
  <si>
    <t>P7_C01</t>
  </si>
  <si>
    <t>P7_C02</t>
  </si>
  <si>
    <t>P7_C03</t>
  </si>
  <si>
    <t>P7_C04</t>
  </si>
  <si>
    <t>P7_C05</t>
  </si>
  <si>
    <t>P7_C06</t>
  </si>
  <si>
    <t>P7_C07</t>
  </si>
  <si>
    <t>P7_C08</t>
  </si>
  <si>
    <t>P7_C09</t>
  </si>
  <si>
    <t>P7_C10</t>
  </si>
  <si>
    <t>P7_C11</t>
  </si>
  <si>
    <t>P7_C12</t>
  </si>
  <si>
    <t>P7_D01</t>
  </si>
  <si>
    <t>P7_D02</t>
  </si>
  <si>
    <t>P7_D03</t>
  </si>
  <si>
    <t>P7_D04</t>
  </si>
  <si>
    <t>P7_D05</t>
  </si>
  <si>
    <t>P7_D06</t>
  </si>
  <si>
    <t>P7_D07</t>
  </si>
  <si>
    <t>P7_D08</t>
  </si>
  <si>
    <t>P7_D09</t>
  </si>
  <si>
    <t>P7_D10</t>
  </si>
  <si>
    <t>P7_D11</t>
  </si>
  <si>
    <t>P7_D12</t>
  </si>
  <si>
    <t>P7_E01</t>
  </si>
  <si>
    <t>P7_E02</t>
  </si>
  <si>
    <t>P7_E03</t>
  </si>
  <si>
    <t>P7_E04</t>
  </si>
  <si>
    <t>P7_E05</t>
  </si>
  <si>
    <t>P7_E06</t>
  </si>
  <si>
    <t>P7_E07</t>
  </si>
  <si>
    <t>P7_E08</t>
  </si>
  <si>
    <t>P7_E09</t>
  </si>
  <si>
    <t>P7_E10</t>
  </si>
  <si>
    <t>P7_E11</t>
  </si>
  <si>
    <t>P7_E12</t>
  </si>
  <si>
    <t>P7_F01</t>
  </si>
  <si>
    <t>P7_F02</t>
  </si>
  <si>
    <t>P7_F03</t>
  </si>
  <si>
    <t>P7_F04</t>
  </si>
  <si>
    <t>P7_F05</t>
  </si>
  <si>
    <t>P7_F06</t>
  </si>
  <si>
    <t>P7_F07</t>
  </si>
  <si>
    <t>P7_F08</t>
  </si>
  <si>
    <t>P7_F09</t>
  </si>
  <si>
    <t>P7_F10</t>
  </si>
  <si>
    <t>P7_F11</t>
  </si>
  <si>
    <t>P7_F12</t>
  </si>
  <si>
    <t>P7_G01</t>
  </si>
  <si>
    <t>P7_G02</t>
  </si>
  <si>
    <t>P7_G03</t>
  </si>
  <si>
    <t>P7_G04</t>
  </si>
  <si>
    <t>P7_G05</t>
  </si>
  <si>
    <t>P7_G06</t>
  </si>
  <si>
    <t>P7_G07</t>
  </si>
  <si>
    <t>P7_G08</t>
  </si>
  <si>
    <t>P7_G09</t>
  </si>
  <si>
    <t>P7_G10</t>
  </si>
  <si>
    <t>P7_G11</t>
  </si>
  <si>
    <t>P7_G12</t>
  </si>
  <si>
    <t>P7_H01</t>
  </si>
  <si>
    <t>P7_H02</t>
  </si>
  <si>
    <t>P7_H03</t>
  </si>
  <si>
    <t>P7_H04</t>
  </si>
  <si>
    <t>P7_H05</t>
  </si>
  <si>
    <t>P7_H06</t>
  </si>
  <si>
    <t>P7_H07</t>
  </si>
  <si>
    <t>P7_H08</t>
  </si>
  <si>
    <t>P7_H09</t>
  </si>
  <si>
    <t>P7_H10</t>
  </si>
  <si>
    <t>P7_H11</t>
  </si>
  <si>
    <t>P7_H12</t>
  </si>
  <si>
    <t>P8_A01</t>
  </si>
  <si>
    <t>P8_A02</t>
  </si>
  <si>
    <t>P8_A03</t>
  </si>
  <si>
    <t>P8_A04</t>
  </si>
  <si>
    <t>P8_A05</t>
  </si>
  <si>
    <t>P8_A06</t>
  </si>
  <si>
    <t>P8_A07</t>
  </si>
  <si>
    <t>P8_A08</t>
  </si>
  <si>
    <t>P8_A09</t>
  </si>
  <si>
    <t>P8_A10</t>
  </si>
  <si>
    <t>P8_A11</t>
  </si>
  <si>
    <t>P8_A12</t>
  </si>
  <si>
    <t>P8_B01</t>
  </si>
  <si>
    <t>P8_B02</t>
  </si>
  <si>
    <t>P8_B03</t>
  </si>
  <si>
    <t>P8_B04</t>
  </si>
  <si>
    <t>P8_B05</t>
  </si>
  <si>
    <t>P8_B06</t>
  </si>
  <si>
    <t>P8_B07</t>
  </si>
  <si>
    <t>P8_B08</t>
  </si>
  <si>
    <t>P8_B09</t>
  </si>
  <si>
    <t>P8_B10</t>
  </si>
  <si>
    <t>P8_B11</t>
  </si>
  <si>
    <t>P8_B12</t>
  </si>
  <si>
    <t>P8_C01</t>
  </si>
  <si>
    <t>P8_C02</t>
  </si>
  <si>
    <t>P8_C03</t>
  </si>
  <si>
    <t>P8_C04</t>
  </si>
  <si>
    <t>P8_C05</t>
  </si>
  <si>
    <t>P8_C06</t>
  </si>
  <si>
    <t>P8_C07</t>
  </si>
  <si>
    <t>P8_C08</t>
  </si>
  <si>
    <t>P8_C09</t>
  </si>
  <si>
    <t>P8_C10</t>
  </si>
  <si>
    <t>P8_C11</t>
  </si>
  <si>
    <t>P8_C12</t>
  </si>
  <si>
    <t>P8_D01</t>
  </si>
  <si>
    <t>P8_D02</t>
  </si>
  <si>
    <t>P8_D03</t>
  </si>
  <si>
    <t>P8_D04</t>
  </si>
  <si>
    <t>P8_D05</t>
  </si>
  <si>
    <t>P8_D06</t>
  </si>
  <si>
    <t>P8_D07</t>
  </si>
  <si>
    <t>P8_D08</t>
  </si>
  <si>
    <t>P8_D09</t>
  </si>
  <si>
    <t>P8_D10</t>
  </si>
  <si>
    <t>P8_D11</t>
  </si>
  <si>
    <t>P8_D12</t>
  </si>
  <si>
    <t>P8_E01</t>
  </si>
  <si>
    <t>P8_E02</t>
  </si>
  <si>
    <t>P8_E03</t>
  </si>
  <si>
    <t>P8_E04</t>
  </si>
  <si>
    <t>P8_E05</t>
  </si>
  <si>
    <t>P8_E06</t>
  </si>
  <si>
    <t>P8_E07</t>
  </si>
  <si>
    <t>P8_E08</t>
  </si>
  <si>
    <t>P8_E09</t>
  </si>
  <si>
    <t>P8_E10</t>
  </si>
  <si>
    <t>P8_E11</t>
  </si>
  <si>
    <t>P8_E12</t>
  </si>
  <si>
    <t>P8_F01</t>
  </si>
  <si>
    <t>P8_F02</t>
  </si>
  <si>
    <t>P8_F03</t>
  </si>
  <si>
    <t>P8_F04</t>
  </si>
  <si>
    <t>P8_F05</t>
  </si>
  <si>
    <t>P8_F06</t>
  </si>
  <si>
    <t>P8_F07</t>
  </si>
  <si>
    <t>P8_F08</t>
  </si>
  <si>
    <t>P8_F09</t>
  </si>
  <si>
    <t>P8_F10</t>
  </si>
  <si>
    <t>P8_F11</t>
  </si>
  <si>
    <t>P8_F12</t>
  </si>
  <si>
    <t>P8_G01</t>
  </si>
  <si>
    <t>P8_G02</t>
  </si>
  <si>
    <t>P8_G03</t>
  </si>
  <si>
    <t>P8_G04</t>
  </si>
  <si>
    <t>P8_G05</t>
  </si>
  <si>
    <t>P8_G06</t>
  </si>
  <si>
    <t>P8_G07</t>
  </si>
  <si>
    <t>P8_G08</t>
  </si>
  <si>
    <t>P8_G09</t>
  </si>
  <si>
    <t>P8_G10</t>
  </si>
  <si>
    <t>P8_G11</t>
  </si>
  <si>
    <t>P8_G12</t>
  </si>
  <si>
    <t>P8_H01</t>
  </si>
  <si>
    <t>P8_H02</t>
  </si>
  <si>
    <t>P8_H03</t>
  </si>
  <si>
    <t>P8_H04</t>
  </si>
  <si>
    <t>P8_H05</t>
  </si>
  <si>
    <t>P8_H06</t>
  </si>
  <si>
    <t>P8_H07</t>
  </si>
  <si>
    <t>P8_H08</t>
  </si>
  <si>
    <t>P8_H09</t>
  </si>
  <si>
    <t>P8_H10</t>
  </si>
  <si>
    <t>P8_H11</t>
  </si>
  <si>
    <t>P8_H12</t>
  </si>
  <si>
    <t>Binding</t>
  </si>
  <si>
    <t>Binding/Non-Binding</t>
  </si>
  <si>
    <t>BARCODE MISSING!</t>
  </si>
  <si>
    <t>Bindingstate</t>
  </si>
  <si>
    <t>Ambiguous</t>
  </si>
  <si>
    <t>Unknown</t>
  </si>
  <si>
    <t>Not Binding</t>
  </si>
  <si>
    <t>Plate 1</t>
  </si>
  <si>
    <t>Plate 2</t>
  </si>
  <si>
    <t>Plate 3</t>
  </si>
  <si>
    <t>Plate 4</t>
  </si>
  <si>
    <t>Plate 5</t>
  </si>
  <si>
    <t>Plate 6</t>
  </si>
  <si>
    <t>Plate 7</t>
  </si>
  <si>
    <t>Plate 8</t>
  </si>
  <si>
    <t>Aggregates</t>
  </si>
  <si>
    <t>Total</t>
  </si>
  <si>
    <t>Construct:</t>
  </si>
  <si>
    <t>A01</t>
  </si>
  <si>
    <t>A02</t>
  </si>
  <si>
    <t>A03</t>
  </si>
  <si>
    <t>A04</t>
  </si>
  <si>
    <t>A05</t>
  </si>
  <si>
    <t>A06</t>
  </si>
  <si>
    <t>A07</t>
  </si>
  <si>
    <t>A08</t>
  </si>
  <si>
    <t>A09</t>
  </si>
  <si>
    <t>A10</t>
  </si>
  <si>
    <t>A11</t>
  </si>
  <si>
    <t>A12</t>
  </si>
  <si>
    <t>B01</t>
  </si>
  <si>
    <t>B02</t>
  </si>
  <si>
    <t>B03</t>
  </si>
  <si>
    <t>B04</t>
  </si>
  <si>
    <t>B05</t>
  </si>
  <si>
    <t>B06</t>
  </si>
  <si>
    <t>B07</t>
  </si>
  <si>
    <t>B08</t>
  </si>
  <si>
    <t>B09</t>
  </si>
  <si>
    <t>B10</t>
  </si>
  <si>
    <t>B11</t>
  </si>
  <si>
    <t>B12</t>
  </si>
  <si>
    <t>C01</t>
  </si>
  <si>
    <t>C02</t>
  </si>
  <si>
    <t>C03</t>
  </si>
  <si>
    <t>C04</t>
  </si>
  <si>
    <t>C05</t>
  </si>
  <si>
    <t>C06</t>
  </si>
  <si>
    <t>C07</t>
  </si>
  <si>
    <t>C08</t>
  </si>
  <si>
    <t>C09</t>
  </si>
  <si>
    <t>C10</t>
  </si>
  <si>
    <t>C11</t>
  </si>
  <si>
    <t>C12</t>
  </si>
  <si>
    <t>D01</t>
  </si>
  <si>
    <t>D02</t>
  </si>
  <si>
    <t>D03</t>
  </si>
  <si>
    <t>D04</t>
  </si>
  <si>
    <t>D05</t>
  </si>
  <si>
    <t>D06</t>
  </si>
  <si>
    <t>D07</t>
  </si>
  <si>
    <t>D08</t>
  </si>
  <si>
    <t>D09</t>
  </si>
  <si>
    <t>D10</t>
  </si>
  <si>
    <t>D11</t>
  </si>
  <si>
    <t>D12</t>
  </si>
  <si>
    <t>E01</t>
  </si>
  <si>
    <t>E02</t>
  </si>
  <si>
    <t>E03</t>
  </si>
  <si>
    <t>E04</t>
  </si>
  <si>
    <t>E05</t>
  </si>
  <si>
    <t>E06</t>
  </si>
  <si>
    <t>E07</t>
  </si>
  <si>
    <t>E08</t>
  </si>
  <si>
    <t>E09</t>
  </si>
  <si>
    <t>E10</t>
  </si>
  <si>
    <t>E11</t>
  </si>
  <si>
    <t>E12</t>
  </si>
  <si>
    <t>F01</t>
  </si>
  <si>
    <t>F02</t>
  </si>
  <si>
    <t>F03</t>
  </si>
  <si>
    <t>F04</t>
  </si>
  <si>
    <t>F05</t>
  </si>
  <si>
    <t>F06</t>
  </si>
  <si>
    <t>F07</t>
  </si>
  <si>
    <t>F08</t>
  </si>
  <si>
    <t>F09</t>
  </si>
  <si>
    <t>F10</t>
  </si>
  <si>
    <t>F11</t>
  </si>
  <si>
    <t>F12</t>
  </si>
  <si>
    <t>G01</t>
  </si>
  <si>
    <t>G02</t>
  </si>
  <si>
    <t>G03</t>
  </si>
  <si>
    <t>G04</t>
  </si>
  <si>
    <t>G05</t>
  </si>
  <si>
    <t>G06</t>
  </si>
  <si>
    <t>G07</t>
  </si>
  <si>
    <t>G08</t>
  </si>
  <si>
    <t>G09</t>
  </si>
  <si>
    <t>G10</t>
  </si>
  <si>
    <t>G11</t>
  </si>
  <si>
    <t>G12</t>
  </si>
  <si>
    <t>H01</t>
  </si>
  <si>
    <t>H02</t>
  </si>
  <si>
    <t>H03</t>
  </si>
  <si>
    <t>H04</t>
  </si>
  <si>
    <t>H05</t>
  </si>
  <si>
    <t>H06</t>
  </si>
  <si>
    <t>H07</t>
  </si>
  <si>
    <t>H08</t>
  </si>
  <si>
    <t>H09</t>
  </si>
  <si>
    <t>H10</t>
  </si>
  <si>
    <t>H11</t>
  </si>
  <si>
    <t>H12</t>
  </si>
  <si>
    <t>P1</t>
  </si>
  <si>
    <t>A</t>
  </si>
  <si>
    <t>P2</t>
  </si>
  <si>
    <t>P3</t>
  </si>
  <si>
    <t>P4</t>
  </si>
  <si>
    <t>P5</t>
  </si>
  <si>
    <t>P6</t>
  </si>
  <si>
    <t>P7</t>
  </si>
  <si>
    <t>P8</t>
  </si>
  <si>
    <t>ID</t>
  </si>
  <si>
    <t>Z56346825</t>
  </si>
  <si>
    <t>Z26781952</t>
  </si>
  <si>
    <t>Z30242120</t>
  </si>
  <si>
    <t>Z26365442</t>
  </si>
  <si>
    <t>Z30612387</t>
  </si>
  <si>
    <t>Z57446103</t>
  </si>
  <si>
    <t>Z30272045</t>
  </si>
  <si>
    <t>Z28429411</t>
  </si>
  <si>
    <t>Z336089202</t>
  </si>
  <si>
    <t>Z111782404</t>
  </si>
  <si>
    <t>Z26548228</t>
  </si>
  <si>
    <t>Z56880342</t>
  </si>
  <si>
    <t>Z57040482</t>
  </si>
  <si>
    <t>Z111716368</t>
  </si>
  <si>
    <t>Z1741973467</t>
  </si>
  <si>
    <t>Z44584202</t>
  </si>
  <si>
    <t>Z19750454</t>
  </si>
  <si>
    <t>Z90713255</t>
  </si>
  <si>
    <t>Z102895082</t>
  </si>
  <si>
    <t>Z57282999</t>
  </si>
  <si>
    <t>Z28226359</t>
  </si>
  <si>
    <t>Z19727416</t>
  </si>
  <si>
    <t>Z32016974</t>
  </si>
  <si>
    <t>Z31721798</t>
  </si>
  <si>
    <t>Z30242133</t>
  </si>
  <si>
    <t>Z2735692823</t>
  </si>
  <si>
    <t>Z26548083</t>
  </si>
  <si>
    <t>Z123856654</t>
  </si>
  <si>
    <t>Z56040660</t>
  </si>
  <si>
    <t>Z91797745</t>
  </si>
  <si>
    <t>Z56767623</t>
  </si>
  <si>
    <t>Z276545932</t>
  </si>
  <si>
    <t>Z335451386</t>
  </si>
  <si>
    <t>Z281077318</t>
  </si>
  <si>
    <t>Z26251905</t>
  </si>
  <si>
    <t>Z1891773393</t>
  </si>
  <si>
    <t>Z30917949</t>
  </si>
  <si>
    <t>Z126932614</t>
  </si>
  <si>
    <t>Z203581214</t>
  </si>
  <si>
    <t>Z45527714</t>
  </si>
  <si>
    <t>Z44586758</t>
  </si>
  <si>
    <t>Z57257264</t>
  </si>
  <si>
    <t>Z2734782702</t>
  </si>
  <si>
    <t>Z277468432</t>
  </si>
  <si>
    <t>Z31484539</t>
  </si>
  <si>
    <t>Z19735067</t>
  </si>
  <si>
    <t>Z219104216</t>
  </si>
  <si>
    <t>Z425387594</t>
  </si>
  <si>
    <t>Z26333448</t>
  </si>
  <si>
    <t>Z126932654</t>
  </si>
  <si>
    <t>Z90122368</t>
  </si>
  <si>
    <t>Z33452549</t>
  </si>
  <si>
    <t>Z2856434840</t>
  </si>
  <si>
    <t>Z19731563</t>
  </si>
  <si>
    <t>Z2856434779</t>
  </si>
  <si>
    <t>Z2856434897</t>
  </si>
  <si>
    <t>Z33452282</t>
  </si>
  <si>
    <t>Z30820160</t>
  </si>
  <si>
    <t>Z57260516</t>
  </si>
  <si>
    <t>Z425449682</t>
  </si>
  <si>
    <t>Z56791867</t>
  </si>
  <si>
    <t>Z26824727</t>
  </si>
  <si>
    <t>Z56347187</t>
  </si>
  <si>
    <t>Z384361454</t>
  </si>
  <si>
    <t>Z1268152398</t>
  </si>
  <si>
    <t>Z27797417</t>
  </si>
  <si>
    <t>Z271004858</t>
  </si>
  <si>
    <t>Z235449082</t>
  </si>
  <si>
    <t>Z32399948</t>
  </si>
  <si>
    <t>Z26968795</t>
  </si>
  <si>
    <t>Z29692148</t>
  </si>
  <si>
    <t>Z426041412</t>
  </si>
  <si>
    <t>Z27808049</t>
  </si>
  <si>
    <t>Z28290384</t>
  </si>
  <si>
    <t>Z85934875</t>
  </si>
  <si>
    <t>Z30624464</t>
  </si>
  <si>
    <t>Z57080305</t>
  </si>
  <si>
    <t>Z26781964</t>
  </si>
  <si>
    <t>Z2856434773</t>
  </si>
  <si>
    <t>Z57627041</t>
  </si>
  <si>
    <t>Z28143241</t>
  </si>
  <si>
    <t>Z30871350</t>
  </si>
  <si>
    <t>Z136583524</t>
  </si>
  <si>
    <t>Z274553586</t>
  </si>
  <si>
    <t>Z85956652</t>
  </si>
  <si>
    <t>Z126933926</t>
  </si>
  <si>
    <t>Z44592329</t>
  </si>
  <si>
    <t>Z109092588</t>
  </si>
  <si>
    <t>Z26333434</t>
  </si>
  <si>
    <t>Z2856434944</t>
  </si>
  <si>
    <t>Z19735904</t>
  </si>
  <si>
    <t>Z332370018</t>
  </si>
  <si>
    <t>Z27678561</t>
  </si>
  <si>
    <t>Z86948938</t>
  </si>
  <si>
    <t>Z422344882</t>
  </si>
  <si>
    <t>Z1741964527</t>
  </si>
  <si>
    <t>Z52584368</t>
  </si>
  <si>
    <t>Z1874937335</t>
  </si>
  <si>
    <t>Z1904249627</t>
  </si>
  <si>
    <t>Z1203329531</t>
  </si>
  <si>
    <t>Z145119960</t>
  </si>
  <si>
    <t>Z2856434903</t>
  </si>
  <si>
    <t>Z1526748660</t>
  </si>
  <si>
    <t>Z270979606</t>
  </si>
  <si>
    <t>Z1432018343</t>
  </si>
  <si>
    <t>Z26794305</t>
  </si>
  <si>
    <t>Z44602971</t>
  </si>
  <si>
    <t>Z1703168683</t>
  </si>
  <si>
    <t>Z805551440</t>
  </si>
  <si>
    <t>Z1530301542</t>
  </si>
  <si>
    <t>Z2447286438</t>
  </si>
  <si>
    <t>Z52425517</t>
  </si>
  <si>
    <t>Z1896597864</t>
  </si>
  <si>
    <t>Z453319206</t>
  </si>
  <si>
    <t>Z1955122823</t>
  </si>
  <si>
    <t>Z2446040567</t>
  </si>
  <si>
    <t>Z2142244288</t>
  </si>
  <si>
    <t>Z1134240160</t>
  </si>
  <si>
    <t>Z384468096</t>
  </si>
  <si>
    <t>Z1551999220</t>
  </si>
  <si>
    <t>Z364368134</t>
  </si>
  <si>
    <t>Z2856434839</t>
  </si>
  <si>
    <t>Z1896598013</t>
  </si>
  <si>
    <t>Z2092370954</t>
  </si>
  <si>
    <t>Z2301438417</t>
  </si>
  <si>
    <t>Z30857828</t>
  </si>
  <si>
    <t>Z1891772663</t>
  </si>
  <si>
    <t>Z2856434806</t>
  </si>
  <si>
    <t>Z239136710</t>
  </si>
  <si>
    <t>Z2856434827</t>
  </si>
  <si>
    <t>Z371866204</t>
  </si>
  <si>
    <t>Z57186564</t>
  </si>
  <si>
    <t>Z1675346324</t>
  </si>
  <si>
    <t>Z1454310449</t>
  </si>
  <si>
    <t>Z2027049478</t>
  </si>
  <si>
    <t>Z2443429438</t>
  </si>
  <si>
    <t>Z275165822</t>
  </si>
  <si>
    <t>Z933326822</t>
  </si>
  <si>
    <t>Z2510259379</t>
  </si>
  <si>
    <t>Z383325512</t>
  </si>
  <si>
    <t>Z803153598</t>
  </si>
  <si>
    <t>Z85517292</t>
  </si>
  <si>
    <t>Z53825479</t>
  </si>
  <si>
    <t>Z1401276297</t>
  </si>
  <si>
    <t>Z1815155460</t>
  </si>
  <si>
    <t>Z1407672867</t>
  </si>
  <si>
    <t>Z1741966151</t>
  </si>
  <si>
    <t>Z2017861827</t>
  </si>
  <si>
    <t>Z1273141646</t>
  </si>
  <si>
    <t>Z165141116</t>
  </si>
  <si>
    <t>Z65532537</t>
  </si>
  <si>
    <t>Z45705015</t>
  </si>
  <si>
    <t>Z359352902</t>
  </si>
  <si>
    <t>Z2856434793</t>
  </si>
  <si>
    <t>Z30272547</t>
  </si>
  <si>
    <t>Z319891284</t>
  </si>
  <si>
    <t>Z1816233707</t>
  </si>
  <si>
    <t>Z1328078283</t>
  </si>
  <si>
    <t>Z210803634</t>
  </si>
  <si>
    <t>Z741218268</t>
  </si>
  <si>
    <t>Z2327226104</t>
  </si>
  <si>
    <t>Z1217960891</t>
  </si>
  <si>
    <t>Z1129283193</t>
  </si>
  <si>
    <t>Z1639162606</t>
  </si>
  <si>
    <t>Z44590919</t>
  </si>
  <si>
    <t>Z53834613</t>
  </si>
  <si>
    <t>Z57111868</t>
  </si>
  <si>
    <t>Z1622626423</t>
  </si>
  <si>
    <t>Z1348371854</t>
  </si>
  <si>
    <t>Z2377835233</t>
  </si>
  <si>
    <t>Z373221060</t>
  </si>
  <si>
    <t>Z90664455</t>
  </si>
  <si>
    <t>Z291279160</t>
  </si>
  <si>
    <t>Z1429867185</t>
  </si>
  <si>
    <t>Z1148747945</t>
  </si>
  <si>
    <t>Z1203191681</t>
  </si>
  <si>
    <t>Z1693429442</t>
  </si>
  <si>
    <t>Z509756472</t>
  </si>
  <si>
    <t>Z111507846</t>
  </si>
  <si>
    <t>Z1741785925</t>
  </si>
  <si>
    <t>Z1849009686</t>
  </si>
  <si>
    <t>Z1551688335</t>
  </si>
  <si>
    <t>Z1827602749</t>
  </si>
  <si>
    <t>Z1273312153</t>
  </si>
  <si>
    <t>Z19234337</t>
  </si>
  <si>
    <t>Z235341991</t>
  </si>
  <si>
    <t>Z1562205518</t>
  </si>
  <si>
    <t>Z1730522163</t>
  </si>
  <si>
    <t>Z33486130</t>
  </si>
  <si>
    <t>Z2472938267</t>
  </si>
  <si>
    <t>Z2856434875</t>
  </si>
  <si>
    <t>Z54628578</t>
  </si>
  <si>
    <t>Z763030030</t>
  </si>
  <si>
    <t>Z134785326</t>
  </si>
  <si>
    <t>Z240297434</t>
  </si>
  <si>
    <t>Z272156568</t>
  </si>
  <si>
    <t>Z431807512</t>
  </si>
  <si>
    <t>Z86417414</t>
  </si>
  <si>
    <t>Z1171978788</t>
  </si>
  <si>
    <t>Z100642432</t>
  </si>
  <si>
    <t>Z1229798311</t>
  </si>
  <si>
    <t>Z1262398388</t>
  </si>
  <si>
    <t>Z87615031</t>
  </si>
  <si>
    <t>Z94597856</t>
  </si>
  <si>
    <t>Z33452106</t>
  </si>
  <si>
    <t>Z217038356</t>
  </si>
  <si>
    <t>Z969560582</t>
  </si>
  <si>
    <t>Z135394292</t>
  </si>
  <si>
    <t>Z394039592</t>
  </si>
  <si>
    <t>Z27682767</t>
  </si>
  <si>
    <t>Z1172243962</t>
  </si>
  <si>
    <t>Z50145861</t>
  </si>
  <si>
    <t>Z1259341012</t>
  </si>
  <si>
    <t>Z2856434899</t>
  </si>
  <si>
    <t>Z2466069494</t>
  </si>
  <si>
    <t>Z458894644</t>
  </si>
  <si>
    <t>Z263785508</t>
  </si>
  <si>
    <t>Z31244728</t>
  </si>
  <si>
    <t>Z969560308</t>
  </si>
  <si>
    <t>Z111529496</t>
  </si>
  <si>
    <t>Z437516460</t>
  </si>
  <si>
    <t>Z438067480</t>
  </si>
  <si>
    <t>Z198195774</t>
  </si>
  <si>
    <t>Z2856434762</t>
  </si>
  <si>
    <t>Z1259341037</t>
  </si>
  <si>
    <t>Z1134990241</t>
  </si>
  <si>
    <t>Z1267773786</t>
  </si>
  <si>
    <t>Z208334100</t>
  </si>
  <si>
    <t>Z437584380</t>
  </si>
  <si>
    <t>Z165170770</t>
  </si>
  <si>
    <t>Z2241115980</t>
  </si>
  <si>
    <t>Z111666026</t>
  </si>
  <si>
    <t>Z907784200</t>
  </si>
  <si>
    <t>Z287484230</t>
  </si>
  <si>
    <t>Z2856434920</t>
  </si>
  <si>
    <t>Z822382694</t>
  </si>
  <si>
    <t>Z2856434814</t>
  </si>
  <si>
    <t>Z979145504</t>
  </si>
  <si>
    <t>Z1267881672</t>
  </si>
  <si>
    <t>Z133622412</t>
  </si>
  <si>
    <t>Z26312102</t>
  </si>
  <si>
    <t>Z939944666</t>
  </si>
  <si>
    <t>Z19739650</t>
  </si>
  <si>
    <t>Z729726784</t>
  </si>
  <si>
    <t>Z19733482</t>
  </si>
  <si>
    <t>Z220816104</t>
  </si>
  <si>
    <t>Z1238477790</t>
  </si>
  <si>
    <t>Z54571979</t>
  </si>
  <si>
    <t>Z1262246195</t>
  </si>
  <si>
    <t>Z52214433</t>
  </si>
  <si>
    <t>Z943693514</t>
  </si>
  <si>
    <t>Z410633222</t>
  </si>
  <si>
    <t>Z815264062</t>
  </si>
  <si>
    <t>Z45656995</t>
  </si>
  <si>
    <t>Z300245038</t>
  </si>
  <si>
    <t>Z955369596</t>
  </si>
  <si>
    <t>Z73240835</t>
  </si>
  <si>
    <t>Z2241127906</t>
  </si>
  <si>
    <t>Z319545618</t>
  </si>
  <si>
    <t>Z364321922</t>
  </si>
  <si>
    <t>Z274575916</t>
  </si>
  <si>
    <t>Z55290386</t>
  </si>
  <si>
    <t>Z1212984951</t>
  </si>
  <si>
    <t>Z744754722</t>
  </si>
  <si>
    <t>Z31735562</t>
  </si>
  <si>
    <t>Z85525386</t>
  </si>
  <si>
    <t>Z48852953</t>
  </si>
  <si>
    <t>Z54226006</t>
  </si>
  <si>
    <t>Z131516158</t>
  </si>
  <si>
    <t>Z2856434925</t>
  </si>
  <si>
    <t>Z906021418</t>
  </si>
  <si>
    <t>Z1259155959</t>
  </si>
  <si>
    <t>Z2241963319</t>
  </si>
  <si>
    <t>Z1263820300</t>
  </si>
  <si>
    <t>Z1741975423</t>
  </si>
  <si>
    <t>Z53115945</t>
  </si>
  <si>
    <t>Z466628048</t>
  </si>
  <si>
    <t>Z26794351</t>
  </si>
  <si>
    <t>Z381729066</t>
  </si>
  <si>
    <t>Z28290321</t>
  </si>
  <si>
    <t>Z328695024</t>
  </si>
  <si>
    <t>Z396380540</t>
  </si>
  <si>
    <t>Z104584152</t>
  </si>
  <si>
    <t>Z1259162160</t>
  </si>
  <si>
    <t>Z90526999</t>
  </si>
  <si>
    <t>Z228585842</t>
  </si>
  <si>
    <t>Z445856640</t>
  </si>
  <si>
    <t>Z56983806</t>
  </si>
  <si>
    <t>Z44567722</t>
  </si>
  <si>
    <t>Z57515803</t>
  </si>
  <si>
    <t>Z2856434874</t>
  </si>
  <si>
    <t>Z29077827</t>
  </si>
  <si>
    <t>Z57715447</t>
  </si>
  <si>
    <t>Z2204875953</t>
  </si>
  <si>
    <t>Z32386228</t>
  </si>
  <si>
    <t>Z1954800564</t>
  </si>
  <si>
    <t>Z165063492</t>
  </si>
  <si>
    <t>Z1563512128</t>
  </si>
  <si>
    <t>Z56792776</t>
  </si>
  <si>
    <t>Z57101343</t>
  </si>
  <si>
    <t>Z57778470</t>
  </si>
  <si>
    <t>Z57261895</t>
  </si>
  <si>
    <t>Z2856434807</t>
  </si>
  <si>
    <t>Z28173817</t>
  </si>
  <si>
    <t>Z1310876699</t>
  </si>
  <si>
    <t>Z1505719304</t>
  </si>
  <si>
    <t>Z1545313172</t>
  </si>
  <si>
    <t>Z227998000</t>
  </si>
  <si>
    <t>Z2856434887</t>
  </si>
  <si>
    <t>Z1593306637</t>
  </si>
  <si>
    <t>Z2856434895</t>
  </si>
  <si>
    <t>Z1230032143</t>
  </si>
  <si>
    <t>Z2856434854</t>
  </si>
  <si>
    <t>Z1430613384</t>
  </si>
  <si>
    <t>Z89307993</t>
  </si>
  <si>
    <t>Z68404778</t>
  </si>
  <si>
    <t>Z86416893</t>
  </si>
  <si>
    <t>Z1220452176</t>
  </si>
  <si>
    <t>Z17497990</t>
  </si>
  <si>
    <t>Z1119505742</t>
  </si>
  <si>
    <t>Z2856434846</t>
  </si>
  <si>
    <t>Z2856434916</t>
  </si>
  <si>
    <t>Z30932204</t>
  </si>
  <si>
    <t>Z44609285</t>
  </si>
  <si>
    <t>Z2856434941</t>
  </si>
  <si>
    <t>Z68299550</t>
  </si>
  <si>
    <t>Z27749656</t>
  </si>
  <si>
    <t>Z30802768</t>
  </si>
  <si>
    <t>Z1650868495</t>
  </si>
  <si>
    <t>Z2856434890</t>
  </si>
  <si>
    <t>Z57260539</t>
  </si>
  <si>
    <t>Z275156196</t>
  </si>
  <si>
    <t>Z57344995</t>
  </si>
  <si>
    <t>Z1587220559</t>
  </si>
  <si>
    <t>Z44585920</t>
  </si>
  <si>
    <t>Z2856434804</t>
  </si>
  <si>
    <t>Z1614545742</t>
  </si>
  <si>
    <t>Z1430613393</t>
  </si>
  <si>
    <t>Z1802166390</t>
  </si>
  <si>
    <t>Z62645406</t>
  </si>
  <si>
    <t>Z69118333</t>
  </si>
  <si>
    <t>Z2856434909</t>
  </si>
  <si>
    <t>Z1745658474</t>
  </si>
  <si>
    <t>Z108545814</t>
  </si>
  <si>
    <t>Z85525355</t>
  </si>
  <si>
    <t>Z56767614</t>
  </si>
  <si>
    <t>Z2856434855</t>
  </si>
  <si>
    <t>Z30891796</t>
  </si>
  <si>
    <t>Z111810692</t>
  </si>
  <si>
    <t>Z57475877</t>
  </si>
  <si>
    <t>Z2856434929</t>
  </si>
  <si>
    <t>Z793500562</t>
  </si>
  <si>
    <t>Z32665176</t>
  </si>
  <si>
    <t>Z741055844</t>
  </si>
  <si>
    <t>Z89385775</t>
  </si>
  <si>
    <t>Z57190020</t>
  </si>
  <si>
    <t>Z18197050</t>
  </si>
  <si>
    <t>Z56772132</t>
  </si>
  <si>
    <t>Z56813508</t>
  </si>
  <si>
    <t>Z933840894</t>
  </si>
  <si>
    <t>Z54226095</t>
  </si>
  <si>
    <t>Z32400357</t>
  </si>
  <si>
    <t>Z69091635</t>
  </si>
  <si>
    <t>Z32385991</t>
  </si>
  <si>
    <t>Z32327641</t>
  </si>
  <si>
    <t>Z44586802</t>
  </si>
  <si>
    <t>Z31602870</t>
  </si>
  <si>
    <t>Z45515569</t>
  </si>
  <si>
    <t>Z285675722</t>
  </si>
  <si>
    <t>Z29634868</t>
  </si>
  <si>
    <t>Z26769872</t>
  </si>
  <si>
    <t>Z1673618163</t>
  </si>
  <si>
    <t>Z69092635</t>
  </si>
  <si>
    <t>Z31792168</t>
  </si>
  <si>
    <t>Z123970702</t>
  </si>
  <si>
    <t>Z19733979</t>
  </si>
  <si>
    <t>Z2856434834</t>
  </si>
  <si>
    <t>Z57479285</t>
  </si>
  <si>
    <t>Z57744604</t>
  </si>
  <si>
    <t>Z296054478</t>
  </si>
  <si>
    <t>Z2856434848</t>
  </si>
  <si>
    <t>Z56785490</t>
  </si>
  <si>
    <t>Z56827661</t>
  </si>
  <si>
    <t>Z85895198</t>
  </si>
  <si>
    <t>Z30242076</t>
  </si>
  <si>
    <t>Z59181945</t>
  </si>
  <si>
    <t>Z1507502062</t>
  </si>
  <si>
    <t>Z755044716</t>
  </si>
  <si>
    <t>Z2434225559</t>
  </si>
  <si>
    <t>Z2856434845</t>
  </si>
  <si>
    <t>Z1891773476</t>
  </si>
  <si>
    <t>Z102768020</t>
  </si>
  <si>
    <t>Z133632670</t>
  </si>
  <si>
    <t>Z2064898339</t>
  </si>
  <si>
    <t>Z2856434917</t>
  </si>
  <si>
    <t>Z1270312110</t>
  </si>
  <si>
    <t>Z1354416068</t>
  </si>
  <si>
    <t>Z1367324110</t>
  </si>
  <si>
    <t>Z1509882419</t>
  </si>
  <si>
    <t>Z1635496816</t>
  </si>
  <si>
    <t>Z1696822287</t>
  </si>
  <si>
    <t>Z27653940</t>
  </si>
  <si>
    <t>Z68195082</t>
  </si>
  <si>
    <t>Z2444672448</t>
  </si>
  <si>
    <t>Z235361235</t>
  </si>
  <si>
    <t>Z812517112</t>
  </si>
  <si>
    <t>Z2856434809</t>
  </si>
  <si>
    <t>Z57475068</t>
  </si>
  <si>
    <t>Z1359419878</t>
  </si>
  <si>
    <t>Z1328968520</t>
  </si>
  <si>
    <t>Z1444783243</t>
  </si>
  <si>
    <t>Z1650168321</t>
  </si>
  <si>
    <t>Z1312590981</t>
  </si>
  <si>
    <t>Z2856434937</t>
  </si>
  <si>
    <t>Z30595739</t>
  </si>
  <si>
    <t>Z166605480</t>
  </si>
  <si>
    <t>Z235361315</t>
  </si>
  <si>
    <t>Z1868430535</t>
  </si>
  <si>
    <t>Z1002568728</t>
  </si>
  <si>
    <t>Z274555794</t>
  </si>
  <si>
    <t>Z1124201124</t>
  </si>
  <si>
    <t>Z1324853681</t>
  </si>
  <si>
    <t>Z1348559502</t>
  </si>
  <si>
    <t>Z212122838</t>
  </si>
  <si>
    <t>Z53116498</t>
  </si>
  <si>
    <t>Z56923284</t>
  </si>
  <si>
    <t>Z26552420</t>
  </si>
  <si>
    <t>Z53825020</t>
  </si>
  <si>
    <t>Z1636723439</t>
  </si>
  <si>
    <t>Z1824511473</t>
  </si>
  <si>
    <t>Z2442269480</t>
  </si>
  <si>
    <t>Z274555566</t>
  </si>
  <si>
    <t>Z1374778753</t>
  </si>
  <si>
    <t>Z2527301677</t>
  </si>
  <si>
    <t>Z45516134</t>
  </si>
  <si>
    <t>Z2856434942</t>
  </si>
  <si>
    <t>Z26781943</t>
  </si>
  <si>
    <t>Z2856434918</t>
  </si>
  <si>
    <t>Z1741959530</t>
  </si>
  <si>
    <t>Z212045094</t>
  </si>
  <si>
    <t>Z1269638430</t>
  </si>
  <si>
    <t>Z2856434938</t>
  </si>
  <si>
    <t>Z2856434805</t>
  </si>
  <si>
    <t>Z274554872</t>
  </si>
  <si>
    <t>Z2442288995</t>
  </si>
  <si>
    <t>Z281802060</t>
  </si>
  <si>
    <t>Z1349163663</t>
  </si>
  <si>
    <t>Z2856434798</t>
  </si>
  <si>
    <t>Z133729708</t>
  </si>
  <si>
    <t>Z48847594</t>
  </si>
  <si>
    <t>Z33545544</t>
  </si>
  <si>
    <t>Z58982727</t>
  </si>
  <si>
    <t>Z1787158625</t>
  </si>
  <si>
    <t>Z19684186</t>
  </si>
  <si>
    <t>Z1713595338</t>
  </si>
  <si>
    <t>Z1247413608</t>
  </si>
  <si>
    <t>Z1343633025</t>
  </si>
  <si>
    <t>Z1492796719</t>
  </si>
  <si>
    <t>Z287148438</t>
  </si>
  <si>
    <t>Z1324080698</t>
  </si>
  <si>
    <t>Z56943440</t>
  </si>
  <si>
    <t>Z2856434902</t>
  </si>
  <si>
    <t>Z30612220</t>
  </si>
  <si>
    <t>Z927746322</t>
  </si>
  <si>
    <t>Z1891776952</t>
  </si>
  <si>
    <t>Z1373445602</t>
  </si>
  <si>
    <t>Z285782452</t>
  </si>
  <si>
    <t>Z1407673036</t>
  </si>
  <si>
    <t>Z53825177</t>
  </si>
  <si>
    <t>Z1416571195</t>
  </si>
  <si>
    <t>Z1515654336</t>
  </si>
  <si>
    <t>Z26804467</t>
  </si>
  <si>
    <t>Z48847633</t>
  </si>
  <si>
    <t>Z48847639</t>
  </si>
  <si>
    <t>Z223688272</t>
  </si>
  <si>
    <t>Z1891776064</t>
  </si>
  <si>
    <t>Z2856434888</t>
  </si>
  <si>
    <t>Z56755722</t>
  </si>
  <si>
    <t>Z2429435052</t>
  </si>
  <si>
    <t>Z212851096</t>
  </si>
  <si>
    <t>Z31720228</t>
  </si>
  <si>
    <t>Z2856434791</t>
  </si>
  <si>
    <t>Z1251207602</t>
  </si>
  <si>
    <t>Z1267885772</t>
  </si>
  <si>
    <t>Z55671900</t>
  </si>
  <si>
    <t>Z1263811695</t>
  </si>
  <si>
    <t>Z1497321453</t>
  </si>
  <si>
    <t>Z1267773591</t>
  </si>
  <si>
    <t>Z168883358</t>
  </si>
  <si>
    <t>Z169226638</t>
  </si>
  <si>
    <t>Z55009317</t>
  </si>
  <si>
    <t>Z295848548</t>
  </si>
  <si>
    <t>Z204776284</t>
  </si>
  <si>
    <t>Z768399682</t>
  </si>
  <si>
    <t>Z2856434856</t>
  </si>
  <si>
    <t>Z1262327505</t>
  </si>
  <si>
    <t>Z71580604</t>
  </si>
  <si>
    <t>Z31721097</t>
  </si>
  <si>
    <t>Z1245580461</t>
  </si>
  <si>
    <t>Z1787627869</t>
  </si>
  <si>
    <t>Z729352906</t>
  </si>
  <si>
    <t>Z1881545321</t>
  </si>
  <si>
    <t>Z2106600670</t>
  </si>
  <si>
    <t>Z31222641</t>
  </si>
  <si>
    <t>Z369042042</t>
  </si>
  <si>
    <t>Z216450634</t>
  </si>
  <si>
    <t>Z183344018</t>
  </si>
  <si>
    <t>Z1171217421</t>
  </si>
  <si>
    <t>Z1650040241</t>
  </si>
  <si>
    <t>Z1350579414</t>
  </si>
  <si>
    <t>Z1546887028</t>
  </si>
  <si>
    <t>Z1827898537</t>
  </si>
  <si>
    <t>Z1101755952</t>
  </si>
  <si>
    <t>Z2856434862</t>
  </si>
  <si>
    <t>Z1506050651</t>
  </si>
  <si>
    <t>Z416341642</t>
  </si>
  <si>
    <t>Z355728146</t>
  </si>
  <si>
    <t>Z31217395</t>
  </si>
  <si>
    <t>Z354992234</t>
  </si>
  <si>
    <t>Z1437171658</t>
  </si>
  <si>
    <t>Z2856434843</t>
  </si>
  <si>
    <t>Z1362754425</t>
  </si>
  <si>
    <t>Z1259335913</t>
  </si>
  <si>
    <t>Z1137725943</t>
  </si>
  <si>
    <t>Z1992316287</t>
  </si>
  <si>
    <t>Z1899842917</t>
  </si>
  <si>
    <t>Z2217052426</t>
  </si>
  <si>
    <t>Z2856434871</t>
  </si>
  <si>
    <t>Z369936976</t>
  </si>
  <si>
    <t>Z2856434894</t>
  </si>
  <si>
    <t>Z1275599911</t>
  </si>
  <si>
    <t>Z1333043417</t>
  </si>
  <si>
    <t>Z1267773566</t>
  </si>
  <si>
    <t>Z1267882044</t>
  </si>
  <si>
    <t>Z818732104</t>
  </si>
  <si>
    <t>Z1169060901</t>
  </si>
  <si>
    <t>Z1992316315</t>
  </si>
  <si>
    <t>Z103740620</t>
  </si>
  <si>
    <t>Z2856434896</t>
  </si>
  <si>
    <t>Z2856434898</t>
  </si>
  <si>
    <t>Z52314092</t>
  </si>
  <si>
    <t>Z2856434900</t>
  </si>
  <si>
    <t>Z1259339735</t>
  </si>
  <si>
    <t>Z1401333862</t>
  </si>
  <si>
    <t>Z1250132544</t>
  </si>
  <si>
    <t>Z1263529721</t>
  </si>
  <si>
    <t>Z1741794237</t>
  </si>
  <si>
    <t>Z1694504496</t>
  </si>
  <si>
    <t>Z228585534</t>
  </si>
  <si>
    <t>Z1741815708</t>
  </si>
  <si>
    <t>Z1003207278</t>
  </si>
  <si>
    <t>Z752989138</t>
  </si>
  <si>
    <t>Z316425948</t>
  </si>
  <si>
    <t>Z373768900</t>
  </si>
  <si>
    <t>Z1613492358</t>
  </si>
  <si>
    <t>Z31432226</t>
  </si>
  <si>
    <t>Z90504169</t>
  </si>
  <si>
    <t>Z1246465616</t>
  </si>
  <si>
    <t>Z1250132788</t>
  </si>
  <si>
    <t>Z1396419547</t>
  </si>
  <si>
    <t>Z2856434815</t>
  </si>
  <si>
    <t>Z2442270563</t>
  </si>
  <si>
    <t>Z927412236</t>
  </si>
  <si>
    <t>Z416877194</t>
  </si>
  <si>
    <t>Z419995480</t>
  </si>
  <si>
    <t>Z1439422127</t>
  </si>
  <si>
    <t>Z1259161657</t>
  </si>
  <si>
    <t>Z241832786</t>
  </si>
  <si>
    <t>Z1139246057</t>
  </si>
  <si>
    <t>Z1273312142</t>
  </si>
  <si>
    <t>Z1674937530</t>
  </si>
  <si>
    <t>Z1545196403</t>
  </si>
  <si>
    <t>Z1945710531</t>
  </si>
  <si>
    <t>Z2856434901</t>
  </si>
  <si>
    <t>Z1918536193</t>
  </si>
  <si>
    <t>Z31504642</t>
  </si>
  <si>
    <t>Z32014663</t>
  </si>
  <si>
    <t>Z106307058</t>
  </si>
  <si>
    <t>Z1741966630</t>
  </si>
  <si>
    <t>Z1619978933</t>
  </si>
  <si>
    <t>Z2856434812</t>
  </si>
  <si>
    <t>Z56259192</t>
  </si>
  <si>
    <t>Z2856434866</t>
  </si>
  <si>
    <t>Z375990520</t>
  </si>
  <si>
    <t>Z2856434883</t>
  </si>
  <si>
    <t>Z240654968</t>
  </si>
  <si>
    <t>Z28870646</t>
  </si>
  <si>
    <t>Z31385861</t>
  </si>
  <si>
    <t>Z1272480091</t>
  </si>
  <si>
    <t>Z1267773633</t>
  </si>
  <si>
    <t>Z1263714198</t>
  </si>
  <si>
    <t>Z18618496</t>
  </si>
  <si>
    <t>Z275181224</t>
  </si>
  <si>
    <t>Z413792090</t>
  </si>
  <si>
    <t>Z293079056</t>
  </si>
  <si>
    <t>Z2856434849</t>
  </si>
  <si>
    <t>Z2856434836</t>
  </si>
  <si>
    <t>Z645232558</t>
  </si>
  <si>
    <t>Z2856434770</t>
  </si>
  <si>
    <t>Z57328997</t>
  </si>
  <si>
    <t>Z135439900</t>
  </si>
  <si>
    <t>Z1262254278</t>
  </si>
  <si>
    <t>Z1578665941</t>
  </si>
  <si>
    <t>Z1454840342</t>
  </si>
  <si>
    <t>Z804566442</t>
  </si>
  <si>
    <t>Z2293643386</t>
  </si>
  <si>
    <t>Z57791725</t>
  </si>
  <si>
    <t>Z1545312521</t>
  </si>
  <si>
    <t>Z86416929</t>
  </si>
  <si>
    <t>Z68277692</t>
  </si>
  <si>
    <t>Z29191465</t>
  </si>
  <si>
    <t>Z2467208649</t>
  </si>
  <si>
    <t>Z927400026</t>
  </si>
  <si>
    <t>Z1262327459</t>
  </si>
  <si>
    <t>Z1346370629</t>
  </si>
  <si>
    <t>Z1929757385</t>
  </si>
  <si>
    <t>Z2856434858</t>
  </si>
  <si>
    <t>Z2064898127</t>
  </si>
  <si>
    <t>Z53836105</t>
  </si>
  <si>
    <t>Z18839017</t>
  </si>
  <si>
    <t>Z30162334</t>
  </si>
  <si>
    <t>Z31480458</t>
  </si>
  <si>
    <t>Z33297786</t>
  </si>
  <si>
    <t>Z1667545918</t>
  </si>
  <si>
    <t>Z287256168</t>
  </si>
  <si>
    <t>Z2065616520</t>
  </si>
  <si>
    <t>Z32968340</t>
  </si>
  <si>
    <t>Z1983897532</t>
  </si>
  <si>
    <t>Z57299529</t>
  </si>
  <si>
    <t>Z2856434931</t>
  </si>
  <si>
    <t>Z31697001</t>
  </si>
  <si>
    <t>Z2856434851</t>
  </si>
  <si>
    <t>Z952656810</t>
  </si>
  <si>
    <t>Z730649594</t>
  </si>
  <si>
    <t>Z31478538</t>
  </si>
  <si>
    <t>Z1373430305</t>
  </si>
  <si>
    <t>Z1203252645</t>
  </si>
  <si>
    <t>Z1245580425</t>
  </si>
  <si>
    <t>Z2277255954</t>
  </si>
  <si>
    <t>Z2272040604</t>
  </si>
  <si>
    <t>Z1722836661</t>
  </si>
  <si>
    <t>Z33546965</t>
  </si>
  <si>
    <t>Z1623890017</t>
  </si>
  <si>
    <t>Z1217741507</t>
  </si>
  <si>
    <t>Z2856434829</t>
  </si>
  <si>
    <t>Z53860899</t>
  </si>
  <si>
    <t>Z363104204</t>
  </si>
  <si>
    <t>Z31190928</t>
  </si>
  <si>
    <t>Z733898630</t>
  </si>
  <si>
    <t>Z1271660837</t>
  </si>
  <si>
    <t>Z2074076908</t>
  </si>
  <si>
    <t>Z57472297</t>
  </si>
  <si>
    <t>Z223388508</t>
  </si>
  <si>
    <t>Z57283017</t>
  </si>
  <si>
    <t>Z2856434865</t>
  </si>
  <si>
    <t>Z45617795</t>
  </si>
  <si>
    <t>Z2856434884</t>
  </si>
  <si>
    <t>Z2856434830</t>
  </si>
  <si>
    <t>Z2856434776</t>
  </si>
  <si>
    <t>Z1103351268</t>
  </si>
  <si>
    <t>Z818727262</t>
  </si>
  <si>
    <t>Z1998104358</t>
  </si>
  <si>
    <t>Z2017168803</t>
  </si>
  <si>
    <t>Z1449748885</t>
  </si>
  <si>
    <t>Z31478129</t>
  </si>
  <si>
    <t>Z2856434926</t>
  </si>
  <si>
    <t>Z2856434813</t>
  </si>
  <si>
    <t>Z30620520</t>
  </si>
  <si>
    <t>Z419884046</t>
  </si>
  <si>
    <t>Z2856434868</t>
  </si>
  <si>
    <t>Z27805986</t>
  </si>
  <si>
    <t>Z192955056</t>
  </si>
  <si>
    <t>Z2737076969</t>
  </si>
  <si>
    <t>Z57292378</t>
  </si>
  <si>
    <t>Z2856434879</t>
  </si>
  <si>
    <t>Z321318226</t>
  </si>
  <si>
    <t>Z2177153697</t>
  </si>
  <si>
    <t>Z57614330</t>
  </si>
  <si>
    <t>Z823455846</t>
  </si>
  <si>
    <t>Z364328788</t>
  </si>
  <si>
    <t>Z2856434783</t>
  </si>
  <si>
    <t>Z2856434816</t>
  </si>
  <si>
    <t>Z44584192</t>
  </si>
  <si>
    <t>Z44603686</t>
  </si>
  <si>
    <t>Z198194396</t>
  </si>
  <si>
    <t>Z26794338</t>
  </si>
  <si>
    <t>Z1581680287</t>
  </si>
  <si>
    <t>Z275154304</t>
  </si>
  <si>
    <t>Z29325421</t>
  </si>
  <si>
    <t>Z64450924</t>
  </si>
  <si>
    <t>Z2856434767</t>
  </si>
  <si>
    <t>Z2856434892</t>
  </si>
  <si>
    <t>Z2697514548</t>
  </si>
  <si>
    <t>Z276351322</t>
  </si>
  <si>
    <t>Z2064107709</t>
  </si>
  <si>
    <t>Z915492990</t>
  </si>
  <si>
    <t>Z1688493887</t>
  </si>
  <si>
    <t>Z1203107138</t>
  </si>
  <si>
    <t>Z2856434857</t>
  </si>
  <si>
    <t>Z2856434940</t>
  </si>
  <si>
    <t>Z57292400</t>
  </si>
  <si>
    <t>Z2234920345</t>
  </si>
  <si>
    <t>Z57292369</t>
  </si>
  <si>
    <t>Z54628157</t>
  </si>
  <si>
    <t>Z1741960769</t>
  </si>
  <si>
    <t>Z1186029914</t>
  </si>
  <si>
    <t>Z1688504114</t>
  </si>
  <si>
    <t>Z198195770</t>
  </si>
  <si>
    <t>Z57792053</t>
  </si>
  <si>
    <t>Z2856434821</t>
  </si>
  <si>
    <t>Z735557654</t>
  </si>
  <si>
    <t>Z56259166</t>
  </si>
  <si>
    <t>Z275179758</t>
  </si>
  <si>
    <t>Z57292433</t>
  </si>
  <si>
    <t>Z68639747</t>
  </si>
  <si>
    <t>Z1603775714</t>
  </si>
  <si>
    <t>Z31432964</t>
  </si>
  <si>
    <t>Z1478435544</t>
  </si>
  <si>
    <t>Z19735192</t>
  </si>
  <si>
    <t>Z1086293874</t>
  </si>
  <si>
    <t>Z198194394</t>
  </si>
  <si>
    <t>Z19735981</t>
  </si>
  <si>
    <t>Z2856434881</t>
  </si>
  <si>
    <t>Z86949053</t>
  </si>
  <si>
    <t>Z1190787729</t>
  </si>
  <si>
    <t>Z57258487</t>
  </si>
  <si>
    <t>Z57292434</t>
  </si>
  <si>
    <t>Z57478994</t>
  </si>
  <si>
    <t>Z1266823232</t>
  </si>
  <si>
    <t>Z2856434906</t>
  </si>
  <si>
    <t>Z2856434878</t>
  </si>
  <si>
    <t>Z275151340</t>
  </si>
  <si>
    <t>Z2027158783</t>
  </si>
  <si>
    <t>Z2856434826</t>
  </si>
  <si>
    <t>Z24758179</t>
  </si>
  <si>
    <t>Z27782760</t>
  </si>
  <si>
    <t>Z275179946</t>
  </si>
  <si>
    <t>Z30485868</t>
  </si>
  <si>
    <t>Z2643472210</t>
  </si>
  <si>
    <t>Z2940170964</t>
  </si>
  <si>
    <t>Z2856434778</t>
  </si>
  <si>
    <t>Z57324924</t>
  </si>
  <si>
    <t>Z192981502</t>
  </si>
  <si>
    <t>Z45641455</t>
  </si>
  <si>
    <t>Z28429425</t>
  </si>
  <si>
    <t>Z27695365</t>
  </si>
  <si>
    <t>Z1152242726</t>
  </si>
  <si>
    <t>Z86622311</t>
  </si>
  <si>
    <t>Z57299526</t>
  </si>
  <si>
    <t>Z2856434786</t>
  </si>
  <si>
    <t>Z2856434824</t>
  </si>
  <si>
    <t>Z2574937229</t>
  </si>
  <si>
    <t>Z1381484542</t>
  </si>
  <si>
    <t>Z1157654117</t>
  </si>
  <si>
    <t>Z27666218</t>
  </si>
  <si>
    <t>Z1461982627</t>
  </si>
  <si>
    <t>Z19751622</t>
  </si>
  <si>
    <t>Z2735592898</t>
  </si>
  <si>
    <t>Z117233350</t>
  </si>
  <si>
    <t>Z2856434912</t>
  </si>
  <si>
    <t>Z1331830630</t>
  </si>
  <si>
    <t>Z1259086950</t>
  </si>
  <si>
    <t>Z363993198</t>
  </si>
  <si>
    <t>Z2444997446</t>
  </si>
  <si>
    <t>Z57345491</t>
  </si>
  <si>
    <t>Z1818332938</t>
  </si>
  <si>
    <t>Z190662888</t>
  </si>
  <si>
    <t>Z56837087</t>
  </si>
  <si>
    <t>Waterlogsy</t>
  </si>
  <si>
    <t>T2</t>
  </si>
  <si>
    <t>Temperature [K]:</t>
  </si>
  <si>
    <t>Wl</t>
  </si>
  <si>
    <t>CSP</t>
  </si>
  <si>
    <t>Wl and T2</t>
  </si>
  <si>
    <t>Wl and CSP</t>
  </si>
  <si>
    <t>T2 and CSP</t>
  </si>
  <si>
    <t>MW [kDa]:</t>
  </si>
  <si>
    <t>T2 Normalised</t>
  </si>
  <si>
    <t>Consistency Binding</t>
  </si>
  <si>
    <t>Binding after Quantification</t>
  </si>
  <si>
    <t>addtional signals or too few signals</t>
  </si>
  <si>
    <t>LOGSY Factor ≥ 1</t>
  </si>
  <si>
    <t>Chemical Shift</t>
  </si>
  <si>
    <t>of Quantification [ppm]</t>
  </si>
  <si>
    <t>Linebroadening</t>
  </si>
  <si>
    <r>
      <t xml:space="preserve">CSP </t>
    </r>
    <r>
      <rPr>
        <b/>
        <sz val="11"/>
        <color indexed="8"/>
        <rFont val="Calibri"/>
        <family val="2"/>
      </rPr>
      <t>≥ 6</t>
    </r>
  </si>
  <si>
    <t>Factor fre vs bound</t>
  </si>
  <si>
    <t>Ligand ID</t>
  </si>
  <si>
    <t>Binding state</t>
  </si>
  <si>
    <t>Structure of ligand</t>
  </si>
  <si>
    <t>Molecular   Formula of ligand</t>
  </si>
  <si>
    <t>Molecular Mass   of ligand [g/mol]</t>
  </si>
  <si>
    <t>Concentration of ligand   stock solution [mM]</t>
  </si>
  <si>
    <t>User comment</t>
  </si>
  <si>
    <t>T2 Reduction</t>
  </si>
  <si>
    <t>LOGSY Factor</t>
  </si>
  <si>
    <t>n.a.</t>
  </si>
  <si>
    <t>1D</t>
  </si>
  <si>
    <t>Waterlogsy, 1D</t>
  </si>
  <si>
    <t>7.44</t>
  </si>
  <si>
    <t xml:space="preserve">0.08
</t>
  </si>
  <si>
    <t xml:space="preserve">8.26
</t>
  </si>
  <si>
    <t xml:space="preserve">1.694856448
</t>
  </si>
  <si>
    <t>Ref 100</t>
  </si>
  <si>
    <t>Object</t>
  </si>
  <si>
    <t>Integral [abs]</t>
  </si>
  <si>
    <t>Integral [rel]</t>
  </si>
  <si>
    <t>Peaks</t>
  </si>
  <si>
    <t>ν(F1) [ppm]</t>
  </si>
  <si>
    <t>Integral 1</t>
  </si>
  <si>
    <t>Ref 5</t>
  </si>
  <si>
    <t>Target 100</t>
  </si>
  <si>
    <t>Target 5</t>
  </si>
  <si>
    <t>Calculator</t>
  </si>
  <si>
    <t>waterLOGSY</t>
  </si>
  <si>
    <t>Ref</t>
  </si>
  <si>
    <t>Peak</t>
  </si>
  <si>
    <t>Intensity [abs]</t>
  </si>
  <si>
    <t>Annotation</t>
  </si>
  <si>
    <t>Target</t>
  </si>
  <si>
    <t>T2 Reduction ≥ 20%</t>
  </si>
  <si>
    <t>Wl, T2, and CSP</t>
  </si>
  <si>
    <t>att HP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</si>
</sst>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13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name val="Calibri"/>
      <family val="2"/>
    </font>
    <font>
      <sz val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1"/>
      <color indexed="8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</fills>
  <borders count="21">
    <border>
      <left/>
      <right/>
      <top/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</borders>
  <cellStyleXfs count="3">
    <xf numFmtId="0" fontId="0" fillId="0" borderId="0"/>
    <xf numFmtId="9" fontId="7" fillId="0" borderId="0" applyFont="0" applyFill="0" applyBorder="0" applyAlignment="0" applyProtection="0"/>
    <xf numFmtId="0" fontId="8" fillId="0" borderId="3" applyNumberFormat="0" applyFill="0" applyAlignment="0" applyProtection="0"/>
  </cellStyleXfs>
  <cellXfs count="87">
    <xf numFmtId="0" fontId="0" fillId="0" borderId="0" xfId="0"/>
    <xf numFmtId="0" fontId="0" fillId="0" borderId="0" xfId="0" applyAlignment="1">
      <alignment horizontal="justify"/>
    </xf>
    <xf numFmtId="0" fontId="2" fillId="0" borderId="1" xfId="0" applyFont="1" applyBorder="1"/>
    <xf numFmtId="0" fontId="2" fillId="0" borderId="1" xfId="0" applyFont="1" applyBorder="1" applyAlignment="1">
      <alignment horizontal="justify"/>
    </xf>
    <xf numFmtId="0" fontId="2" fillId="0" borderId="2" xfId="0" applyFont="1" applyBorder="1"/>
    <xf numFmtId="49" fontId="0" fillId="0" borderId="0" xfId="0" applyNumberFormat="1"/>
    <xf numFmtId="49" fontId="0" fillId="3" borderId="0" xfId="0" applyNumberFormat="1" applyFill="1"/>
    <xf numFmtId="49" fontId="3" fillId="0" borderId="0" xfId="0" applyNumberFormat="1" applyFont="1" applyBorder="1"/>
    <xf numFmtId="49" fontId="4" fillId="2" borderId="0" xfId="0" applyNumberFormat="1" applyFont="1" applyFill="1"/>
    <xf numFmtId="0" fontId="0" fillId="0" borderId="0" xfId="0" applyFill="1"/>
    <xf numFmtId="0" fontId="0" fillId="0" borderId="0" xfId="0" applyFill="1" applyAlignment="1">
      <alignment horizontal="justify"/>
    </xf>
    <xf numFmtId="0" fontId="1" fillId="0" borderId="0" xfId="0" applyFont="1" applyBorder="1"/>
    <xf numFmtId="0" fontId="5" fillId="0" borderId="0" xfId="0" applyFont="1" applyAlignment="1">
      <alignment wrapText="1"/>
    </xf>
    <xf numFmtId="0" fontId="0" fillId="0" borderId="0" xfId="0" applyAlignment="1">
      <alignment vertical="center" wrapText="1"/>
    </xf>
    <xf numFmtId="164" fontId="0" fillId="0" borderId="0" xfId="0" applyNumberFormat="1" applyAlignment="1">
      <alignment vertical="center"/>
    </xf>
    <xf numFmtId="0" fontId="0" fillId="4" borderId="0" xfId="0" applyFill="1"/>
    <xf numFmtId="0" fontId="0" fillId="4" borderId="0" xfId="0" applyFill="1" applyAlignment="1">
      <alignment horizontal="justify"/>
    </xf>
    <xf numFmtId="49" fontId="0" fillId="4" borderId="0" xfId="0" applyNumberFormat="1" applyFill="1"/>
    <xf numFmtId="0" fontId="0" fillId="0" borderId="5" xfId="0" applyBorder="1"/>
    <xf numFmtId="0" fontId="0" fillId="0" borderId="6" xfId="0" applyBorder="1"/>
    <xf numFmtId="0" fontId="0" fillId="0" borderId="8" xfId="0" applyBorder="1"/>
    <xf numFmtId="0" fontId="0" fillId="0" borderId="9" xfId="0" applyBorder="1"/>
    <xf numFmtId="0" fontId="0" fillId="0" borderId="8" xfId="0" applyBorder="1" applyAlignment="1">
      <alignment vertical="center" wrapText="1"/>
    </xf>
    <xf numFmtId="0" fontId="0" fillId="0" borderId="9" xfId="0" applyBorder="1" applyAlignment="1">
      <alignment vertical="center" wrapText="1"/>
    </xf>
    <xf numFmtId="0" fontId="0" fillId="0" borderId="4" xfId="0" applyFill="1" applyBorder="1"/>
    <xf numFmtId="0" fontId="8" fillId="0" borderId="4" xfId="2" applyBorder="1"/>
    <xf numFmtId="0" fontId="8" fillId="0" borderId="10" xfId="2" applyBorder="1" applyAlignment="1">
      <alignment vertical="center" wrapText="1"/>
    </xf>
    <xf numFmtId="0" fontId="8" fillId="0" borderId="11" xfId="2" applyBorder="1"/>
    <xf numFmtId="0" fontId="0" fillId="0" borderId="10" xfId="0" applyFill="1" applyBorder="1"/>
    <xf numFmtId="0" fontId="0" fillId="0" borderId="12" xfId="0" applyFill="1" applyBorder="1"/>
    <xf numFmtId="0" fontId="8" fillId="0" borderId="9" xfId="2" applyBorder="1"/>
    <xf numFmtId="10" fontId="0" fillId="0" borderId="7" xfId="1" applyNumberFormat="1" applyFont="1" applyBorder="1"/>
    <xf numFmtId="10" fontId="0" fillId="0" borderId="9" xfId="1" applyNumberFormat="1" applyFont="1" applyBorder="1"/>
    <xf numFmtId="10" fontId="9" fillId="0" borderId="0" xfId="1" applyNumberFormat="1" applyFont="1" applyFill="1"/>
    <xf numFmtId="0" fontId="9" fillId="0" borderId="0" xfId="1" applyNumberFormat="1" applyFont="1" applyFill="1"/>
    <xf numFmtId="0" fontId="0" fillId="0" borderId="4" xfId="0" applyBorder="1"/>
    <xf numFmtId="0" fontId="8" fillId="0" borderId="10" xfId="2" applyBorder="1"/>
    <xf numFmtId="10" fontId="8" fillId="0" borderId="10" xfId="1" applyNumberFormat="1" applyFont="1" applyBorder="1"/>
    <xf numFmtId="10" fontId="8" fillId="0" borderId="11" xfId="1" applyNumberFormat="1" applyFont="1" applyBorder="1"/>
    <xf numFmtId="10" fontId="8" fillId="0" borderId="12" xfId="1" applyNumberFormat="1" applyFont="1" applyBorder="1"/>
    <xf numFmtId="0" fontId="0" fillId="0" borderId="12" xfId="0" applyBorder="1"/>
    <xf numFmtId="0" fontId="9" fillId="0" borderId="0" xfId="0" applyFont="1"/>
    <xf numFmtId="0" fontId="0" fillId="0" borderId="0" xfId="0" applyBorder="1"/>
    <xf numFmtId="0" fontId="0" fillId="0" borderId="10" xfId="0" applyBorder="1"/>
    <xf numFmtId="0" fontId="0" fillId="0" borderId="7" xfId="0" applyBorder="1"/>
    <xf numFmtId="0" fontId="10" fillId="5" borderId="5" xfId="0" applyFont="1" applyFill="1" applyBorder="1"/>
    <xf numFmtId="0" fontId="10" fillId="5" borderId="13" xfId="0" applyFont="1" applyFill="1" applyBorder="1"/>
    <xf numFmtId="0" fontId="10" fillId="5" borderId="6" xfId="0" applyFont="1" applyFill="1" applyBorder="1"/>
    <xf numFmtId="0" fontId="10" fillId="5" borderId="7" xfId="0" applyFont="1" applyFill="1" applyBorder="1"/>
    <xf numFmtId="0" fontId="10" fillId="5" borderId="14" xfId="0" applyFont="1" applyFill="1" applyBorder="1"/>
    <xf numFmtId="0" fontId="0" fillId="0" borderId="16" xfId="0" applyBorder="1"/>
    <xf numFmtId="0" fontId="0" fillId="0" borderId="15" xfId="0" applyBorder="1"/>
    <xf numFmtId="2" fontId="0" fillId="0" borderId="0" xfId="1" applyNumberFormat="1" applyFont="1" applyBorder="1"/>
    <xf numFmtId="2" fontId="0" fillId="0" borderId="0" xfId="1" applyNumberFormat="1" applyFont="1"/>
    <xf numFmtId="9" fontId="0" fillId="4" borderId="0" xfId="1" applyFont="1" applyFill="1" applyBorder="1" applyAlignment="1">
      <alignment horizontal="center"/>
    </xf>
    <xf numFmtId="9" fontId="0" fillId="0" borderId="0" xfId="1" applyFont="1" applyAlignment="1">
      <alignment horizontal="center"/>
    </xf>
    <xf numFmtId="2" fontId="0" fillId="4" borderId="0" xfId="0" applyNumberFormat="1" applyFill="1" applyBorder="1" applyAlignment="1">
      <alignment horizontal="center"/>
    </xf>
    <xf numFmtId="2" fontId="0" fillId="0" borderId="0" xfId="0" applyNumberFormat="1" applyAlignment="1">
      <alignment horizontal="center"/>
    </xf>
    <xf numFmtId="49" fontId="0" fillId="0" borderId="5" xfId="0" applyNumberFormat="1" applyBorder="1"/>
    <xf numFmtId="49" fontId="0" fillId="0" borderId="18" xfId="0" applyNumberFormat="1" applyBorder="1"/>
    <xf numFmtId="0" fontId="0" fillId="4" borderId="13" xfId="0" applyFill="1" applyBorder="1"/>
    <xf numFmtId="0" fontId="11" fillId="0" borderId="17" xfId="0" applyFont="1" applyBorder="1"/>
    <xf numFmtId="49" fontId="11" fillId="0" borderId="17" xfId="0" applyNumberFormat="1" applyFont="1" applyBorder="1"/>
    <xf numFmtId="2" fontId="11" fillId="0" borderId="17" xfId="0" applyNumberFormat="1" applyFont="1" applyBorder="1" applyAlignment="1">
      <alignment horizontal="center"/>
    </xf>
    <xf numFmtId="9" fontId="11" fillId="0" borderId="17" xfId="1" applyFont="1" applyBorder="1" applyAlignment="1">
      <alignment horizontal="center"/>
    </xf>
    <xf numFmtId="0" fontId="11" fillId="5" borderId="17" xfId="0" applyFont="1" applyFill="1" applyBorder="1"/>
    <xf numFmtId="2" fontId="11" fillId="0" borderId="17" xfId="1" applyNumberFormat="1" applyFont="1" applyBorder="1"/>
    <xf numFmtId="0" fontId="0" fillId="0" borderId="17" xfId="0" applyBorder="1"/>
    <xf numFmtId="0" fontId="0" fillId="3" borderId="11" xfId="0" applyFill="1" applyBorder="1"/>
    <xf numFmtId="0" fontId="0" fillId="3" borderId="0" xfId="0" applyFill="1"/>
    <xf numFmtId="0" fontId="0" fillId="0" borderId="14" xfId="0" applyBorder="1"/>
    <xf numFmtId="0" fontId="0" fillId="0" borderId="19" xfId="0" applyBorder="1"/>
    <xf numFmtId="2" fontId="0" fillId="0" borderId="20" xfId="1" applyNumberFormat="1" applyFont="1" applyBorder="1"/>
    <xf numFmtId="0" fontId="0" fillId="0" borderId="20" xfId="0" applyBorder="1"/>
    <xf numFmtId="1" fontId="0" fillId="4" borderId="0" xfId="0" applyNumberFormat="1" applyFill="1" applyBorder="1" applyAlignment="1">
      <alignment horizontal="center"/>
    </xf>
    <xf numFmtId="1" fontId="11" fillId="0" borderId="17" xfId="0" applyNumberFormat="1" applyFont="1" applyBorder="1" applyAlignment="1">
      <alignment horizontal="center"/>
    </xf>
    <xf numFmtId="1" fontId="0" fillId="0" borderId="0" xfId="0" applyNumberFormat="1" applyAlignment="1">
      <alignment horizontal="center"/>
    </xf>
    <xf numFmtId="0" fontId="10" fillId="5" borderId="15" xfId="0" applyFont="1" applyFill="1" applyBorder="1"/>
    <xf numFmtId="0" fontId="10" fillId="0" borderId="0" xfId="0" applyFont="1" applyFill="1" applyBorder="1"/>
    <xf numFmtId="0" fontId="0" fillId="0" borderId="0" xfId="0" applyFill="1" applyBorder="1"/>
    <xf numFmtId="0" fontId="0" fillId="0" borderId="0" xfId="0" applyAlignment="1">
      <alignment horizontal="center"/>
    </xf>
    <xf numFmtId="0" fontId="0" fillId="0" borderId="5" xfId="0" applyBorder="1" applyAlignment="1">
      <alignment horizontal="center" wrapText="1"/>
    </xf>
    <xf numFmtId="0" fontId="0" fillId="0" borderId="18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5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3" xfId="0" applyBorder="1" applyAlignment="1">
      <alignment horizontal="center"/>
    </xf>
  </cellXfs>
  <cellStyles count="3">
    <cellStyle name="Normal" xfId="0" builtinId="0"/>
    <cellStyle name="Percent" xfId="1" builtinId="5"/>
    <cellStyle name="Total" xfId="2" builtinId="25"/>
  </cellStyles>
  <dxfs count="110">
    <dxf>
      <numFmt numFmtId="0" formatCode="General"/>
    </dxf>
    <dxf>
      <numFmt numFmtId="30" formatCode="@"/>
    </dxf>
    <dxf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numFmt numFmtId="0" formatCode="General"/>
    </dxf>
    <dxf>
      <numFmt numFmtId="30" formatCode="@"/>
    </dxf>
    <dxf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numFmt numFmtId="0" formatCode="General"/>
    </dxf>
    <dxf>
      <numFmt numFmtId="30" formatCode="@"/>
    </dxf>
    <dxf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numFmt numFmtId="0" formatCode="General"/>
    </dxf>
    <dxf>
      <numFmt numFmtId="30" formatCode="@"/>
    </dxf>
    <dxf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numFmt numFmtId="0" formatCode="General"/>
    </dxf>
    <dxf>
      <numFmt numFmtId="30" formatCode="@"/>
    </dxf>
    <dxf>
      <numFmt numFmtId="30" formatCode="@"/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numFmt numFmtId="0" formatCode="General"/>
    </dxf>
    <dxf>
      <numFmt numFmtId="30" formatCode="@"/>
    </dxf>
    <dxf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numFmt numFmtId="0" formatCode="General"/>
    </dxf>
    <dxf>
      <numFmt numFmtId="30" formatCode="@"/>
    </dxf>
    <dxf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 style="thin">
          <color theme="4"/>
        </right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justify" vertical="bottom" textRotation="0" wrapText="0" indent="0" justifyLastLine="0" shrinkToFit="0" readingOrder="0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border outline="0">
        <left style="thin">
          <color theme="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theme="4"/>
          <bgColor theme="4"/>
        </patternFill>
      </fill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font>
        <color rgb="FF00B05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rgb="FF00B05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24994659260841701"/>
        </patternFill>
      </fill>
    </dxf>
    <dxf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92D050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2499465926084170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theme="1" tint="4.9989318521683403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0" tint="-0.2499465926084170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</border>
    </dxf>
    <dxf>
      <fill>
        <patternFill>
          <bgColor rgb="FF00B050"/>
        </patternFill>
      </fill>
      <border>
        <top style="thin">
          <color auto="1"/>
        </top>
        <bottom style="thin">
          <color auto="1"/>
        </bottom>
      </border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  <border>
        <top style="thin">
          <color auto="1"/>
        </top>
        <bottom style="thin">
          <color auto="1"/>
        </bottom>
      </border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  <border>
        <top style="thin">
          <color auto="1"/>
        </top>
        <bottom style="thin">
          <color auto="1"/>
        </bottom>
      </border>
    </dxf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0" formatCode="General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alignment horizontal="justify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indexed="65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Binding per Plate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94E-4777-8768-29DB02A8D38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294E-4777-8768-29DB02A8D385}"/>
              </c:ext>
            </c:extLst>
          </c:dPt>
          <c:dPt>
            <c:idx val="2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294E-4777-8768-29DB02A8D385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94E-4777-8768-29DB02A8D385}"/>
              </c:ext>
            </c:extLst>
          </c:dPt>
          <c:dPt>
            <c:idx val="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294E-4777-8768-29DB02A8D385}"/>
              </c:ext>
            </c:extLst>
          </c:dPt>
          <c:dPt>
            <c:idx val="5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94E-4777-8768-29DB02A8D385}"/>
              </c:ext>
            </c:extLst>
          </c:dPt>
          <c:dPt>
            <c:idx val="6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294E-4777-8768-29DB02A8D385}"/>
              </c:ext>
            </c:extLst>
          </c:dPt>
          <c:dPt>
            <c:idx val="7"/>
            <c:invertIfNegative val="0"/>
            <c:bubble3D val="0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94E-4777-8768-29DB02A8D385}"/>
              </c:ext>
            </c:extLst>
          </c:dPt>
          <c:cat>
            <c:strRef>
              <c:f>Summary!$S$3:$S$10</c:f>
              <c:strCache>
                <c:ptCount val="8"/>
                <c:pt idx="0">
                  <c:v>Plate 1</c:v>
                </c:pt>
                <c:pt idx="1">
                  <c:v>Plate 2</c:v>
                </c:pt>
                <c:pt idx="2">
                  <c:v>Plate 3</c:v>
                </c:pt>
                <c:pt idx="3">
                  <c:v>Plate 4</c:v>
                </c:pt>
                <c:pt idx="4">
                  <c:v>Plate 5</c:v>
                </c:pt>
                <c:pt idx="5">
                  <c:v>Plate 6</c:v>
                </c:pt>
                <c:pt idx="6">
                  <c:v>Plate 7</c:v>
                </c:pt>
                <c:pt idx="7">
                  <c:v>Plate 8</c:v>
                </c:pt>
              </c:strCache>
            </c:strRef>
          </c:cat>
          <c:val>
            <c:numRef>
              <c:f>Summary!$T$3:$T$10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4E-4777-8768-29DB02A8D3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1344015"/>
        <c:axId val="709123679"/>
      </c:barChart>
      <c:catAx>
        <c:axId val="513440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09123679"/>
        <c:crosses val="autoZero"/>
        <c:auto val="1"/>
        <c:lblAlgn val="ctr"/>
        <c:lblOffset val="100"/>
        <c:noMultiLvlLbl val="0"/>
      </c:catAx>
      <c:valAx>
        <c:axId val="7091236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Amount Binding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13440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Total Binding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spPr>
            <a:ln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chemeClr val="tx1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EA4-42AA-A0BF-AE7ED6192DAD}"/>
              </c:ext>
            </c:extLst>
          </c:dPt>
          <c:dPt>
            <c:idx val="1"/>
            <c:bubble3D val="0"/>
            <c:spPr>
              <a:solidFill>
                <a:srgbClr val="FFFF0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1EA4-42AA-A0BF-AE7ED6192DAD}"/>
              </c:ext>
            </c:extLst>
          </c:dPt>
          <c:dPt>
            <c:idx val="2"/>
            <c:bubble3D val="0"/>
            <c:spPr>
              <a:solidFill>
                <a:srgbClr val="00B0F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EA4-42AA-A0BF-AE7ED6192DAD}"/>
              </c:ext>
            </c:extLst>
          </c:dPt>
          <c:dPt>
            <c:idx val="3"/>
            <c:bubble3D val="0"/>
            <c:spPr>
              <a:solidFill>
                <a:srgbClr val="92D05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1EA4-42AA-A0BF-AE7ED6192DAD}"/>
              </c:ext>
            </c:extLst>
          </c:dPt>
          <c:dPt>
            <c:idx val="4"/>
            <c:bubble3D val="0"/>
            <c:spPr>
              <a:solidFill>
                <a:srgbClr val="0070C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EA4-42AA-A0BF-AE7ED6192DAD}"/>
              </c:ext>
            </c:extLst>
          </c:dPt>
          <c:dPt>
            <c:idx val="5"/>
            <c:bubble3D val="0"/>
            <c:spPr>
              <a:solidFill>
                <a:srgbClr val="00B05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1EA4-42AA-A0BF-AE7ED6192DAD}"/>
              </c:ext>
            </c:extLst>
          </c:dPt>
          <c:dPt>
            <c:idx val="6"/>
            <c:bubble3D val="0"/>
            <c:spPr>
              <a:solidFill>
                <a:srgbClr val="FFC00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EA4-42AA-A0BF-AE7ED6192DAD}"/>
              </c:ext>
            </c:extLst>
          </c:dPt>
          <c:dPt>
            <c:idx val="7"/>
            <c:bubble3D val="0"/>
            <c:spPr>
              <a:solidFill>
                <a:srgbClr val="FF000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1EA4-42AA-A0BF-AE7ED6192DAD}"/>
              </c:ext>
            </c:extLst>
          </c:dPt>
          <c:cat>
            <c:strRef>
              <c:f>Summary!$S$3:$S$10</c:f>
              <c:strCache>
                <c:ptCount val="8"/>
                <c:pt idx="0">
                  <c:v>Plate 1</c:v>
                </c:pt>
                <c:pt idx="1">
                  <c:v>Plate 2</c:v>
                </c:pt>
                <c:pt idx="2">
                  <c:v>Plate 3</c:v>
                </c:pt>
                <c:pt idx="3">
                  <c:v>Plate 4</c:v>
                </c:pt>
                <c:pt idx="4">
                  <c:v>Plate 5</c:v>
                </c:pt>
                <c:pt idx="5">
                  <c:v>Plate 6</c:v>
                </c:pt>
                <c:pt idx="6">
                  <c:v>Plate 7</c:v>
                </c:pt>
                <c:pt idx="7">
                  <c:v>Plate 8</c:v>
                </c:pt>
              </c:strCache>
            </c:strRef>
          </c:cat>
          <c:val>
            <c:numRef>
              <c:f>Summary!$T$3:$T$10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A4-42AA-A0BF-AE7ED6192D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671" Type="http://schemas.openxmlformats.org/officeDocument/2006/relationships/image" Target="../media/image671.png"/><Relationship Id="rId21" Type="http://schemas.openxmlformats.org/officeDocument/2006/relationships/image" Target="../media/image21.png"/><Relationship Id="rId324" Type="http://schemas.openxmlformats.org/officeDocument/2006/relationships/image" Target="../media/image324.png"/><Relationship Id="rId531" Type="http://schemas.openxmlformats.org/officeDocument/2006/relationships/image" Target="../media/image531.png"/><Relationship Id="rId629" Type="http://schemas.openxmlformats.org/officeDocument/2006/relationships/image" Target="../media/image629.png"/><Relationship Id="rId170" Type="http://schemas.openxmlformats.org/officeDocument/2006/relationships/image" Target="../media/image170.png"/><Relationship Id="rId268" Type="http://schemas.openxmlformats.org/officeDocument/2006/relationships/image" Target="../media/image268.png"/><Relationship Id="rId475" Type="http://schemas.openxmlformats.org/officeDocument/2006/relationships/image" Target="../media/image475.png"/><Relationship Id="rId682" Type="http://schemas.openxmlformats.org/officeDocument/2006/relationships/image" Target="../media/image682.png"/><Relationship Id="rId32" Type="http://schemas.openxmlformats.org/officeDocument/2006/relationships/image" Target="../media/image32.png"/><Relationship Id="rId128" Type="http://schemas.openxmlformats.org/officeDocument/2006/relationships/image" Target="../media/image128.png"/><Relationship Id="rId335" Type="http://schemas.openxmlformats.org/officeDocument/2006/relationships/image" Target="../media/image335.png"/><Relationship Id="rId542" Type="http://schemas.openxmlformats.org/officeDocument/2006/relationships/image" Target="../media/image542.png"/><Relationship Id="rId181" Type="http://schemas.openxmlformats.org/officeDocument/2006/relationships/image" Target="../media/image181.png"/><Relationship Id="rId402" Type="http://schemas.openxmlformats.org/officeDocument/2006/relationships/image" Target="../media/image402.png"/><Relationship Id="rId279" Type="http://schemas.openxmlformats.org/officeDocument/2006/relationships/image" Target="../media/image279.png"/><Relationship Id="rId486" Type="http://schemas.openxmlformats.org/officeDocument/2006/relationships/image" Target="../media/image486.png"/><Relationship Id="rId693" Type="http://schemas.openxmlformats.org/officeDocument/2006/relationships/image" Target="../media/image693.png"/><Relationship Id="rId707" Type="http://schemas.openxmlformats.org/officeDocument/2006/relationships/image" Target="../media/image707.png"/><Relationship Id="rId43" Type="http://schemas.openxmlformats.org/officeDocument/2006/relationships/image" Target="../media/image43.png"/><Relationship Id="rId139" Type="http://schemas.openxmlformats.org/officeDocument/2006/relationships/image" Target="../media/image139.png"/><Relationship Id="rId346" Type="http://schemas.openxmlformats.org/officeDocument/2006/relationships/image" Target="../media/image346.png"/><Relationship Id="rId553" Type="http://schemas.openxmlformats.org/officeDocument/2006/relationships/image" Target="../media/image553.png"/><Relationship Id="rId760" Type="http://schemas.openxmlformats.org/officeDocument/2006/relationships/image" Target="../media/image760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413" Type="http://schemas.openxmlformats.org/officeDocument/2006/relationships/image" Target="../media/image413.png"/><Relationship Id="rId497" Type="http://schemas.openxmlformats.org/officeDocument/2006/relationships/image" Target="../media/image497.png"/><Relationship Id="rId620" Type="http://schemas.openxmlformats.org/officeDocument/2006/relationships/image" Target="../media/image620.png"/><Relationship Id="rId718" Type="http://schemas.openxmlformats.org/officeDocument/2006/relationships/image" Target="../media/image718.png"/><Relationship Id="rId357" Type="http://schemas.openxmlformats.org/officeDocument/2006/relationships/image" Target="../media/image357.png"/><Relationship Id="rId54" Type="http://schemas.openxmlformats.org/officeDocument/2006/relationships/image" Target="../media/image54.png"/><Relationship Id="rId217" Type="http://schemas.openxmlformats.org/officeDocument/2006/relationships/image" Target="../media/image217.png"/><Relationship Id="rId564" Type="http://schemas.openxmlformats.org/officeDocument/2006/relationships/image" Target="../media/image564.png"/><Relationship Id="rId424" Type="http://schemas.openxmlformats.org/officeDocument/2006/relationships/image" Target="../media/image424.png"/><Relationship Id="rId631" Type="http://schemas.openxmlformats.org/officeDocument/2006/relationships/image" Target="../media/image631.png"/><Relationship Id="rId729" Type="http://schemas.openxmlformats.org/officeDocument/2006/relationships/image" Target="../media/image729.png"/><Relationship Id="rId270" Type="http://schemas.openxmlformats.org/officeDocument/2006/relationships/image" Target="../media/image270.png"/><Relationship Id="rId65" Type="http://schemas.openxmlformats.org/officeDocument/2006/relationships/image" Target="../media/image65.png"/><Relationship Id="rId130" Type="http://schemas.openxmlformats.org/officeDocument/2006/relationships/image" Target="../media/image130.png"/><Relationship Id="rId368" Type="http://schemas.openxmlformats.org/officeDocument/2006/relationships/image" Target="../media/image368.png"/><Relationship Id="rId575" Type="http://schemas.openxmlformats.org/officeDocument/2006/relationships/image" Target="../media/image575.png"/><Relationship Id="rId228" Type="http://schemas.openxmlformats.org/officeDocument/2006/relationships/image" Target="../media/image228.png"/><Relationship Id="rId435" Type="http://schemas.openxmlformats.org/officeDocument/2006/relationships/image" Target="../media/image435.png"/><Relationship Id="rId642" Type="http://schemas.openxmlformats.org/officeDocument/2006/relationships/image" Target="../media/image642.png"/><Relationship Id="rId281" Type="http://schemas.openxmlformats.org/officeDocument/2006/relationships/image" Target="../media/image281.png"/><Relationship Id="rId502" Type="http://schemas.openxmlformats.org/officeDocument/2006/relationships/image" Target="../media/image502.png"/><Relationship Id="rId76" Type="http://schemas.openxmlformats.org/officeDocument/2006/relationships/image" Target="../media/image76.png"/><Relationship Id="rId141" Type="http://schemas.openxmlformats.org/officeDocument/2006/relationships/image" Target="../media/image141.png"/><Relationship Id="rId379" Type="http://schemas.openxmlformats.org/officeDocument/2006/relationships/image" Target="../media/image379.png"/><Relationship Id="rId586" Type="http://schemas.openxmlformats.org/officeDocument/2006/relationships/image" Target="../media/image586.png"/><Relationship Id="rId7" Type="http://schemas.openxmlformats.org/officeDocument/2006/relationships/image" Target="../media/image7.png"/><Relationship Id="rId239" Type="http://schemas.openxmlformats.org/officeDocument/2006/relationships/image" Target="../media/image239.png"/><Relationship Id="rId446" Type="http://schemas.openxmlformats.org/officeDocument/2006/relationships/image" Target="../media/image446.png"/><Relationship Id="rId653" Type="http://schemas.openxmlformats.org/officeDocument/2006/relationships/image" Target="../media/image653.png"/><Relationship Id="rId292" Type="http://schemas.openxmlformats.org/officeDocument/2006/relationships/image" Target="../media/image292.png"/><Relationship Id="rId306" Type="http://schemas.openxmlformats.org/officeDocument/2006/relationships/image" Target="../media/image306.png"/><Relationship Id="rId87" Type="http://schemas.openxmlformats.org/officeDocument/2006/relationships/image" Target="../media/image87.png"/><Relationship Id="rId513" Type="http://schemas.openxmlformats.org/officeDocument/2006/relationships/image" Target="../media/image513.png"/><Relationship Id="rId597" Type="http://schemas.openxmlformats.org/officeDocument/2006/relationships/image" Target="../media/image597.png"/><Relationship Id="rId720" Type="http://schemas.openxmlformats.org/officeDocument/2006/relationships/image" Target="../media/image720.png"/><Relationship Id="rId152" Type="http://schemas.openxmlformats.org/officeDocument/2006/relationships/image" Target="../media/image152.png"/><Relationship Id="rId457" Type="http://schemas.openxmlformats.org/officeDocument/2006/relationships/image" Target="../media/image457.png"/><Relationship Id="rId664" Type="http://schemas.openxmlformats.org/officeDocument/2006/relationships/image" Target="../media/image664.png"/><Relationship Id="rId14" Type="http://schemas.openxmlformats.org/officeDocument/2006/relationships/image" Target="../media/image14.png"/><Relationship Id="rId317" Type="http://schemas.openxmlformats.org/officeDocument/2006/relationships/image" Target="../media/image317.png"/><Relationship Id="rId524" Type="http://schemas.openxmlformats.org/officeDocument/2006/relationships/image" Target="../media/image524.png"/><Relationship Id="rId731" Type="http://schemas.openxmlformats.org/officeDocument/2006/relationships/image" Target="../media/image731.png"/><Relationship Id="rId98" Type="http://schemas.openxmlformats.org/officeDocument/2006/relationships/image" Target="../media/image98.png"/><Relationship Id="rId163" Type="http://schemas.openxmlformats.org/officeDocument/2006/relationships/image" Target="../media/image163.png"/><Relationship Id="rId370" Type="http://schemas.openxmlformats.org/officeDocument/2006/relationships/image" Target="../media/image370.png"/><Relationship Id="rId230" Type="http://schemas.openxmlformats.org/officeDocument/2006/relationships/image" Target="../media/image230.png"/><Relationship Id="rId468" Type="http://schemas.openxmlformats.org/officeDocument/2006/relationships/image" Target="../media/image468.png"/><Relationship Id="rId675" Type="http://schemas.openxmlformats.org/officeDocument/2006/relationships/image" Target="../media/image675.png"/><Relationship Id="rId25" Type="http://schemas.openxmlformats.org/officeDocument/2006/relationships/image" Target="../media/image25.png"/><Relationship Id="rId328" Type="http://schemas.openxmlformats.org/officeDocument/2006/relationships/image" Target="../media/image328.png"/><Relationship Id="rId535" Type="http://schemas.openxmlformats.org/officeDocument/2006/relationships/image" Target="../media/image535.png"/><Relationship Id="rId742" Type="http://schemas.openxmlformats.org/officeDocument/2006/relationships/image" Target="../media/image742.png"/><Relationship Id="rId174" Type="http://schemas.openxmlformats.org/officeDocument/2006/relationships/image" Target="../media/image174.png"/><Relationship Id="rId381" Type="http://schemas.openxmlformats.org/officeDocument/2006/relationships/image" Target="../media/image381.png"/><Relationship Id="rId602" Type="http://schemas.openxmlformats.org/officeDocument/2006/relationships/image" Target="../media/image602.png"/><Relationship Id="rId241" Type="http://schemas.openxmlformats.org/officeDocument/2006/relationships/image" Target="../media/image241.png"/><Relationship Id="rId479" Type="http://schemas.openxmlformats.org/officeDocument/2006/relationships/image" Target="../media/image479.png"/><Relationship Id="rId686" Type="http://schemas.openxmlformats.org/officeDocument/2006/relationships/image" Target="../media/image686.png"/><Relationship Id="rId36" Type="http://schemas.openxmlformats.org/officeDocument/2006/relationships/image" Target="../media/image36.png"/><Relationship Id="rId339" Type="http://schemas.openxmlformats.org/officeDocument/2006/relationships/image" Target="../media/image339.png"/><Relationship Id="rId546" Type="http://schemas.openxmlformats.org/officeDocument/2006/relationships/image" Target="../media/image546.png"/><Relationship Id="rId753" Type="http://schemas.openxmlformats.org/officeDocument/2006/relationships/image" Target="../media/image753.png"/><Relationship Id="rId101" Type="http://schemas.openxmlformats.org/officeDocument/2006/relationships/image" Target="../media/image101.png"/><Relationship Id="rId185" Type="http://schemas.openxmlformats.org/officeDocument/2006/relationships/image" Target="../media/image185.png"/><Relationship Id="rId406" Type="http://schemas.openxmlformats.org/officeDocument/2006/relationships/image" Target="../media/image406.png"/><Relationship Id="rId392" Type="http://schemas.openxmlformats.org/officeDocument/2006/relationships/image" Target="../media/image392.png"/><Relationship Id="rId613" Type="http://schemas.openxmlformats.org/officeDocument/2006/relationships/image" Target="../media/image613.png"/><Relationship Id="rId697" Type="http://schemas.openxmlformats.org/officeDocument/2006/relationships/image" Target="../media/image697.png"/><Relationship Id="rId252" Type="http://schemas.openxmlformats.org/officeDocument/2006/relationships/image" Target="../media/image252.png"/><Relationship Id="rId47" Type="http://schemas.openxmlformats.org/officeDocument/2006/relationships/image" Target="../media/image47.png"/><Relationship Id="rId112" Type="http://schemas.openxmlformats.org/officeDocument/2006/relationships/image" Target="../media/image112.png"/><Relationship Id="rId557" Type="http://schemas.openxmlformats.org/officeDocument/2006/relationships/image" Target="../media/image557.png"/><Relationship Id="rId764" Type="http://schemas.openxmlformats.org/officeDocument/2006/relationships/image" Target="../media/image764.png"/><Relationship Id="rId196" Type="http://schemas.openxmlformats.org/officeDocument/2006/relationships/image" Target="../media/image196.png"/><Relationship Id="rId417" Type="http://schemas.openxmlformats.org/officeDocument/2006/relationships/image" Target="../media/image417.png"/><Relationship Id="rId624" Type="http://schemas.openxmlformats.org/officeDocument/2006/relationships/image" Target="../media/image624.png"/><Relationship Id="rId263" Type="http://schemas.openxmlformats.org/officeDocument/2006/relationships/image" Target="../media/image263.png"/><Relationship Id="rId470" Type="http://schemas.openxmlformats.org/officeDocument/2006/relationships/image" Target="../media/image470.png"/><Relationship Id="rId58" Type="http://schemas.openxmlformats.org/officeDocument/2006/relationships/image" Target="../media/image58.png"/><Relationship Id="rId123" Type="http://schemas.openxmlformats.org/officeDocument/2006/relationships/image" Target="../media/image123.png"/><Relationship Id="rId330" Type="http://schemas.openxmlformats.org/officeDocument/2006/relationships/image" Target="../media/image330.png"/><Relationship Id="rId568" Type="http://schemas.openxmlformats.org/officeDocument/2006/relationships/image" Target="../media/image568.png"/><Relationship Id="rId428" Type="http://schemas.openxmlformats.org/officeDocument/2006/relationships/image" Target="../media/image428.png"/><Relationship Id="rId635" Type="http://schemas.openxmlformats.org/officeDocument/2006/relationships/image" Target="../media/image635.png"/><Relationship Id="rId274" Type="http://schemas.openxmlformats.org/officeDocument/2006/relationships/image" Target="../media/image274.png"/><Relationship Id="rId481" Type="http://schemas.openxmlformats.org/officeDocument/2006/relationships/image" Target="../media/image481.png"/><Relationship Id="rId702" Type="http://schemas.openxmlformats.org/officeDocument/2006/relationships/image" Target="../media/image702.png"/><Relationship Id="rId69" Type="http://schemas.openxmlformats.org/officeDocument/2006/relationships/image" Target="../media/image69.png"/><Relationship Id="rId134" Type="http://schemas.openxmlformats.org/officeDocument/2006/relationships/image" Target="../media/image134.png"/><Relationship Id="rId579" Type="http://schemas.openxmlformats.org/officeDocument/2006/relationships/image" Target="../media/image579.png"/><Relationship Id="rId341" Type="http://schemas.openxmlformats.org/officeDocument/2006/relationships/image" Target="../media/image341.png"/><Relationship Id="rId439" Type="http://schemas.openxmlformats.org/officeDocument/2006/relationships/image" Target="../media/image439.png"/><Relationship Id="rId646" Type="http://schemas.openxmlformats.org/officeDocument/2006/relationships/image" Target="../media/image646.png"/><Relationship Id="rId201" Type="http://schemas.openxmlformats.org/officeDocument/2006/relationships/image" Target="../media/image201.png"/><Relationship Id="rId285" Type="http://schemas.openxmlformats.org/officeDocument/2006/relationships/image" Target="../media/image285.png"/><Relationship Id="rId506" Type="http://schemas.openxmlformats.org/officeDocument/2006/relationships/image" Target="../media/image506.png"/><Relationship Id="rId492" Type="http://schemas.openxmlformats.org/officeDocument/2006/relationships/image" Target="../media/image492.png"/><Relationship Id="rId713" Type="http://schemas.openxmlformats.org/officeDocument/2006/relationships/image" Target="../media/image713.png"/><Relationship Id="rId145" Type="http://schemas.openxmlformats.org/officeDocument/2006/relationships/image" Target="../media/image145.png"/><Relationship Id="rId352" Type="http://schemas.openxmlformats.org/officeDocument/2006/relationships/image" Target="../media/image352.png"/><Relationship Id="rId212" Type="http://schemas.openxmlformats.org/officeDocument/2006/relationships/image" Target="../media/image212.png"/><Relationship Id="rId657" Type="http://schemas.openxmlformats.org/officeDocument/2006/relationships/image" Target="../media/image657.png"/><Relationship Id="rId296" Type="http://schemas.openxmlformats.org/officeDocument/2006/relationships/image" Target="../media/image296.png"/><Relationship Id="rId517" Type="http://schemas.openxmlformats.org/officeDocument/2006/relationships/image" Target="../media/image517.png"/><Relationship Id="rId724" Type="http://schemas.openxmlformats.org/officeDocument/2006/relationships/image" Target="../media/image724.png"/><Relationship Id="rId60" Type="http://schemas.openxmlformats.org/officeDocument/2006/relationships/image" Target="../media/image60.png"/><Relationship Id="rId156" Type="http://schemas.openxmlformats.org/officeDocument/2006/relationships/image" Target="../media/image156.png"/><Relationship Id="rId363" Type="http://schemas.openxmlformats.org/officeDocument/2006/relationships/image" Target="../media/image363.png"/><Relationship Id="rId570" Type="http://schemas.openxmlformats.org/officeDocument/2006/relationships/image" Target="../media/image570.png"/><Relationship Id="rId223" Type="http://schemas.openxmlformats.org/officeDocument/2006/relationships/image" Target="../media/image223.png"/><Relationship Id="rId430" Type="http://schemas.openxmlformats.org/officeDocument/2006/relationships/image" Target="../media/image430.png"/><Relationship Id="rId668" Type="http://schemas.openxmlformats.org/officeDocument/2006/relationships/image" Target="../media/image668.png"/><Relationship Id="rId18" Type="http://schemas.openxmlformats.org/officeDocument/2006/relationships/image" Target="../media/image18.png"/><Relationship Id="rId528" Type="http://schemas.openxmlformats.org/officeDocument/2006/relationships/image" Target="../media/image528.png"/><Relationship Id="rId735" Type="http://schemas.openxmlformats.org/officeDocument/2006/relationships/image" Target="../media/image735.png"/><Relationship Id="rId167" Type="http://schemas.openxmlformats.org/officeDocument/2006/relationships/image" Target="../media/image167.png"/><Relationship Id="rId374" Type="http://schemas.openxmlformats.org/officeDocument/2006/relationships/image" Target="../media/image374.png"/><Relationship Id="rId581" Type="http://schemas.openxmlformats.org/officeDocument/2006/relationships/image" Target="../media/image581.png"/><Relationship Id="rId71" Type="http://schemas.openxmlformats.org/officeDocument/2006/relationships/image" Target="../media/image71.png"/><Relationship Id="rId234" Type="http://schemas.openxmlformats.org/officeDocument/2006/relationships/image" Target="../media/image234.png"/><Relationship Id="rId679" Type="http://schemas.openxmlformats.org/officeDocument/2006/relationships/image" Target="../media/image679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441" Type="http://schemas.openxmlformats.org/officeDocument/2006/relationships/image" Target="../media/image441.png"/><Relationship Id="rId539" Type="http://schemas.openxmlformats.org/officeDocument/2006/relationships/image" Target="../media/image539.png"/><Relationship Id="rId746" Type="http://schemas.openxmlformats.org/officeDocument/2006/relationships/image" Target="../media/image746.png"/><Relationship Id="rId178" Type="http://schemas.openxmlformats.org/officeDocument/2006/relationships/image" Target="../media/image178.png"/><Relationship Id="rId301" Type="http://schemas.openxmlformats.org/officeDocument/2006/relationships/image" Target="../media/image301.png"/><Relationship Id="rId82" Type="http://schemas.openxmlformats.org/officeDocument/2006/relationships/image" Target="../media/image82.png"/><Relationship Id="rId385" Type="http://schemas.openxmlformats.org/officeDocument/2006/relationships/image" Target="../media/image385.png"/><Relationship Id="rId592" Type="http://schemas.openxmlformats.org/officeDocument/2006/relationships/image" Target="../media/image592.png"/><Relationship Id="rId606" Type="http://schemas.openxmlformats.org/officeDocument/2006/relationships/image" Target="../media/image606.png"/><Relationship Id="rId245" Type="http://schemas.openxmlformats.org/officeDocument/2006/relationships/image" Target="../media/image245.png"/><Relationship Id="rId452" Type="http://schemas.openxmlformats.org/officeDocument/2006/relationships/image" Target="../media/image452.png"/><Relationship Id="rId105" Type="http://schemas.openxmlformats.org/officeDocument/2006/relationships/image" Target="../media/image105.png"/><Relationship Id="rId312" Type="http://schemas.openxmlformats.org/officeDocument/2006/relationships/image" Target="../media/image312.png"/><Relationship Id="rId757" Type="http://schemas.openxmlformats.org/officeDocument/2006/relationships/image" Target="../media/image757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96" Type="http://schemas.openxmlformats.org/officeDocument/2006/relationships/image" Target="../media/image396.png"/><Relationship Id="rId617" Type="http://schemas.openxmlformats.org/officeDocument/2006/relationships/image" Target="../media/image617.png"/><Relationship Id="rId256" Type="http://schemas.openxmlformats.org/officeDocument/2006/relationships/image" Target="../media/image256.png"/><Relationship Id="rId463" Type="http://schemas.openxmlformats.org/officeDocument/2006/relationships/image" Target="../media/image463.png"/><Relationship Id="rId670" Type="http://schemas.openxmlformats.org/officeDocument/2006/relationships/image" Target="../media/image670.png"/><Relationship Id="rId116" Type="http://schemas.openxmlformats.org/officeDocument/2006/relationships/image" Target="../media/image116.png"/><Relationship Id="rId323" Type="http://schemas.openxmlformats.org/officeDocument/2006/relationships/image" Target="../media/image323.png"/><Relationship Id="rId530" Type="http://schemas.openxmlformats.org/officeDocument/2006/relationships/image" Target="../media/image530.png"/><Relationship Id="rId768" Type="http://schemas.openxmlformats.org/officeDocument/2006/relationships/image" Target="../media/image768.png"/><Relationship Id="rId20" Type="http://schemas.openxmlformats.org/officeDocument/2006/relationships/image" Target="../media/image20.png"/><Relationship Id="rId628" Type="http://schemas.openxmlformats.org/officeDocument/2006/relationships/image" Target="../media/image628.png"/><Relationship Id="rId267" Type="http://schemas.openxmlformats.org/officeDocument/2006/relationships/image" Target="../media/image267.png"/><Relationship Id="rId474" Type="http://schemas.openxmlformats.org/officeDocument/2006/relationships/image" Target="../media/image474.png"/><Relationship Id="rId127" Type="http://schemas.openxmlformats.org/officeDocument/2006/relationships/image" Target="../media/image127.png"/><Relationship Id="rId681" Type="http://schemas.openxmlformats.org/officeDocument/2006/relationships/image" Target="../media/image681.png"/><Relationship Id="rId31" Type="http://schemas.openxmlformats.org/officeDocument/2006/relationships/image" Target="../media/image31.png"/><Relationship Id="rId334" Type="http://schemas.openxmlformats.org/officeDocument/2006/relationships/image" Target="../media/image334.png"/><Relationship Id="rId541" Type="http://schemas.openxmlformats.org/officeDocument/2006/relationships/image" Target="../media/image541.png"/><Relationship Id="rId639" Type="http://schemas.openxmlformats.org/officeDocument/2006/relationships/image" Target="../media/image639.png"/><Relationship Id="rId180" Type="http://schemas.openxmlformats.org/officeDocument/2006/relationships/image" Target="../media/image180.png"/><Relationship Id="rId278" Type="http://schemas.openxmlformats.org/officeDocument/2006/relationships/image" Target="../media/image278.png"/><Relationship Id="rId401" Type="http://schemas.openxmlformats.org/officeDocument/2006/relationships/image" Target="../media/image401.png"/><Relationship Id="rId303" Type="http://schemas.openxmlformats.org/officeDocument/2006/relationships/image" Target="../media/image303.png"/><Relationship Id="rId485" Type="http://schemas.openxmlformats.org/officeDocument/2006/relationships/image" Target="../media/image485.png"/><Relationship Id="rId692" Type="http://schemas.openxmlformats.org/officeDocument/2006/relationships/image" Target="../media/image692.png"/><Relationship Id="rId706" Type="http://schemas.openxmlformats.org/officeDocument/2006/relationships/image" Target="../media/image706.png"/><Relationship Id="rId748" Type="http://schemas.openxmlformats.org/officeDocument/2006/relationships/image" Target="../media/image748.png"/><Relationship Id="rId42" Type="http://schemas.openxmlformats.org/officeDocument/2006/relationships/image" Target="../media/image42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345" Type="http://schemas.openxmlformats.org/officeDocument/2006/relationships/image" Target="../media/image345.png"/><Relationship Id="rId387" Type="http://schemas.openxmlformats.org/officeDocument/2006/relationships/image" Target="../media/image387.png"/><Relationship Id="rId510" Type="http://schemas.openxmlformats.org/officeDocument/2006/relationships/image" Target="../media/image510.png"/><Relationship Id="rId552" Type="http://schemas.openxmlformats.org/officeDocument/2006/relationships/image" Target="../media/image552.png"/><Relationship Id="rId594" Type="http://schemas.openxmlformats.org/officeDocument/2006/relationships/image" Target="../media/image594.png"/><Relationship Id="rId608" Type="http://schemas.openxmlformats.org/officeDocument/2006/relationships/image" Target="../media/image608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47" Type="http://schemas.openxmlformats.org/officeDocument/2006/relationships/image" Target="../media/image247.png"/><Relationship Id="rId412" Type="http://schemas.openxmlformats.org/officeDocument/2006/relationships/image" Target="../media/image412.png"/><Relationship Id="rId107" Type="http://schemas.openxmlformats.org/officeDocument/2006/relationships/image" Target="../media/image107.png"/><Relationship Id="rId289" Type="http://schemas.openxmlformats.org/officeDocument/2006/relationships/image" Target="../media/image289.png"/><Relationship Id="rId454" Type="http://schemas.openxmlformats.org/officeDocument/2006/relationships/image" Target="../media/image454.png"/><Relationship Id="rId496" Type="http://schemas.openxmlformats.org/officeDocument/2006/relationships/image" Target="../media/image496.png"/><Relationship Id="rId661" Type="http://schemas.openxmlformats.org/officeDocument/2006/relationships/image" Target="../media/image661.png"/><Relationship Id="rId717" Type="http://schemas.openxmlformats.org/officeDocument/2006/relationships/image" Target="../media/image717.png"/><Relationship Id="rId759" Type="http://schemas.openxmlformats.org/officeDocument/2006/relationships/image" Target="../media/image759.png"/><Relationship Id="rId11" Type="http://schemas.openxmlformats.org/officeDocument/2006/relationships/image" Target="../media/image11.png"/><Relationship Id="rId53" Type="http://schemas.openxmlformats.org/officeDocument/2006/relationships/image" Target="../media/image53.png"/><Relationship Id="rId149" Type="http://schemas.openxmlformats.org/officeDocument/2006/relationships/image" Target="../media/image149.png"/><Relationship Id="rId314" Type="http://schemas.openxmlformats.org/officeDocument/2006/relationships/image" Target="../media/image314.png"/><Relationship Id="rId356" Type="http://schemas.openxmlformats.org/officeDocument/2006/relationships/image" Target="../media/image356.png"/><Relationship Id="rId398" Type="http://schemas.openxmlformats.org/officeDocument/2006/relationships/image" Target="../media/image398.png"/><Relationship Id="rId521" Type="http://schemas.openxmlformats.org/officeDocument/2006/relationships/image" Target="../media/image521.png"/><Relationship Id="rId563" Type="http://schemas.openxmlformats.org/officeDocument/2006/relationships/image" Target="../media/image563.png"/><Relationship Id="rId619" Type="http://schemas.openxmlformats.org/officeDocument/2006/relationships/image" Target="../media/image619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216" Type="http://schemas.openxmlformats.org/officeDocument/2006/relationships/image" Target="../media/image216.png"/><Relationship Id="rId423" Type="http://schemas.openxmlformats.org/officeDocument/2006/relationships/image" Target="../media/image423.png"/><Relationship Id="rId258" Type="http://schemas.openxmlformats.org/officeDocument/2006/relationships/image" Target="../media/image258.png"/><Relationship Id="rId465" Type="http://schemas.openxmlformats.org/officeDocument/2006/relationships/image" Target="../media/image465.png"/><Relationship Id="rId630" Type="http://schemas.openxmlformats.org/officeDocument/2006/relationships/image" Target="../media/image630.png"/><Relationship Id="rId672" Type="http://schemas.openxmlformats.org/officeDocument/2006/relationships/image" Target="../media/image672.png"/><Relationship Id="rId728" Type="http://schemas.openxmlformats.org/officeDocument/2006/relationships/image" Target="../media/image728.png"/><Relationship Id="rId22" Type="http://schemas.openxmlformats.org/officeDocument/2006/relationships/image" Target="../media/image22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325" Type="http://schemas.openxmlformats.org/officeDocument/2006/relationships/image" Target="../media/image325.png"/><Relationship Id="rId367" Type="http://schemas.openxmlformats.org/officeDocument/2006/relationships/image" Target="../media/image367.png"/><Relationship Id="rId532" Type="http://schemas.openxmlformats.org/officeDocument/2006/relationships/image" Target="../media/image532.png"/><Relationship Id="rId574" Type="http://schemas.openxmlformats.org/officeDocument/2006/relationships/image" Target="../media/image574.png"/><Relationship Id="rId171" Type="http://schemas.openxmlformats.org/officeDocument/2006/relationships/image" Target="../media/image171.png"/><Relationship Id="rId227" Type="http://schemas.openxmlformats.org/officeDocument/2006/relationships/image" Target="../media/image227.png"/><Relationship Id="rId269" Type="http://schemas.openxmlformats.org/officeDocument/2006/relationships/image" Target="../media/image269.png"/><Relationship Id="rId434" Type="http://schemas.openxmlformats.org/officeDocument/2006/relationships/image" Target="../media/image434.png"/><Relationship Id="rId476" Type="http://schemas.openxmlformats.org/officeDocument/2006/relationships/image" Target="../media/image476.png"/><Relationship Id="rId641" Type="http://schemas.openxmlformats.org/officeDocument/2006/relationships/image" Target="../media/image641.png"/><Relationship Id="rId683" Type="http://schemas.openxmlformats.org/officeDocument/2006/relationships/image" Target="../media/image683.png"/><Relationship Id="rId739" Type="http://schemas.openxmlformats.org/officeDocument/2006/relationships/image" Target="../media/image739.png"/><Relationship Id="rId33" Type="http://schemas.openxmlformats.org/officeDocument/2006/relationships/image" Target="../media/image33.png"/><Relationship Id="rId129" Type="http://schemas.openxmlformats.org/officeDocument/2006/relationships/image" Target="../media/image129.png"/><Relationship Id="rId280" Type="http://schemas.openxmlformats.org/officeDocument/2006/relationships/image" Target="../media/image280.png"/><Relationship Id="rId336" Type="http://schemas.openxmlformats.org/officeDocument/2006/relationships/image" Target="../media/image336.png"/><Relationship Id="rId501" Type="http://schemas.openxmlformats.org/officeDocument/2006/relationships/image" Target="../media/image501.png"/><Relationship Id="rId543" Type="http://schemas.openxmlformats.org/officeDocument/2006/relationships/image" Target="../media/image543.png"/><Relationship Id="rId75" Type="http://schemas.openxmlformats.org/officeDocument/2006/relationships/image" Target="../media/image75.png"/><Relationship Id="rId140" Type="http://schemas.openxmlformats.org/officeDocument/2006/relationships/image" Target="../media/image140.png"/><Relationship Id="rId182" Type="http://schemas.openxmlformats.org/officeDocument/2006/relationships/image" Target="../media/image182.png"/><Relationship Id="rId378" Type="http://schemas.openxmlformats.org/officeDocument/2006/relationships/image" Target="../media/image378.png"/><Relationship Id="rId403" Type="http://schemas.openxmlformats.org/officeDocument/2006/relationships/image" Target="../media/image403.png"/><Relationship Id="rId585" Type="http://schemas.openxmlformats.org/officeDocument/2006/relationships/image" Target="../media/image585.png"/><Relationship Id="rId750" Type="http://schemas.openxmlformats.org/officeDocument/2006/relationships/image" Target="../media/image750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445" Type="http://schemas.openxmlformats.org/officeDocument/2006/relationships/image" Target="../media/image445.png"/><Relationship Id="rId487" Type="http://schemas.openxmlformats.org/officeDocument/2006/relationships/image" Target="../media/image487.png"/><Relationship Id="rId610" Type="http://schemas.openxmlformats.org/officeDocument/2006/relationships/image" Target="../media/image610.png"/><Relationship Id="rId652" Type="http://schemas.openxmlformats.org/officeDocument/2006/relationships/image" Target="../media/image652.png"/><Relationship Id="rId694" Type="http://schemas.openxmlformats.org/officeDocument/2006/relationships/image" Target="../media/image694.png"/><Relationship Id="rId708" Type="http://schemas.openxmlformats.org/officeDocument/2006/relationships/image" Target="../media/image708.png"/><Relationship Id="rId291" Type="http://schemas.openxmlformats.org/officeDocument/2006/relationships/image" Target="../media/image291.png"/><Relationship Id="rId305" Type="http://schemas.openxmlformats.org/officeDocument/2006/relationships/image" Target="../media/image305.png"/><Relationship Id="rId347" Type="http://schemas.openxmlformats.org/officeDocument/2006/relationships/image" Target="../media/image347.png"/><Relationship Id="rId512" Type="http://schemas.openxmlformats.org/officeDocument/2006/relationships/image" Target="../media/image512.png"/><Relationship Id="rId44" Type="http://schemas.openxmlformats.org/officeDocument/2006/relationships/image" Target="../media/image44.png"/><Relationship Id="rId86" Type="http://schemas.openxmlformats.org/officeDocument/2006/relationships/image" Target="../media/image86.png"/><Relationship Id="rId151" Type="http://schemas.openxmlformats.org/officeDocument/2006/relationships/image" Target="../media/image151.png"/><Relationship Id="rId389" Type="http://schemas.openxmlformats.org/officeDocument/2006/relationships/image" Target="../media/image389.png"/><Relationship Id="rId554" Type="http://schemas.openxmlformats.org/officeDocument/2006/relationships/image" Target="../media/image554.png"/><Relationship Id="rId596" Type="http://schemas.openxmlformats.org/officeDocument/2006/relationships/image" Target="../media/image596.png"/><Relationship Id="rId761" Type="http://schemas.openxmlformats.org/officeDocument/2006/relationships/image" Target="../media/image761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49" Type="http://schemas.openxmlformats.org/officeDocument/2006/relationships/image" Target="../media/image249.png"/><Relationship Id="rId414" Type="http://schemas.openxmlformats.org/officeDocument/2006/relationships/image" Target="../media/image414.png"/><Relationship Id="rId456" Type="http://schemas.openxmlformats.org/officeDocument/2006/relationships/image" Target="../media/image456.png"/><Relationship Id="rId498" Type="http://schemas.openxmlformats.org/officeDocument/2006/relationships/image" Target="../media/image498.png"/><Relationship Id="rId621" Type="http://schemas.openxmlformats.org/officeDocument/2006/relationships/image" Target="../media/image621.png"/><Relationship Id="rId663" Type="http://schemas.openxmlformats.org/officeDocument/2006/relationships/image" Target="../media/image663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316" Type="http://schemas.openxmlformats.org/officeDocument/2006/relationships/image" Target="../media/image316.png"/><Relationship Id="rId523" Type="http://schemas.openxmlformats.org/officeDocument/2006/relationships/image" Target="../media/image523.png"/><Relationship Id="rId719" Type="http://schemas.openxmlformats.org/officeDocument/2006/relationships/image" Target="../media/image719.png"/><Relationship Id="rId55" Type="http://schemas.openxmlformats.org/officeDocument/2006/relationships/image" Target="../media/image55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358" Type="http://schemas.openxmlformats.org/officeDocument/2006/relationships/image" Target="../media/image358.png"/><Relationship Id="rId565" Type="http://schemas.openxmlformats.org/officeDocument/2006/relationships/image" Target="../media/image565.png"/><Relationship Id="rId730" Type="http://schemas.openxmlformats.org/officeDocument/2006/relationships/image" Target="../media/image730.png"/><Relationship Id="rId162" Type="http://schemas.openxmlformats.org/officeDocument/2006/relationships/image" Target="../media/image162.png"/><Relationship Id="rId218" Type="http://schemas.openxmlformats.org/officeDocument/2006/relationships/image" Target="../media/image218.png"/><Relationship Id="rId425" Type="http://schemas.openxmlformats.org/officeDocument/2006/relationships/image" Target="../media/image425.png"/><Relationship Id="rId467" Type="http://schemas.openxmlformats.org/officeDocument/2006/relationships/image" Target="../media/image467.png"/><Relationship Id="rId632" Type="http://schemas.openxmlformats.org/officeDocument/2006/relationships/image" Target="../media/image632.png"/><Relationship Id="rId271" Type="http://schemas.openxmlformats.org/officeDocument/2006/relationships/image" Target="../media/image271.png"/><Relationship Id="rId674" Type="http://schemas.openxmlformats.org/officeDocument/2006/relationships/image" Target="../media/image674.png"/><Relationship Id="rId24" Type="http://schemas.openxmlformats.org/officeDocument/2006/relationships/image" Target="../media/image24.png"/><Relationship Id="rId66" Type="http://schemas.openxmlformats.org/officeDocument/2006/relationships/image" Target="../media/image66.png"/><Relationship Id="rId131" Type="http://schemas.openxmlformats.org/officeDocument/2006/relationships/image" Target="../media/image131.png"/><Relationship Id="rId327" Type="http://schemas.openxmlformats.org/officeDocument/2006/relationships/image" Target="../media/image327.png"/><Relationship Id="rId369" Type="http://schemas.openxmlformats.org/officeDocument/2006/relationships/image" Target="../media/image369.png"/><Relationship Id="rId534" Type="http://schemas.openxmlformats.org/officeDocument/2006/relationships/image" Target="../media/image534.png"/><Relationship Id="rId576" Type="http://schemas.openxmlformats.org/officeDocument/2006/relationships/image" Target="../media/image576.png"/><Relationship Id="rId741" Type="http://schemas.openxmlformats.org/officeDocument/2006/relationships/image" Target="../media/image741.png"/><Relationship Id="rId173" Type="http://schemas.openxmlformats.org/officeDocument/2006/relationships/image" Target="../media/image173.png"/><Relationship Id="rId229" Type="http://schemas.openxmlformats.org/officeDocument/2006/relationships/image" Target="../media/image229.png"/><Relationship Id="rId380" Type="http://schemas.openxmlformats.org/officeDocument/2006/relationships/image" Target="../media/image380.png"/><Relationship Id="rId436" Type="http://schemas.openxmlformats.org/officeDocument/2006/relationships/image" Target="../media/image436.png"/><Relationship Id="rId601" Type="http://schemas.openxmlformats.org/officeDocument/2006/relationships/image" Target="../media/image601.png"/><Relationship Id="rId643" Type="http://schemas.openxmlformats.org/officeDocument/2006/relationships/image" Target="../media/image643.png"/><Relationship Id="rId240" Type="http://schemas.openxmlformats.org/officeDocument/2006/relationships/image" Target="../media/image240.png"/><Relationship Id="rId478" Type="http://schemas.openxmlformats.org/officeDocument/2006/relationships/image" Target="../media/image478.png"/><Relationship Id="rId685" Type="http://schemas.openxmlformats.org/officeDocument/2006/relationships/image" Target="../media/image685.png"/><Relationship Id="rId35" Type="http://schemas.openxmlformats.org/officeDocument/2006/relationships/image" Target="../media/image35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282" Type="http://schemas.openxmlformats.org/officeDocument/2006/relationships/image" Target="../media/image282.png"/><Relationship Id="rId338" Type="http://schemas.openxmlformats.org/officeDocument/2006/relationships/image" Target="../media/image338.png"/><Relationship Id="rId503" Type="http://schemas.openxmlformats.org/officeDocument/2006/relationships/image" Target="../media/image503.png"/><Relationship Id="rId545" Type="http://schemas.openxmlformats.org/officeDocument/2006/relationships/image" Target="../media/image545.png"/><Relationship Id="rId587" Type="http://schemas.openxmlformats.org/officeDocument/2006/relationships/image" Target="../media/image587.png"/><Relationship Id="rId710" Type="http://schemas.openxmlformats.org/officeDocument/2006/relationships/image" Target="../media/image710.png"/><Relationship Id="rId752" Type="http://schemas.openxmlformats.org/officeDocument/2006/relationships/image" Target="../media/image752.png"/><Relationship Id="rId8" Type="http://schemas.openxmlformats.org/officeDocument/2006/relationships/image" Target="../media/image8.png"/><Relationship Id="rId142" Type="http://schemas.openxmlformats.org/officeDocument/2006/relationships/image" Target="../media/image142.png"/><Relationship Id="rId184" Type="http://schemas.openxmlformats.org/officeDocument/2006/relationships/image" Target="../media/image184.png"/><Relationship Id="rId391" Type="http://schemas.openxmlformats.org/officeDocument/2006/relationships/image" Target="../media/image391.png"/><Relationship Id="rId405" Type="http://schemas.openxmlformats.org/officeDocument/2006/relationships/image" Target="../media/image405.png"/><Relationship Id="rId447" Type="http://schemas.openxmlformats.org/officeDocument/2006/relationships/image" Target="../media/image447.png"/><Relationship Id="rId612" Type="http://schemas.openxmlformats.org/officeDocument/2006/relationships/image" Target="../media/image612.png"/><Relationship Id="rId251" Type="http://schemas.openxmlformats.org/officeDocument/2006/relationships/image" Target="../media/image251.png"/><Relationship Id="rId489" Type="http://schemas.openxmlformats.org/officeDocument/2006/relationships/image" Target="../media/image489.png"/><Relationship Id="rId654" Type="http://schemas.openxmlformats.org/officeDocument/2006/relationships/image" Target="../media/image654.png"/><Relationship Id="rId696" Type="http://schemas.openxmlformats.org/officeDocument/2006/relationships/image" Target="../media/image696.png"/><Relationship Id="rId46" Type="http://schemas.openxmlformats.org/officeDocument/2006/relationships/image" Target="../media/image46.png"/><Relationship Id="rId293" Type="http://schemas.openxmlformats.org/officeDocument/2006/relationships/image" Target="../media/image293.png"/><Relationship Id="rId307" Type="http://schemas.openxmlformats.org/officeDocument/2006/relationships/image" Target="../media/image307.png"/><Relationship Id="rId349" Type="http://schemas.openxmlformats.org/officeDocument/2006/relationships/image" Target="../media/image349.png"/><Relationship Id="rId514" Type="http://schemas.openxmlformats.org/officeDocument/2006/relationships/image" Target="../media/image514.png"/><Relationship Id="rId556" Type="http://schemas.openxmlformats.org/officeDocument/2006/relationships/image" Target="../media/image556.png"/><Relationship Id="rId721" Type="http://schemas.openxmlformats.org/officeDocument/2006/relationships/image" Target="../media/image721.png"/><Relationship Id="rId763" Type="http://schemas.openxmlformats.org/officeDocument/2006/relationships/image" Target="../media/image76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53" Type="http://schemas.openxmlformats.org/officeDocument/2006/relationships/image" Target="../media/image153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360" Type="http://schemas.openxmlformats.org/officeDocument/2006/relationships/image" Target="../media/image360.png"/><Relationship Id="rId416" Type="http://schemas.openxmlformats.org/officeDocument/2006/relationships/image" Target="../media/image416.png"/><Relationship Id="rId598" Type="http://schemas.openxmlformats.org/officeDocument/2006/relationships/image" Target="../media/image598.png"/><Relationship Id="rId220" Type="http://schemas.openxmlformats.org/officeDocument/2006/relationships/image" Target="../media/image220.png"/><Relationship Id="rId458" Type="http://schemas.openxmlformats.org/officeDocument/2006/relationships/image" Target="../media/image458.png"/><Relationship Id="rId623" Type="http://schemas.openxmlformats.org/officeDocument/2006/relationships/image" Target="../media/image623.png"/><Relationship Id="rId665" Type="http://schemas.openxmlformats.org/officeDocument/2006/relationships/image" Target="../media/image665.png"/><Relationship Id="rId15" Type="http://schemas.openxmlformats.org/officeDocument/2006/relationships/image" Target="../media/image15.png"/><Relationship Id="rId57" Type="http://schemas.openxmlformats.org/officeDocument/2006/relationships/image" Target="../media/image57.png"/><Relationship Id="rId262" Type="http://schemas.openxmlformats.org/officeDocument/2006/relationships/image" Target="../media/image262.png"/><Relationship Id="rId318" Type="http://schemas.openxmlformats.org/officeDocument/2006/relationships/image" Target="../media/image318.png"/><Relationship Id="rId525" Type="http://schemas.openxmlformats.org/officeDocument/2006/relationships/image" Target="../media/image525.png"/><Relationship Id="rId567" Type="http://schemas.openxmlformats.org/officeDocument/2006/relationships/image" Target="../media/image567.png"/><Relationship Id="rId732" Type="http://schemas.openxmlformats.org/officeDocument/2006/relationships/image" Target="../media/image732.png"/><Relationship Id="rId99" Type="http://schemas.openxmlformats.org/officeDocument/2006/relationships/image" Target="../media/image99.png"/><Relationship Id="rId122" Type="http://schemas.openxmlformats.org/officeDocument/2006/relationships/image" Target="../media/image122.png"/><Relationship Id="rId164" Type="http://schemas.openxmlformats.org/officeDocument/2006/relationships/image" Target="../media/image164.png"/><Relationship Id="rId371" Type="http://schemas.openxmlformats.org/officeDocument/2006/relationships/image" Target="../media/image371.png"/><Relationship Id="rId427" Type="http://schemas.openxmlformats.org/officeDocument/2006/relationships/image" Target="../media/image427.png"/><Relationship Id="rId469" Type="http://schemas.openxmlformats.org/officeDocument/2006/relationships/image" Target="../media/image469.png"/><Relationship Id="rId634" Type="http://schemas.openxmlformats.org/officeDocument/2006/relationships/image" Target="../media/image634.png"/><Relationship Id="rId676" Type="http://schemas.openxmlformats.org/officeDocument/2006/relationships/image" Target="../media/image676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73" Type="http://schemas.openxmlformats.org/officeDocument/2006/relationships/image" Target="../media/image273.png"/><Relationship Id="rId329" Type="http://schemas.openxmlformats.org/officeDocument/2006/relationships/image" Target="../media/image329.png"/><Relationship Id="rId480" Type="http://schemas.openxmlformats.org/officeDocument/2006/relationships/image" Target="../media/image480.png"/><Relationship Id="rId536" Type="http://schemas.openxmlformats.org/officeDocument/2006/relationships/image" Target="../media/image536.png"/><Relationship Id="rId701" Type="http://schemas.openxmlformats.org/officeDocument/2006/relationships/image" Target="../media/image701.png"/><Relationship Id="rId68" Type="http://schemas.openxmlformats.org/officeDocument/2006/relationships/image" Target="../media/image68.png"/><Relationship Id="rId133" Type="http://schemas.openxmlformats.org/officeDocument/2006/relationships/image" Target="../media/image133.png"/><Relationship Id="rId175" Type="http://schemas.openxmlformats.org/officeDocument/2006/relationships/image" Target="../media/image175.png"/><Relationship Id="rId340" Type="http://schemas.openxmlformats.org/officeDocument/2006/relationships/image" Target="../media/image340.png"/><Relationship Id="rId578" Type="http://schemas.openxmlformats.org/officeDocument/2006/relationships/image" Target="../media/image578.png"/><Relationship Id="rId743" Type="http://schemas.openxmlformats.org/officeDocument/2006/relationships/image" Target="../media/image743.png"/><Relationship Id="rId200" Type="http://schemas.openxmlformats.org/officeDocument/2006/relationships/image" Target="../media/image200.png"/><Relationship Id="rId382" Type="http://schemas.openxmlformats.org/officeDocument/2006/relationships/image" Target="../media/image382.png"/><Relationship Id="rId438" Type="http://schemas.openxmlformats.org/officeDocument/2006/relationships/image" Target="../media/image438.png"/><Relationship Id="rId603" Type="http://schemas.openxmlformats.org/officeDocument/2006/relationships/image" Target="../media/image603.png"/><Relationship Id="rId645" Type="http://schemas.openxmlformats.org/officeDocument/2006/relationships/image" Target="../media/image645.png"/><Relationship Id="rId687" Type="http://schemas.openxmlformats.org/officeDocument/2006/relationships/image" Target="../media/image687.png"/><Relationship Id="rId242" Type="http://schemas.openxmlformats.org/officeDocument/2006/relationships/image" Target="../media/image242.png"/><Relationship Id="rId284" Type="http://schemas.openxmlformats.org/officeDocument/2006/relationships/image" Target="../media/image284.png"/><Relationship Id="rId491" Type="http://schemas.openxmlformats.org/officeDocument/2006/relationships/image" Target="../media/image491.png"/><Relationship Id="rId505" Type="http://schemas.openxmlformats.org/officeDocument/2006/relationships/image" Target="../media/image505.png"/><Relationship Id="rId712" Type="http://schemas.openxmlformats.org/officeDocument/2006/relationships/image" Target="../media/image712.png"/><Relationship Id="rId37" Type="http://schemas.openxmlformats.org/officeDocument/2006/relationships/image" Target="../media/image37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44" Type="http://schemas.openxmlformats.org/officeDocument/2006/relationships/image" Target="../media/image144.png"/><Relationship Id="rId547" Type="http://schemas.openxmlformats.org/officeDocument/2006/relationships/image" Target="../media/image547.png"/><Relationship Id="rId589" Type="http://schemas.openxmlformats.org/officeDocument/2006/relationships/image" Target="../media/image589.png"/><Relationship Id="rId754" Type="http://schemas.openxmlformats.org/officeDocument/2006/relationships/image" Target="../media/image754.png"/><Relationship Id="rId90" Type="http://schemas.openxmlformats.org/officeDocument/2006/relationships/image" Target="../media/image90.png"/><Relationship Id="rId186" Type="http://schemas.openxmlformats.org/officeDocument/2006/relationships/image" Target="../media/image186.png"/><Relationship Id="rId351" Type="http://schemas.openxmlformats.org/officeDocument/2006/relationships/image" Target="../media/image351.png"/><Relationship Id="rId393" Type="http://schemas.openxmlformats.org/officeDocument/2006/relationships/image" Target="../media/image393.png"/><Relationship Id="rId407" Type="http://schemas.openxmlformats.org/officeDocument/2006/relationships/image" Target="../media/image407.png"/><Relationship Id="rId449" Type="http://schemas.openxmlformats.org/officeDocument/2006/relationships/image" Target="../media/image449.png"/><Relationship Id="rId614" Type="http://schemas.openxmlformats.org/officeDocument/2006/relationships/image" Target="../media/image614.png"/><Relationship Id="rId656" Type="http://schemas.openxmlformats.org/officeDocument/2006/relationships/image" Target="../media/image656.png"/><Relationship Id="rId211" Type="http://schemas.openxmlformats.org/officeDocument/2006/relationships/image" Target="../media/image211.png"/><Relationship Id="rId253" Type="http://schemas.openxmlformats.org/officeDocument/2006/relationships/image" Target="../media/image253.png"/><Relationship Id="rId295" Type="http://schemas.openxmlformats.org/officeDocument/2006/relationships/image" Target="../media/image295.png"/><Relationship Id="rId309" Type="http://schemas.openxmlformats.org/officeDocument/2006/relationships/image" Target="../media/image309.png"/><Relationship Id="rId460" Type="http://schemas.openxmlformats.org/officeDocument/2006/relationships/image" Target="../media/image460.png"/><Relationship Id="rId516" Type="http://schemas.openxmlformats.org/officeDocument/2006/relationships/image" Target="../media/image516.png"/><Relationship Id="rId698" Type="http://schemas.openxmlformats.org/officeDocument/2006/relationships/image" Target="../media/image698.png"/><Relationship Id="rId48" Type="http://schemas.openxmlformats.org/officeDocument/2006/relationships/image" Target="../media/image48.png"/><Relationship Id="rId113" Type="http://schemas.openxmlformats.org/officeDocument/2006/relationships/image" Target="../media/image113.png"/><Relationship Id="rId320" Type="http://schemas.openxmlformats.org/officeDocument/2006/relationships/image" Target="../media/image320.png"/><Relationship Id="rId558" Type="http://schemas.openxmlformats.org/officeDocument/2006/relationships/image" Target="../media/image558.png"/><Relationship Id="rId723" Type="http://schemas.openxmlformats.org/officeDocument/2006/relationships/image" Target="../media/image723.png"/><Relationship Id="rId765" Type="http://schemas.openxmlformats.org/officeDocument/2006/relationships/image" Target="../media/image765.png"/><Relationship Id="rId155" Type="http://schemas.openxmlformats.org/officeDocument/2006/relationships/image" Target="../media/image155.png"/><Relationship Id="rId197" Type="http://schemas.openxmlformats.org/officeDocument/2006/relationships/image" Target="../media/image197.png"/><Relationship Id="rId362" Type="http://schemas.openxmlformats.org/officeDocument/2006/relationships/image" Target="../media/image362.png"/><Relationship Id="rId418" Type="http://schemas.openxmlformats.org/officeDocument/2006/relationships/image" Target="../media/image418.png"/><Relationship Id="rId625" Type="http://schemas.openxmlformats.org/officeDocument/2006/relationships/image" Target="../media/image625.png"/><Relationship Id="rId222" Type="http://schemas.openxmlformats.org/officeDocument/2006/relationships/image" Target="../media/image222.png"/><Relationship Id="rId264" Type="http://schemas.openxmlformats.org/officeDocument/2006/relationships/image" Target="../media/image264.png"/><Relationship Id="rId471" Type="http://schemas.openxmlformats.org/officeDocument/2006/relationships/image" Target="../media/image471.png"/><Relationship Id="rId667" Type="http://schemas.openxmlformats.org/officeDocument/2006/relationships/image" Target="../media/image667.png"/><Relationship Id="rId17" Type="http://schemas.openxmlformats.org/officeDocument/2006/relationships/image" Target="../media/image17.png"/><Relationship Id="rId59" Type="http://schemas.openxmlformats.org/officeDocument/2006/relationships/image" Target="../media/image59.png"/><Relationship Id="rId124" Type="http://schemas.openxmlformats.org/officeDocument/2006/relationships/image" Target="../media/image124.png"/><Relationship Id="rId527" Type="http://schemas.openxmlformats.org/officeDocument/2006/relationships/image" Target="../media/image527.png"/><Relationship Id="rId569" Type="http://schemas.openxmlformats.org/officeDocument/2006/relationships/image" Target="../media/image569.png"/><Relationship Id="rId734" Type="http://schemas.openxmlformats.org/officeDocument/2006/relationships/image" Target="../media/image734.png"/><Relationship Id="rId70" Type="http://schemas.openxmlformats.org/officeDocument/2006/relationships/image" Target="../media/image70.png"/><Relationship Id="rId166" Type="http://schemas.openxmlformats.org/officeDocument/2006/relationships/image" Target="../media/image166.png"/><Relationship Id="rId331" Type="http://schemas.openxmlformats.org/officeDocument/2006/relationships/image" Target="../media/image331.png"/><Relationship Id="rId373" Type="http://schemas.openxmlformats.org/officeDocument/2006/relationships/image" Target="../media/image373.png"/><Relationship Id="rId429" Type="http://schemas.openxmlformats.org/officeDocument/2006/relationships/image" Target="../media/image429.png"/><Relationship Id="rId580" Type="http://schemas.openxmlformats.org/officeDocument/2006/relationships/image" Target="../media/image580.png"/><Relationship Id="rId636" Type="http://schemas.openxmlformats.org/officeDocument/2006/relationships/image" Target="../media/image636.png"/><Relationship Id="rId1" Type="http://schemas.openxmlformats.org/officeDocument/2006/relationships/image" Target="../media/image1.png"/><Relationship Id="rId233" Type="http://schemas.openxmlformats.org/officeDocument/2006/relationships/image" Target="../media/image233.png"/><Relationship Id="rId440" Type="http://schemas.openxmlformats.org/officeDocument/2006/relationships/image" Target="../media/image440.png"/><Relationship Id="rId678" Type="http://schemas.openxmlformats.org/officeDocument/2006/relationships/image" Target="../media/image678.png"/><Relationship Id="rId28" Type="http://schemas.openxmlformats.org/officeDocument/2006/relationships/image" Target="../media/image28.png"/><Relationship Id="rId275" Type="http://schemas.openxmlformats.org/officeDocument/2006/relationships/image" Target="../media/image275.png"/><Relationship Id="rId300" Type="http://schemas.openxmlformats.org/officeDocument/2006/relationships/image" Target="../media/image300.png"/><Relationship Id="rId482" Type="http://schemas.openxmlformats.org/officeDocument/2006/relationships/image" Target="../media/image482.png"/><Relationship Id="rId538" Type="http://schemas.openxmlformats.org/officeDocument/2006/relationships/image" Target="../media/image538.png"/><Relationship Id="rId703" Type="http://schemas.openxmlformats.org/officeDocument/2006/relationships/image" Target="../media/image703.png"/><Relationship Id="rId745" Type="http://schemas.openxmlformats.org/officeDocument/2006/relationships/image" Target="../media/image745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77" Type="http://schemas.openxmlformats.org/officeDocument/2006/relationships/image" Target="../media/image177.png"/><Relationship Id="rId342" Type="http://schemas.openxmlformats.org/officeDocument/2006/relationships/image" Target="../media/image342.png"/><Relationship Id="rId384" Type="http://schemas.openxmlformats.org/officeDocument/2006/relationships/image" Target="../media/image384.png"/><Relationship Id="rId591" Type="http://schemas.openxmlformats.org/officeDocument/2006/relationships/image" Target="../media/image591.png"/><Relationship Id="rId605" Type="http://schemas.openxmlformats.org/officeDocument/2006/relationships/image" Target="../media/image605.png"/><Relationship Id="rId202" Type="http://schemas.openxmlformats.org/officeDocument/2006/relationships/image" Target="../media/image202.png"/><Relationship Id="rId244" Type="http://schemas.openxmlformats.org/officeDocument/2006/relationships/image" Target="../media/image244.png"/><Relationship Id="rId647" Type="http://schemas.openxmlformats.org/officeDocument/2006/relationships/image" Target="../media/image647.png"/><Relationship Id="rId689" Type="http://schemas.openxmlformats.org/officeDocument/2006/relationships/image" Target="../media/image689.png"/><Relationship Id="rId39" Type="http://schemas.openxmlformats.org/officeDocument/2006/relationships/image" Target="../media/image39.png"/><Relationship Id="rId286" Type="http://schemas.openxmlformats.org/officeDocument/2006/relationships/image" Target="../media/image286.png"/><Relationship Id="rId451" Type="http://schemas.openxmlformats.org/officeDocument/2006/relationships/image" Target="../media/image451.png"/><Relationship Id="rId493" Type="http://schemas.openxmlformats.org/officeDocument/2006/relationships/image" Target="../media/image493.png"/><Relationship Id="rId507" Type="http://schemas.openxmlformats.org/officeDocument/2006/relationships/image" Target="../media/image507.png"/><Relationship Id="rId549" Type="http://schemas.openxmlformats.org/officeDocument/2006/relationships/image" Target="../media/image549.png"/><Relationship Id="rId714" Type="http://schemas.openxmlformats.org/officeDocument/2006/relationships/image" Target="../media/image714.png"/><Relationship Id="rId756" Type="http://schemas.openxmlformats.org/officeDocument/2006/relationships/image" Target="../media/image756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46" Type="http://schemas.openxmlformats.org/officeDocument/2006/relationships/image" Target="../media/image146.png"/><Relationship Id="rId188" Type="http://schemas.openxmlformats.org/officeDocument/2006/relationships/image" Target="../media/image188.png"/><Relationship Id="rId311" Type="http://schemas.openxmlformats.org/officeDocument/2006/relationships/image" Target="../media/image311.png"/><Relationship Id="rId353" Type="http://schemas.openxmlformats.org/officeDocument/2006/relationships/image" Target="../media/image353.png"/><Relationship Id="rId395" Type="http://schemas.openxmlformats.org/officeDocument/2006/relationships/image" Target="../media/image395.png"/><Relationship Id="rId409" Type="http://schemas.openxmlformats.org/officeDocument/2006/relationships/image" Target="../media/image409.png"/><Relationship Id="rId560" Type="http://schemas.openxmlformats.org/officeDocument/2006/relationships/image" Target="../media/image560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420" Type="http://schemas.openxmlformats.org/officeDocument/2006/relationships/image" Target="../media/image420.png"/><Relationship Id="rId616" Type="http://schemas.openxmlformats.org/officeDocument/2006/relationships/image" Target="../media/image616.png"/><Relationship Id="rId658" Type="http://schemas.openxmlformats.org/officeDocument/2006/relationships/image" Target="../media/image658.png"/><Relationship Id="rId255" Type="http://schemas.openxmlformats.org/officeDocument/2006/relationships/image" Target="../media/image255.png"/><Relationship Id="rId297" Type="http://schemas.openxmlformats.org/officeDocument/2006/relationships/image" Target="../media/image297.png"/><Relationship Id="rId462" Type="http://schemas.openxmlformats.org/officeDocument/2006/relationships/image" Target="../media/image462.png"/><Relationship Id="rId518" Type="http://schemas.openxmlformats.org/officeDocument/2006/relationships/image" Target="../media/image518.png"/><Relationship Id="rId725" Type="http://schemas.openxmlformats.org/officeDocument/2006/relationships/image" Target="../media/image725.png"/><Relationship Id="rId115" Type="http://schemas.openxmlformats.org/officeDocument/2006/relationships/image" Target="../media/image115.png"/><Relationship Id="rId157" Type="http://schemas.openxmlformats.org/officeDocument/2006/relationships/image" Target="../media/image157.png"/><Relationship Id="rId322" Type="http://schemas.openxmlformats.org/officeDocument/2006/relationships/image" Target="../media/image322.png"/><Relationship Id="rId364" Type="http://schemas.openxmlformats.org/officeDocument/2006/relationships/image" Target="../media/image364.png"/><Relationship Id="rId767" Type="http://schemas.openxmlformats.org/officeDocument/2006/relationships/image" Target="../media/image767.png"/><Relationship Id="rId61" Type="http://schemas.openxmlformats.org/officeDocument/2006/relationships/image" Target="../media/image61.png"/><Relationship Id="rId199" Type="http://schemas.openxmlformats.org/officeDocument/2006/relationships/image" Target="../media/image199.png"/><Relationship Id="rId571" Type="http://schemas.openxmlformats.org/officeDocument/2006/relationships/image" Target="../media/image571.png"/><Relationship Id="rId627" Type="http://schemas.openxmlformats.org/officeDocument/2006/relationships/image" Target="../media/image627.png"/><Relationship Id="rId669" Type="http://schemas.openxmlformats.org/officeDocument/2006/relationships/image" Target="../media/image669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66" Type="http://schemas.openxmlformats.org/officeDocument/2006/relationships/image" Target="../media/image266.png"/><Relationship Id="rId431" Type="http://schemas.openxmlformats.org/officeDocument/2006/relationships/image" Target="../media/image431.png"/><Relationship Id="rId473" Type="http://schemas.openxmlformats.org/officeDocument/2006/relationships/image" Target="../media/image473.png"/><Relationship Id="rId529" Type="http://schemas.openxmlformats.org/officeDocument/2006/relationships/image" Target="../media/image529.png"/><Relationship Id="rId680" Type="http://schemas.openxmlformats.org/officeDocument/2006/relationships/image" Target="../media/image680.png"/><Relationship Id="rId736" Type="http://schemas.openxmlformats.org/officeDocument/2006/relationships/image" Target="../media/image736.png"/><Relationship Id="rId30" Type="http://schemas.openxmlformats.org/officeDocument/2006/relationships/image" Target="../media/image30.png"/><Relationship Id="rId126" Type="http://schemas.openxmlformats.org/officeDocument/2006/relationships/image" Target="../media/image126.png"/><Relationship Id="rId168" Type="http://schemas.openxmlformats.org/officeDocument/2006/relationships/image" Target="../media/image168.png"/><Relationship Id="rId333" Type="http://schemas.openxmlformats.org/officeDocument/2006/relationships/image" Target="../media/image333.png"/><Relationship Id="rId540" Type="http://schemas.openxmlformats.org/officeDocument/2006/relationships/image" Target="../media/image540.png"/><Relationship Id="rId72" Type="http://schemas.openxmlformats.org/officeDocument/2006/relationships/image" Target="../media/image72.png"/><Relationship Id="rId375" Type="http://schemas.openxmlformats.org/officeDocument/2006/relationships/image" Target="../media/image375.png"/><Relationship Id="rId582" Type="http://schemas.openxmlformats.org/officeDocument/2006/relationships/image" Target="../media/image582.png"/><Relationship Id="rId638" Type="http://schemas.openxmlformats.org/officeDocument/2006/relationships/image" Target="../media/image638.png"/><Relationship Id="rId3" Type="http://schemas.openxmlformats.org/officeDocument/2006/relationships/image" Target="../media/image3.png"/><Relationship Id="rId235" Type="http://schemas.openxmlformats.org/officeDocument/2006/relationships/image" Target="../media/image235.png"/><Relationship Id="rId277" Type="http://schemas.openxmlformats.org/officeDocument/2006/relationships/image" Target="../media/image277.png"/><Relationship Id="rId400" Type="http://schemas.openxmlformats.org/officeDocument/2006/relationships/image" Target="../media/image400.png"/><Relationship Id="rId442" Type="http://schemas.openxmlformats.org/officeDocument/2006/relationships/image" Target="../media/image442.png"/><Relationship Id="rId484" Type="http://schemas.openxmlformats.org/officeDocument/2006/relationships/image" Target="../media/image484.png"/><Relationship Id="rId705" Type="http://schemas.openxmlformats.org/officeDocument/2006/relationships/image" Target="../media/image705.png"/><Relationship Id="rId137" Type="http://schemas.openxmlformats.org/officeDocument/2006/relationships/image" Target="../media/image137.png"/><Relationship Id="rId302" Type="http://schemas.openxmlformats.org/officeDocument/2006/relationships/image" Target="../media/image302.png"/><Relationship Id="rId344" Type="http://schemas.openxmlformats.org/officeDocument/2006/relationships/image" Target="../media/image344.png"/><Relationship Id="rId691" Type="http://schemas.openxmlformats.org/officeDocument/2006/relationships/image" Target="../media/image691.png"/><Relationship Id="rId747" Type="http://schemas.openxmlformats.org/officeDocument/2006/relationships/image" Target="../media/image747.png"/><Relationship Id="rId41" Type="http://schemas.openxmlformats.org/officeDocument/2006/relationships/image" Target="../media/image41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386" Type="http://schemas.openxmlformats.org/officeDocument/2006/relationships/image" Target="../media/image386.png"/><Relationship Id="rId551" Type="http://schemas.openxmlformats.org/officeDocument/2006/relationships/image" Target="../media/image551.png"/><Relationship Id="rId593" Type="http://schemas.openxmlformats.org/officeDocument/2006/relationships/image" Target="../media/image593.png"/><Relationship Id="rId607" Type="http://schemas.openxmlformats.org/officeDocument/2006/relationships/image" Target="../media/image607.png"/><Relationship Id="rId649" Type="http://schemas.openxmlformats.org/officeDocument/2006/relationships/image" Target="../media/image64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46" Type="http://schemas.openxmlformats.org/officeDocument/2006/relationships/image" Target="../media/image246.png"/><Relationship Id="rId288" Type="http://schemas.openxmlformats.org/officeDocument/2006/relationships/image" Target="../media/image288.png"/><Relationship Id="rId411" Type="http://schemas.openxmlformats.org/officeDocument/2006/relationships/image" Target="../media/image411.png"/><Relationship Id="rId453" Type="http://schemas.openxmlformats.org/officeDocument/2006/relationships/image" Target="../media/image453.png"/><Relationship Id="rId509" Type="http://schemas.openxmlformats.org/officeDocument/2006/relationships/image" Target="../media/image509.png"/><Relationship Id="rId660" Type="http://schemas.openxmlformats.org/officeDocument/2006/relationships/image" Target="../media/image660.png"/><Relationship Id="rId106" Type="http://schemas.openxmlformats.org/officeDocument/2006/relationships/image" Target="../media/image106.png"/><Relationship Id="rId313" Type="http://schemas.openxmlformats.org/officeDocument/2006/relationships/image" Target="../media/image313.png"/><Relationship Id="rId495" Type="http://schemas.openxmlformats.org/officeDocument/2006/relationships/image" Target="../media/image495.png"/><Relationship Id="rId716" Type="http://schemas.openxmlformats.org/officeDocument/2006/relationships/image" Target="../media/image716.png"/><Relationship Id="rId758" Type="http://schemas.openxmlformats.org/officeDocument/2006/relationships/image" Target="../media/image758.png"/><Relationship Id="rId10" Type="http://schemas.openxmlformats.org/officeDocument/2006/relationships/image" Target="../media/image10.png"/><Relationship Id="rId52" Type="http://schemas.openxmlformats.org/officeDocument/2006/relationships/image" Target="../media/image52.png"/><Relationship Id="rId94" Type="http://schemas.openxmlformats.org/officeDocument/2006/relationships/image" Target="../media/image94.png"/><Relationship Id="rId148" Type="http://schemas.openxmlformats.org/officeDocument/2006/relationships/image" Target="../media/image148.png"/><Relationship Id="rId355" Type="http://schemas.openxmlformats.org/officeDocument/2006/relationships/image" Target="../media/image355.png"/><Relationship Id="rId397" Type="http://schemas.openxmlformats.org/officeDocument/2006/relationships/image" Target="../media/image397.png"/><Relationship Id="rId520" Type="http://schemas.openxmlformats.org/officeDocument/2006/relationships/image" Target="../media/image520.png"/><Relationship Id="rId562" Type="http://schemas.openxmlformats.org/officeDocument/2006/relationships/image" Target="../media/image562.png"/><Relationship Id="rId618" Type="http://schemas.openxmlformats.org/officeDocument/2006/relationships/image" Target="../media/image618.png"/><Relationship Id="rId215" Type="http://schemas.openxmlformats.org/officeDocument/2006/relationships/image" Target="../media/image215.png"/><Relationship Id="rId257" Type="http://schemas.openxmlformats.org/officeDocument/2006/relationships/image" Target="../media/image257.png"/><Relationship Id="rId422" Type="http://schemas.openxmlformats.org/officeDocument/2006/relationships/image" Target="../media/image422.png"/><Relationship Id="rId464" Type="http://schemas.openxmlformats.org/officeDocument/2006/relationships/image" Target="../media/image464.png"/><Relationship Id="rId299" Type="http://schemas.openxmlformats.org/officeDocument/2006/relationships/image" Target="../media/image299.png"/><Relationship Id="rId727" Type="http://schemas.openxmlformats.org/officeDocument/2006/relationships/image" Target="../media/image727.png"/><Relationship Id="rId63" Type="http://schemas.openxmlformats.org/officeDocument/2006/relationships/image" Target="../media/image63.png"/><Relationship Id="rId159" Type="http://schemas.openxmlformats.org/officeDocument/2006/relationships/image" Target="../media/image159.png"/><Relationship Id="rId366" Type="http://schemas.openxmlformats.org/officeDocument/2006/relationships/image" Target="../media/image366.png"/><Relationship Id="rId573" Type="http://schemas.openxmlformats.org/officeDocument/2006/relationships/image" Target="../media/image573.png"/><Relationship Id="rId226" Type="http://schemas.openxmlformats.org/officeDocument/2006/relationships/image" Target="../media/image226.png"/><Relationship Id="rId433" Type="http://schemas.openxmlformats.org/officeDocument/2006/relationships/image" Target="../media/image433.png"/><Relationship Id="rId640" Type="http://schemas.openxmlformats.org/officeDocument/2006/relationships/image" Target="../media/image640.png"/><Relationship Id="rId738" Type="http://schemas.openxmlformats.org/officeDocument/2006/relationships/image" Target="../media/image738.png"/><Relationship Id="rId74" Type="http://schemas.openxmlformats.org/officeDocument/2006/relationships/image" Target="../media/image74.png"/><Relationship Id="rId377" Type="http://schemas.openxmlformats.org/officeDocument/2006/relationships/image" Target="../media/image377.png"/><Relationship Id="rId500" Type="http://schemas.openxmlformats.org/officeDocument/2006/relationships/image" Target="../media/image500.png"/><Relationship Id="rId584" Type="http://schemas.openxmlformats.org/officeDocument/2006/relationships/image" Target="../media/image584.png"/><Relationship Id="rId5" Type="http://schemas.openxmlformats.org/officeDocument/2006/relationships/image" Target="../media/image5.png"/><Relationship Id="rId237" Type="http://schemas.openxmlformats.org/officeDocument/2006/relationships/image" Target="../media/image237.png"/><Relationship Id="rId444" Type="http://schemas.openxmlformats.org/officeDocument/2006/relationships/image" Target="../media/image444.png"/><Relationship Id="rId651" Type="http://schemas.openxmlformats.org/officeDocument/2006/relationships/image" Target="../media/image651.png"/><Relationship Id="rId749" Type="http://schemas.openxmlformats.org/officeDocument/2006/relationships/image" Target="../media/image749.pn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388" Type="http://schemas.openxmlformats.org/officeDocument/2006/relationships/image" Target="../media/image388.png"/><Relationship Id="rId511" Type="http://schemas.openxmlformats.org/officeDocument/2006/relationships/image" Target="../media/image511.png"/><Relationship Id="rId609" Type="http://schemas.openxmlformats.org/officeDocument/2006/relationships/image" Target="../media/image609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595" Type="http://schemas.openxmlformats.org/officeDocument/2006/relationships/image" Target="../media/image595.png"/><Relationship Id="rId248" Type="http://schemas.openxmlformats.org/officeDocument/2006/relationships/image" Target="../media/image248.png"/><Relationship Id="rId455" Type="http://schemas.openxmlformats.org/officeDocument/2006/relationships/image" Target="../media/image455.png"/><Relationship Id="rId662" Type="http://schemas.openxmlformats.org/officeDocument/2006/relationships/image" Target="../media/image662.png"/><Relationship Id="rId12" Type="http://schemas.openxmlformats.org/officeDocument/2006/relationships/image" Target="../media/image12.png"/><Relationship Id="rId108" Type="http://schemas.openxmlformats.org/officeDocument/2006/relationships/image" Target="../media/image108.png"/><Relationship Id="rId315" Type="http://schemas.openxmlformats.org/officeDocument/2006/relationships/image" Target="../media/image315.png"/><Relationship Id="rId522" Type="http://schemas.openxmlformats.org/officeDocument/2006/relationships/image" Target="../media/image522.png"/><Relationship Id="rId96" Type="http://schemas.openxmlformats.org/officeDocument/2006/relationships/image" Target="../media/image96.png"/><Relationship Id="rId161" Type="http://schemas.openxmlformats.org/officeDocument/2006/relationships/image" Target="../media/image161.png"/><Relationship Id="rId399" Type="http://schemas.openxmlformats.org/officeDocument/2006/relationships/image" Target="../media/image399.png"/><Relationship Id="rId259" Type="http://schemas.openxmlformats.org/officeDocument/2006/relationships/image" Target="../media/image259.png"/><Relationship Id="rId466" Type="http://schemas.openxmlformats.org/officeDocument/2006/relationships/image" Target="../media/image466.png"/><Relationship Id="rId673" Type="http://schemas.openxmlformats.org/officeDocument/2006/relationships/image" Target="../media/image673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326" Type="http://schemas.openxmlformats.org/officeDocument/2006/relationships/image" Target="../media/image326.png"/><Relationship Id="rId533" Type="http://schemas.openxmlformats.org/officeDocument/2006/relationships/image" Target="../media/image533.png"/><Relationship Id="rId740" Type="http://schemas.openxmlformats.org/officeDocument/2006/relationships/image" Target="../media/image740.png"/><Relationship Id="rId172" Type="http://schemas.openxmlformats.org/officeDocument/2006/relationships/image" Target="../media/image172.png"/><Relationship Id="rId477" Type="http://schemas.openxmlformats.org/officeDocument/2006/relationships/image" Target="../media/image477.png"/><Relationship Id="rId600" Type="http://schemas.openxmlformats.org/officeDocument/2006/relationships/image" Target="../media/image600.png"/><Relationship Id="rId684" Type="http://schemas.openxmlformats.org/officeDocument/2006/relationships/image" Target="../media/image684.png"/><Relationship Id="rId337" Type="http://schemas.openxmlformats.org/officeDocument/2006/relationships/image" Target="../media/image337.png"/><Relationship Id="rId34" Type="http://schemas.openxmlformats.org/officeDocument/2006/relationships/image" Target="../media/image34.png"/><Relationship Id="rId544" Type="http://schemas.openxmlformats.org/officeDocument/2006/relationships/image" Target="../media/image544.png"/><Relationship Id="rId751" Type="http://schemas.openxmlformats.org/officeDocument/2006/relationships/image" Target="../media/image751.png"/><Relationship Id="rId183" Type="http://schemas.openxmlformats.org/officeDocument/2006/relationships/image" Target="../media/image183.png"/><Relationship Id="rId390" Type="http://schemas.openxmlformats.org/officeDocument/2006/relationships/image" Target="../media/image390.png"/><Relationship Id="rId404" Type="http://schemas.openxmlformats.org/officeDocument/2006/relationships/image" Target="../media/image404.png"/><Relationship Id="rId611" Type="http://schemas.openxmlformats.org/officeDocument/2006/relationships/image" Target="../media/image611.png"/><Relationship Id="rId250" Type="http://schemas.openxmlformats.org/officeDocument/2006/relationships/image" Target="../media/image250.png"/><Relationship Id="rId488" Type="http://schemas.openxmlformats.org/officeDocument/2006/relationships/image" Target="../media/image488.png"/><Relationship Id="rId695" Type="http://schemas.openxmlformats.org/officeDocument/2006/relationships/image" Target="../media/image695.png"/><Relationship Id="rId709" Type="http://schemas.openxmlformats.org/officeDocument/2006/relationships/image" Target="../media/image709.png"/><Relationship Id="rId45" Type="http://schemas.openxmlformats.org/officeDocument/2006/relationships/image" Target="../media/image45.png"/><Relationship Id="rId110" Type="http://schemas.openxmlformats.org/officeDocument/2006/relationships/image" Target="../media/image110.png"/><Relationship Id="rId348" Type="http://schemas.openxmlformats.org/officeDocument/2006/relationships/image" Target="../media/image348.png"/><Relationship Id="rId555" Type="http://schemas.openxmlformats.org/officeDocument/2006/relationships/image" Target="../media/image555.png"/><Relationship Id="rId762" Type="http://schemas.openxmlformats.org/officeDocument/2006/relationships/image" Target="../media/image762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415" Type="http://schemas.openxmlformats.org/officeDocument/2006/relationships/image" Target="../media/image415.png"/><Relationship Id="rId622" Type="http://schemas.openxmlformats.org/officeDocument/2006/relationships/image" Target="../media/image622.png"/><Relationship Id="rId261" Type="http://schemas.openxmlformats.org/officeDocument/2006/relationships/image" Target="../media/image261.png"/><Relationship Id="rId499" Type="http://schemas.openxmlformats.org/officeDocument/2006/relationships/image" Target="../media/image499.png"/><Relationship Id="rId56" Type="http://schemas.openxmlformats.org/officeDocument/2006/relationships/image" Target="../media/image56.png"/><Relationship Id="rId359" Type="http://schemas.openxmlformats.org/officeDocument/2006/relationships/image" Target="../media/image359.png"/><Relationship Id="rId566" Type="http://schemas.openxmlformats.org/officeDocument/2006/relationships/image" Target="../media/image566.png"/><Relationship Id="rId121" Type="http://schemas.openxmlformats.org/officeDocument/2006/relationships/image" Target="../media/image121.png"/><Relationship Id="rId219" Type="http://schemas.openxmlformats.org/officeDocument/2006/relationships/image" Target="../media/image219.png"/><Relationship Id="rId426" Type="http://schemas.openxmlformats.org/officeDocument/2006/relationships/image" Target="../media/image426.png"/><Relationship Id="rId633" Type="http://schemas.openxmlformats.org/officeDocument/2006/relationships/image" Target="../media/image633.png"/><Relationship Id="rId67" Type="http://schemas.openxmlformats.org/officeDocument/2006/relationships/image" Target="../media/image67.png"/><Relationship Id="rId272" Type="http://schemas.openxmlformats.org/officeDocument/2006/relationships/image" Target="../media/image272.png"/><Relationship Id="rId577" Type="http://schemas.openxmlformats.org/officeDocument/2006/relationships/image" Target="../media/image577.png"/><Relationship Id="rId700" Type="http://schemas.openxmlformats.org/officeDocument/2006/relationships/image" Target="../media/image700.png"/><Relationship Id="rId132" Type="http://schemas.openxmlformats.org/officeDocument/2006/relationships/image" Target="../media/image132.png"/><Relationship Id="rId437" Type="http://schemas.openxmlformats.org/officeDocument/2006/relationships/image" Target="../media/image437.png"/><Relationship Id="rId644" Type="http://schemas.openxmlformats.org/officeDocument/2006/relationships/image" Target="../media/image644.png"/><Relationship Id="rId283" Type="http://schemas.openxmlformats.org/officeDocument/2006/relationships/image" Target="../media/image283.png"/><Relationship Id="rId490" Type="http://schemas.openxmlformats.org/officeDocument/2006/relationships/image" Target="../media/image490.png"/><Relationship Id="rId504" Type="http://schemas.openxmlformats.org/officeDocument/2006/relationships/image" Target="../media/image504.png"/><Relationship Id="rId711" Type="http://schemas.openxmlformats.org/officeDocument/2006/relationships/image" Target="../media/image711.png"/><Relationship Id="rId78" Type="http://schemas.openxmlformats.org/officeDocument/2006/relationships/image" Target="../media/image78.png"/><Relationship Id="rId143" Type="http://schemas.openxmlformats.org/officeDocument/2006/relationships/image" Target="../media/image143.png"/><Relationship Id="rId350" Type="http://schemas.openxmlformats.org/officeDocument/2006/relationships/image" Target="../media/image350.png"/><Relationship Id="rId588" Type="http://schemas.openxmlformats.org/officeDocument/2006/relationships/image" Target="../media/image588.pn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448" Type="http://schemas.openxmlformats.org/officeDocument/2006/relationships/image" Target="../media/image448.png"/><Relationship Id="rId655" Type="http://schemas.openxmlformats.org/officeDocument/2006/relationships/image" Target="../media/image655.pn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515" Type="http://schemas.openxmlformats.org/officeDocument/2006/relationships/image" Target="../media/image515.png"/><Relationship Id="rId722" Type="http://schemas.openxmlformats.org/officeDocument/2006/relationships/image" Target="../media/image722.png"/><Relationship Id="rId89" Type="http://schemas.openxmlformats.org/officeDocument/2006/relationships/image" Target="../media/image89.png"/><Relationship Id="rId154" Type="http://schemas.openxmlformats.org/officeDocument/2006/relationships/image" Target="../media/image154.png"/><Relationship Id="rId361" Type="http://schemas.openxmlformats.org/officeDocument/2006/relationships/image" Target="../media/image361.png"/><Relationship Id="rId599" Type="http://schemas.openxmlformats.org/officeDocument/2006/relationships/image" Target="../media/image599.png"/><Relationship Id="rId459" Type="http://schemas.openxmlformats.org/officeDocument/2006/relationships/image" Target="../media/image459.png"/><Relationship Id="rId666" Type="http://schemas.openxmlformats.org/officeDocument/2006/relationships/image" Target="../media/image666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319" Type="http://schemas.openxmlformats.org/officeDocument/2006/relationships/image" Target="../media/image319.png"/><Relationship Id="rId526" Type="http://schemas.openxmlformats.org/officeDocument/2006/relationships/image" Target="../media/image526.png"/><Relationship Id="rId733" Type="http://schemas.openxmlformats.org/officeDocument/2006/relationships/image" Target="../media/image733.png"/><Relationship Id="rId165" Type="http://schemas.openxmlformats.org/officeDocument/2006/relationships/image" Target="../media/image165.png"/><Relationship Id="rId372" Type="http://schemas.openxmlformats.org/officeDocument/2006/relationships/image" Target="../media/image372.png"/><Relationship Id="rId677" Type="http://schemas.openxmlformats.org/officeDocument/2006/relationships/image" Target="../media/image677.png"/><Relationship Id="rId232" Type="http://schemas.openxmlformats.org/officeDocument/2006/relationships/image" Target="../media/image232.png"/><Relationship Id="rId27" Type="http://schemas.openxmlformats.org/officeDocument/2006/relationships/image" Target="../media/image27.png"/><Relationship Id="rId537" Type="http://schemas.openxmlformats.org/officeDocument/2006/relationships/image" Target="../media/image537.png"/><Relationship Id="rId744" Type="http://schemas.openxmlformats.org/officeDocument/2006/relationships/image" Target="../media/image744.png"/><Relationship Id="rId80" Type="http://schemas.openxmlformats.org/officeDocument/2006/relationships/image" Target="../media/image80.png"/><Relationship Id="rId176" Type="http://schemas.openxmlformats.org/officeDocument/2006/relationships/image" Target="../media/image176.png"/><Relationship Id="rId383" Type="http://schemas.openxmlformats.org/officeDocument/2006/relationships/image" Target="../media/image383.png"/><Relationship Id="rId590" Type="http://schemas.openxmlformats.org/officeDocument/2006/relationships/image" Target="../media/image590.png"/><Relationship Id="rId604" Type="http://schemas.openxmlformats.org/officeDocument/2006/relationships/image" Target="../media/image604.png"/><Relationship Id="rId243" Type="http://schemas.openxmlformats.org/officeDocument/2006/relationships/image" Target="../media/image243.png"/><Relationship Id="rId450" Type="http://schemas.openxmlformats.org/officeDocument/2006/relationships/image" Target="../media/image450.png"/><Relationship Id="rId688" Type="http://schemas.openxmlformats.org/officeDocument/2006/relationships/image" Target="../media/image688.png"/><Relationship Id="rId38" Type="http://schemas.openxmlformats.org/officeDocument/2006/relationships/image" Target="../media/image38.png"/><Relationship Id="rId103" Type="http://schemas.openxmlformats.org/officeDocument/2006/relationships/image" Target="../media/image103.png"/><Relationship Id="rId310" Type="http://schemas.openxmlformats.org/officeDocument/2006/relationships/image" Target="../media/image310.png"/><Relationship Id="rId548" Type="http://schemas.openxmlformats.org/officeDocument/2006/relationships/image" Target="../media/image548.png"/><Relationship Id="rId755" Type="http://schemas.openxmlformats.org/officeDocument/2006/relationships/image" Target="../media/image755.png"/><Relationship Id="rId91" Type="http://schemas.openxmlformats.org/officeDocument/2006/relationships/image" Target="../media/image91.png"/><Relationship Id="rId187" Type="http://schemas.openxmlformats.org/officeDocument/2006/relationships/image" Target="../media/image187.png"/><Relationship Id="rId394" Type="http://schemas.openxmlformats.org/officeDocument/2006/relationships/image" Target="../media/image394.png"/><Relationship Id="rId408" Type="http://schemas.openxmlformats.org/officeDocument/2006/relationships/image" Target="../media/image408.png"/><Relationship Id="rId615" Type="http://schemas.openxmlformats.org/officeDocument/2006/relationships/image" Target="../media/image615.png"/><Relationship Id="rId254" Type="http://schemas.openxmlformats.org/officeDocument/2006/relationships/image" Target="../media/image254.png"/><Relationship Id="rId699" Type="http://schemas.openxmlformats.org/officeDocument/2006/relationships/image" Target="../media/image699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461" Type="http://schemas.openxmlformats.org/officeDocument/2006/relationships/image" Target="../media/image461.png"/><Relationship Id="rId559" Type="http://schemas.openxmlformats.org/officeDocument/2006/relationships/image" Target="../media/image559.png"/><Relationship Id="rId766" Type="http://schemas.openxmlformats.org/officeDocument/2006/relationships/image" Target="../media/image766.png"/><Relationship Id="rId198" Type="http://schemas.openxmlformats.org/officeDocument/2006/relationships/image" Target="../media/image198.png"/><Relationship Id="rId321" Type="http://schemas.openxmlformats.org/officeDocument/2006/relationships/image" Target="../media/image321.png"/><Relationship Id="rId419" Type="http://schemas.openxmlformats.org/officeDocument/2006/relationships/image" Target="../media/image419.png"/><Relationship Id="rId626" Type="http://schemas.openxmlformats.org/officeDocument/2006/relationships/image" Target="../media/image626.png"/><Relationship Id="rId265" Type="http://schemas.openxmlformats.org/officeDocument/2006/relationships/image" Target="../media/image265.png"/><Relationship Id="rId472" Type="http://schemas.openxmlformats.org/officeDocument/2006/relationships/image" Target="../media/image472.png"/><Relationship Id="rId125" Type="http://schemas.openxmlformats.org/officeDocument/2006/relationships/image" Target="../media/image125.png"/><Relationship Id="rId332" Type="http://schemas.openxmlformats.org/officeDocument/2006/relationships/image" Target="../media/image332.png"/><Relationship Id="rId637" Type="http://schemas.openxmlformats.org/officeDocument/2006/relationships/image" Target="../media/image637.png"/><Relationship Id="rId276" Type="http://schemas.openxmlformats.org/officeDocument/2006/relationships/image" Target="../media/image276.png"/><Relationship Id="rId483" Type="http://schemas.openxmlformats.org/officeDocument/2006/relationships/image" Target="../media/image483.png"/><Relationship Id="rId690" Type="http://schemas.openxmlformats.org/officeDocument/2006/relationships/image" Target="../media/image690.png"/><Relationship Id="rId704" Type="http://schemas.openxmlformats.org/officeDocument/2006/relationships/image" Target="../media/image704.png"/><Relationship Id="rId40" Type="http://schemas.openxmlformats.org/officeDocument/2006/relationships/image" Target="../media/image40.png"/><Relationship Id="rId136" Type="http://schemas.openxmlformats.org/officeDocument/2006/relationships/image" Target="../media/image136.png"/><Relationship Id="rId343" Type="http://schemas.openxmlformats.org/officeDocument/2006/relationships/image" Target="../media/image343.png"/><Relationship Id="rId550" Type="http://schemas.openxmlformats.org/officeDocument/2006/relationships/image" Target="../media/image550.png"/><Relationship Id="rId203" Type="http://schemas.openxmlformats.org/officeDocument/2006/relationships/image" Target="../media/image203.png"/><Relationship Id="rId648" Type="http://schemas.openxmlformats.org/officeDocument/2006/relationships/image" Target="../media/image648.png"/><Relationship Id="rId287" Type="http://schemas.openxmlformats.org/officeDocument/2006/relationships/image" Target="../media/image287.png"/><Relationship Id="rId410" Type="http://schemas.openxmlformats.org/officeDocument/2006/relationships/image" Target="../media/image410.png"/><Relationship Id="rId494" Type="http://schemas.openxmlformats.org/officeDocument/2006/relationships/image" Target="../media/image494.png"/><Relationship Id="rId508" Type="http://schemas.openxmlformats.org/officeDocument/2006/relationships/image" Target="../media/image508.png"/><Relationship Id="rId715" Type="http://schemas.openxmlformats.org/officeDocument/2006/relationships/image" Target="../media/image715.png"/><Relationship Id="rId147" Type="http://schemas.openxmlformats.org/officeDocument/2006/relationships/image" Target="../media/image147.png"/><Relationship Id="rId354" Type="http://schemas.openxmlformats.org/officeDocument/2006/relationships/image" Target="../media/image354.png"/><Relationship Id="rId51" Type="http://schemas.openxmlformats.org/officeDocument/2006/relationships/image" Target="../media/image51.png"/><Relationship Id="rId561" Type="http://schemas.openxmlformats.org/officeDocument/2006/relationships/image" Target="../media/image561.png"/><Relationship Id="rId659" Type="http://schemas.openxmlformats.org/officeDocument/2006/relationships/image" Target="../media/image659.png"/><Relationship Id="rId214" Type="http://schemas.openxmlformats.org/officeDocument/2006/relationships/image" Target="../media/image214.png"/><Relationship Id="rId298" Type="http://schemas.openxmlformats.org/officeDocument/2006/relationships/image" Target="../media/image298.png"/><Relationship Id="rId421" Type="http://schemas.openxmlformats.org/officeDocument/2006/relationships/image" Target="../media/image421.png"/><Relationship Id="rId519" Type="http://schemas.openxmlformats.org/officeDocument/2006/relationships/image" Target="../media/image519.png"/><Relationship Id="rId158" Type="http://schemas.openxmlformats.org/officeDocument/2006/relationships/image" Target="../media/image158.png"/><Relationship Id="rId726" Type="http://schemas.openxmlformats.org/officeDocument/2006/relationships/image" Target="../media/image726.png"/><Relationship Id="rId62" Type="http://schemas.openxmlformats.org/officeDocument/2006/relationships/image" Target="../media/image62.png"/><Relationship Id="rId365" Type="http://schemas.openxmlformats.org/officeDocument/2006/relationships/image" Target="../media/image365.png"/><Relationship Id="rId572" Type="http://schemas.openxmlformats.org/officeDocument/2006/relationships/image" Target="../media/image572.png"/><Relationship Id="rId225" Type="http://schemas.openxmlformats.org/officeDocument/2006/relationships/image" Target="../media/image225.png"/><Relationship Id="rId432" Type="http://schemas.openxmlformats.org/officeDocument/2006/relationships/image" Target="../media/image432.png"/><Relationship Id="rId737" Type="http://schemas.openxmlformats.org/officeDocument/2006/relationships/image" Target="../media/image737.png"/><Relationship Id="rId73" Type="http://schemas.openxmlformats.org/officeDocument/2006/relationships/image" Target="../media/image73.png"/><Relationship Id="rId169" Type="http://schemas.openxmlformats.org/officeDocument/2006/relationships/image" Target="../media/image169.png"/><Relationship Id="rId376" Type="http://schemas.openxmlformats.org/officeDocument/2006/relationships/image" Target="../media/image376.png"/><Relationship Id="rId583" Type="http://schemas.openxmlformats.org/officeDocument/2006/relationships/image" Target="../media/image583.png"/><Relationship Id="rId4" Type="http://schemas.openxmlformats.org/officeDocument/2006/relationships/image" Target="../media/image4.png"/><Relationship Id="rId236" Type="http://schemas.openxmlformats.org/officeDocument/2006/relationships/image" Target="../media/image236.png"/><Relationship Id="rId443" Type="http://schemas.openxmlformats.org/officeDocument/2006/relationships/image" Target="../media/image443.png"/><Relationship Id="rId650" Type="http://schemas.openxmlformats.org/officeDocument/2006/relationships/image" Target="../media/image650.png"/></Relationships>
</file>

<file path=xl/drawings/_rels/drawing10.xml.rels><?xml version="1.0" encoding="UTF-8" standalone="yes"?>
<Relationships xmlns="http://schemas.openxmlformats.org/package/2006/relationships"><Relationship Id="rId26" Type="http://schemas.openxmlformats.org/officeDocument/2006/relationships/image" Target="../media/image698.png"/><Relationship Id="rId21" Type="http://schemas.openxmlformats.org/officeDocument/2006/relationships/image" Target="../media/image693.png"/><Relationship Id="rId42" Type="http://schemas.openxmlformats.org/officeDocument/2006/relationships/image" Target="../media/image714.png"/><Relationship Id="rId47" Type="http://schemas.openxmlformats.org/officeDocument/2006/relationships/image" Target="../media/image719.png"/><Relationship Id="rId63" Type="http://schemas.openxmlformats.org/officeDocument/2006/relationships/image" Target="../media/image735.png"/><Relationship Id="rId68" Type="http://schemas.openxmlformats.org/officeDocument/2006/relationships/image" Target="../media/image740.png"/><Relationship Id="rId84" Type="http://schemas.openxmlformats.org/officeDocument/2006/relationships/image" Target="../media/image756.png"/><Relationship Id="rId89" Type="http://schemas.openxmlformats.org/officeDocument/2006/relationships/image" Target="../media/image761.png"/><Relationship Id="rId16" Type="http://schemas.openxmlformats.org/officeDocument/2006/relationships/image" Target="../media/image688.png"/><Relationship Id="rId11" Type="http://schemas.openxmlformats.org/officeDocument/2006/relationships/image" Target="../media/image683.png"/><Relationship Id="rId32" Type="http://schemas.openxmlformats.org/officeDocument/2006/relationships/image" Target="../media/image704.png"/><Relationship Id="rId37" Type="http://schemas.openxmlformats.org/officeDocument/2006/relationships/image" Target="../media/image709.png"/><Relationship Id="rId53" Type="http://schemas.openxmlformats.org/officeDocument/2006/relationships/image" Target="../media/image725.png"/><Relationship Id="rId58" Type="http://schemas.openxmlformats.org/officeDocument/2006/relationships/image" Target="../media/image730.png"/><Relationship Id="rId74" Type="http://schemas.openxmlformats.org/officeDocument/2006/relationships/image" Target="../media/image746.png"/><Relationship Id="rId79" Type="http://schemas.openxmlformats.org/officeDocument/2006/relationships/image" Target="../media/image751.png"/><Relationship Id="rId5" Type="http://schemas.openxmlformats.org/officeDocument/2006/relationships/image" Target="../media/image677.png"/><Relationship Id="rId90" Type="http://schemas.openxmlformats.org/officeDocument/2006/relationships/image" Target="../media/image762.png"/><Relationship Id="rId95" Type="http://schemas.openxmlformats.org/officeDocument/2006/relationships/image" Target="../media/image767.png"/><Relationship Id="rId22" Type="http://schemas.openxmlformats.org/officeDocument/2006/relationships/image" Target="../media/image694.png"/><Relationship Id="rId27" Type="http://schemas.openxmlformats.org/officeDocument/2006/relationships/image" Target="../media/image699.png"/><Relationship Id="rId43" Type="http://schemas.openxmlformats.org/officeDocument/2006/relationships/image" Target="../media/image715.png"/><Relationship Id="rId48" Type="http://schemas.openxmlformats.org/officeDocument/2006/relationships/image" Target="../media/image720.png"/><Relationship Id="rId64" Type="http://schemas.openxmlformats.org/officeDocument/2006/relationships/image" Target="../media/image736.png"/><Relationship Id="rId69" Type="http://schemas.openxmlformats.org/officeDocument/2006/relationships/image" Target="../media/image741.png"/><Relationship Id="rId8" Type="http://schemas.openxmlformats.org/officeDocument/2006/relationships/image" Target="../media/image680.png"/><Relationship Id="rId51" Type="http://schemas.openxmlformats.org/officeDocument/2006/relationships/image" Target="../media/image723.png"/><Relationship Id="rId72" Type="http://schemas.openxmlformats.org/officeDocument/2006/relationships/image" Target="../media/image744.png"/><Relationship Id="rId80" Type="http://schemas.openxmlformats.org/officeDocument/2006/relationships/image" Target="../media/image752.png"/><Relationship Id="rId85" Type="http://schemas.openxmlformats.org/officeDocument/2006/relationships/image" Target="../media/image757.png"/><Relationship Id="rId93" Type="http://schemas.openxmlformats.org/officeDocument/2006/relationships/image" Target="../media/image765.png"/><Relationship Id="rId3" Type="http://schemas.openxmlformats.org/officeDocument/2006/relationships/image" Target="../media/image675.png"/><Relationship Id="rId12" Type="http://schemas.openxmlformats.org/officeDocument/2006/relationships/image" Target="../media/image684.png"/><Relationship Id="rId17" Type="http://schemas.openxmlformats.org/officeDocument/2006/relationships/image" Target="../media/image689.png"/><Relationship Id="rId25" Type="http://schemas.openxmlformats.org/officeDocument/2006/relationships/image" Target="../media/image697.png"/><Relationship Id="rId33" Type="http://schemas.openxmlformats.org/officeDocument/2006/relationships/image" Target="../media/image705.png"/><Relationship Id="rId38" Type="http://schemas.openxmlformats.org/officeDocument/2006/relationships/image" Target="../media/image710.png"/><Relationship Id="rId46" Type="http://schemas.openxmlformats.org/officeDocument/2006/relationships/image" Target="../media/image718.png"/><Relationship Id="rId59" Type="http://schemas.openxmlformats.org/officeDocument/2006/relationships/image" Target="../media/image731.png"/><Relationship Id="rId67" Type="http://schemas.openxmlformats.org/officeDocument/2006/relationships/image" Target="../media/image739.png"/><Relationship Id="rId20" Type="http://schemas.openxmlformats.org/officeDocument/2006/relationships/image" Target="../media/image692.png"/><Relationship Id="rId41" Type="http://schemas.openxmlformats.org/officeDocument/2006/relationships/image" Target="../media/image713.png"/><Relationship Id="rId54" Type="http://schemas.openxmlformats.org/officeDocument/2006/relationships/image" Target="../media/image726.png"/><Relationship Id="rId62" Type="http://schemas.openxmlformats.org/officeDocument/2006/relationships/image" Target="../media/image734.png"/><Relationship Id="rId70" Type="http://schemas.openxmlformats.org/officeDocument/2006/relationships/image" Target="../media/image742.png"/><Relationship Id="rId75" Type="http://schemas.openxmlformats.org/officeDocument/2006/relationships/image" Target="../media/image747.png"/><Relationship Id="rId83" Type="http://schemas.openxmlformats.org/officeDocument/2006/relationships/image" Target="../media/image755.png"/><Relationship Id="rId88" Type="http://schemas.openxmlformats.org/officeDocument/2006/relationships/image" Target="../media/image760.png"/><Relationship Id="rId91" Type="http://schemas.openxmlformats.org/officeDocument/2006/relationships/image" Target="../media/image763.png"/><Relationship Id="rId96" Type="http://schemas.openxmlformats.org/officeDocument/2006/relationships/image" Target="../media/image768.png"/><Relationship Id="rId1" Type="http://schemas.openxmlformats.org/officeDocument/2006/relationships/image" Target="../media/image673.png"/><Relationship Id="rId6" Type="http://schemas.openxmlformats.org/officeDocument/2006/relationships/image" Target="../media/image678.png"/><Relationship Id="rId15" Type="http://schemas.openxmlformats.org/officeDocument/2006/relationships/image" Target="../media/image687.png"/><Relationship Id="rId23" Type="http://schemas.openxmlformats.org/officeDocument/2006/relationships/image" Target="../media/image695.png"/><Relationship Id="rId28" Type="http://schemas.openxmlformats.org/officeDocument/2006/relationships/image" Target="../media/image700.png"/><Relationship Id="rId36" Type="http://schemas.openxmlformats.org/officeDocument/2006/relationships/image" Target="../media/image708.png"/><Relationship Id="rId49" Type="http://schemas.openxmlformats.org/officeDocument/2006/relationships/image" Target="../media/image721.png"/><Relationship Id="rId57" Type="http://schemas.openxmlformats.org/officeDocument/2006/relationships/image" Target="../media/image729.png"/><Relationship Id="rId10" Type="http://schemas.openxmlformats.org/officeDocument/2006/relationships/image" Target="../media/image682.png"/><Relationship Id="rId31" Type="http://schemas.openxmlformats.org/officeDocument/2006/relationships/image" Target="../media/image703.png"/><Relationship Id="rId44" Type="http://schemas.openxmlformats.org/officeDocument/2006/relationships/image" Target="../media/image716.png"/><Relationship Id="rId52" Type="http://schemas.openxmlformats.org/officeDocument/2006/relationships/image" Target="../media/image724.png"/><Relationship Id="rId60" Type="http://schemas.openxmlformats.org/officeDocument/2006/relationships/image" Target="../media/image732.png"/><Relationship Id="rId65" Type="http://schemas.openxmlformats.org/officeDocument/2006/relationships/image" Target="../media/image737.png"/><Relationship Id="rId73" Type="http://schemas.openxmlformats.org/officeDocument/2006/relationships/image" Target="../media/image745.png"/><Relationship Id="rId78" Type="http://schemas.openxmlformats.org/officeDocument/2006/relationships/image" Target="../media/image750.png"/><Relationship Id="rId81" Type="http://schemas.openxmlformats.org/officeDocument/2006/relationships/image" Target="../media/image753.png"/><Relationship Id="rId86" Type="http://schemas.openxmlformats.org/officeDocument/2006/relationships/image" Target="../media/image758.png"/><Relationship Id="rId94" Type="http://schemas.openxmlformats.org/officeDocument/2006/relationships/image" Target="../media/image766.png"/><Relationship Id="rId4" Type="http://schemas.openxmlformats.org/officeDocument/2006/relationships/image" Target="../media/image676.png"/><Relationship Id="rId9" Type="http://schemas.openxmlformats.org/officeDocument/2006/relationships/image" Target="../media/image681.png"/><Relationship Id="rId13" Type="http://schemas.openxmlformats.org/officeDocument/2006/relationships/image" Target="../media/image685.png"/><Relationship Id="rId18" Type="http://schemas.openxmlformats.org/officeDocument/2006/relationships/image" Target="../media/image690.png"/><Relationship Id="rId39" Type="http://schemas.openxmlformats.org/officeDocument/2006/relationships/image" Target="../media/image711.png"/><Relationship Id="rId34" Type="http://schemas.openxmlformats.org/officeDocument/2006/relationships/image" Target="../media/image706.png"/><Relationship Id="rId50" Type="http://schemas.openxmlformats.org/officeDocument/2006/relationships/image" Target="../media/image722.png"/><Relationship Id="rId55" Type="http://schemas.openxmlformats.org/officeDocument/2006/relationships/image" Target="../media/image727.png"/><Relationship Id="rId76" Type="http://schemas.openxmlformats.org/officeDocument/2006/relationships/image" Target="../media/image748.png"/><Relationship Id="rId7" Type="http://schemas.openxmlformats.org/officeDocument/2006/relationships/image" Target="../media/image679.png"/><Relationship Id="rId71" Type="http://schemas.openxmlformats.org/officeDocument/2006/relationships/image" Target="../media/image743.png"/><Relationship Id="rId92" Type="http://schemas.openxmlformats.org/officeDocument/2006/relationships/image" Target="../media/image764.png"/><Relationship Id="rId2" Type="http://schemas.openxmlformats.org/officeDocument/2006/relationships/image" Target="../media/image674.png"/><Relationship Id="rId29" Type="http://schemas.openxmlformats.org/officeDocument/2006/relationships/image" Target="../media/image701.png"/><Relationship Id="rId24" Type="http://schemas.openxmlformats.org/officeDocument/2006/relationships/image" Target="../media/image696.png"/><Relationship Id="rId40" Type="http://schemas.openxmlformats.org/officeDocument/2006/relationships/image" Target="../media/image712.png"/><Relationship Id="rId45" Type="http://schemas.openxmlformats.org/officeDocument/2006/relationships/image" Target="../media/image717.png"/><Relationship Id="rId66" Type="http://schemas.openxmlformats.org/officeDocument/2006/relationships/image" Target="../media/image738.png"/><Relationship Id="rId87" Type="http://schemas.openxmlformats.org/officeDocument/2006/relationships/image" Target="../media/image759.png"/><Relationship Id="rId61" Type="http://schemas.openxmlformats.org/officeDocument/2006/relationships/image" Target="../media/image733.png"/><Relationship Id="rId82" Type="http://schemas.openxmlformats.org/officeDocument/2006/relationships/image" Target="../media/image754.png"/><Relationship Id="rId19" Type="http://schemas.openxmlformats.org/officeDocument/2006/relationships/image" Target="../media/image691.png"/><Relationship Id="rId14" Type="http://schemas.openxmlformats.org/officeDocument/2006/relationships/image" Target="../media/image686.png"/><Relationship Id="rId30" Type="http://schemas.openxmlformats.org/officeDocument/2006/relationships/image" Target="../media/image702.png"/><Relationship Id="rId35" Type="http://schemas.openxmlformats.org/officeDocument/2006/relationships/image" Target="../media/image707.png"/><Relationship Id="rId56" Type="http://schemas.openxmlformats.org/officeDocument/2006/relationships/image" Target="../media/image728.png"/><Relationship Id="rId77" Type="http://schemas.openxmlformats.org/officeDocument/2006/relationships/image" Target="../media/image74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69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6" Type="http://schemas.openxmlformats.org/officeDocument/2006/relationships/image" Target="../media/image16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93" Type="http://schemas.openxmlformats.org/officeDocument/2006/relationships/image" Target="../media/image93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/Relationships>
</file>

<file path=xl/drawings/_rels/drawing4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22.png"/><Relationship Id="rId21" Type="http://schemas.openxmlformats.org/officeDocument/2006/relationships/image" Target="../media/image117.png"/><Relationship Id="rId42" Type="http://schemas.openxmlformats.org/officeDocument/2006/relationships/image" Target="../media/image138.png"/><Relationship Id="rId47" Type="http://schemas.openxmlformats.org/officeDocument/2006/relationships/image" Target="../media/image143.png"/><Relationship Id="rId63" Type="http://schemas.openxmlformats.org/officeDocument/2006/relationships/image" Target="../media/image159.png"/><Relationship Id="rId68" Type="http://schemas.openxmlformats.org/officeDocument/2006/relationships/image" Target="../media/image164.png"/><Relationship Id="rId84" Type="http://schemas.openxmlformats.org/officeDocument/2006/relationships/image" Target="../media/image180.png"/><Relationship Id="rId89" Type="http://schemas.openxmlformats.org/officeDocument/2006/relationships/image" Target="../media/image185.png"/><Relationship Id="rId16" Type="http://schemas.openxmlformats.org/officeDocument/2006/relationships/image" Target="../media/image112.png"/><Relationship Id="rId11" Type="http://schemas.openxmlformats.org/officeDocument/2006/relationships/image" Target="../media/image107.png"/><Relationship Id="rId32" Type="http://schemas.openxmlformats.org/officeDocument/2006/relationships/image" Target="../media/image128.png"/><Relationship Id="rId37" Type="http://schemas.openxmlformats.org/officeDocument/2006/relationships/image" Target="../media/image133.png"/><Relationship Id="rId53" Type="http://schemas.openxmlformats.org/officeDocument/2006/relationships/image" Target="../media/image149.png"/><Relationship Id="rId58" Type="http://schemas.openxmlformats.org/officeDocument/2006/relationships/image" Target="../media/image154.png"/><Relationship Id="rId74" Type="http://schemas.openxmlformats.org/officeDocument/2006/relationships/image" Target="../media/image170.png"/><Relationship Id="rId79" Type="http://schemas.openxmlformats.org/officeDocument/2006/relationships/image" Target="../media/image175.png"/><Relationship Id="rId5" Type="http://schemas.openxmlformats.org/officeDocument/2006/relationships/image" Target="../media/image101.png"/><Relationship Id="rId90" Type="http://schemas.openxmlformats.org/officeDocument/2006/relationships/image" Target="../media/image186.png"/><Relationship Id="rId95" Type="http://schemas.openxmlformats.org/officeDocument/2006/relationships/image" Target="../media/image191.png"/><Relationship Id="rId22" Type="http://schemas.openxmlformats.org/officeDocument/2006/relationships/image" Target="../media/image118.png"/><Relationship Id="rId27" Type="http://schemas.openxmlformats.org/officeDocument/2006/relationships/image" Target="../media/image123.png"/><Relationship Id="rId43" Type="http://schemas.openxmlformats.org/officeDocument/2006/relationships/image" Target="../media/image139.png"/><Relationship Id="rId48" Type="http://schemas.openxmlformats.org/officeDocument/2006/relationships/image" Target="../media/image144.png"/><Relationship Id="rId64" Type="http://schemas.openxmlformats.org/officeDocument/2006/relationships/image" Target="../media/image160.png"/><Relationship Id="rId69" Type="http://schemas.openxmlformats.org/officeDocument/2006/relationships/image" Target="../media/image165.png"/><Relationship Id="rId8" Type="http://schemas.openxmlformats.org/officeDocument/2006/relationships/image" Target="../media/image104.png"/><Relationship Id="rId51" Type="http://schemas.openxmlformats.org/officeDocument/2006/relationships/image" Target="../media/image147.png"/><Relationship Id="rId72" Type="http://schemas.openxmlformats.org/officeDocument/2006/relationships/image" Target="../media/image168.png"/><Relationship Id="rId80" Type="http://schemas.openxmlformats.org/officeDocument/2006/relationships/image" Target="../media/image176.png"/><Relationship Id="rId85" Type="http://schemas.openxmlformats.org/officeDocument/2006/relationships/image" Target="../media/image181.png"/><Relationship Id="rId93" Type="http://schemas.openxmlformats.org/officeDocument/2006/relationships/image" Target="../media/image189.png"/><Relationship Id="rId3" Type="http://schemas.openxmlformats.org/officeDocument/2006/relationships/image" Target="../media/image99.png"/><Relationship Id="rId12" Type="http://schemas.openxmlformats.org/officeDocument/2006/relationships/image" Target="../media/image108.png"/><Relationship Id="rId17" Type="http://schemas.openxmlformats.org/officeDocument/2006/relationships/image" Target="../media/image113.png"/><Relationship Id="rId25" Type="http://schemas.openxmlformats.org/officeDocument/2006/relationships/image" Target="../media/image121.png"/><Relationship Id="rId33" Type="http://schemas.openxmlformats.org/officeDocument/2006/relationships/image" Target="../media/image129.png"/><Relationship Id="rId38" Type="http://schemas.openxmlformats.org/officeDocument/2006/relationships/image" Target="../media/image134.png"/><Relationship Id="rId46" Type="http://schemas.openxmlformats.org/officeDocument/2006/relationships/image" Target="../media/image142.png"/><Relationship Id="rId59" Type="http://schemas.openxmlformats.org/officeDocument/2006/relationships/image" Target="../media/image155.png"/><Relationship Id="rId67" Type="http://schemas.openxmlformats.org/officeDocument/2006/relationships/image" Target="../media/image163.png"/><Relationship Id="rId20" Type="http://schemas.openxmlformats.org/officeDocument/2006/relationships/image" Target="../media/image116.png"/><Relationship Id="rId41" Type="http://schemas.openxmlformats.org/officeDocument/2006/relationships/image" Target="../media/image137.png"/><Relationship Id="rId54" Type="http://schemas.openxmlformats.org/officeDocument/2006/relationships/image" Target="../media/image150.png"/><Relationship Id="rId62" Type="http://schemas.openxmlformats.org/officeDocument/2006/relationships/image" Target="../media/image158.png"/><Relationship Id="rId70" Type="http://schemas.openxmlformats.org/officeDocument/2006/relationships/image" Target="../media/image166.png"/><Relationship Id="rId75" Type="http://schemas.openxmlformats.org/officeDocument/2006/relationships/image" Target="../media/image171.png"/><Relationship Id="rId83" Type="http://schemas.openxmlformats.org/officeDocument/2006/relationships/image" Target="../media/image179.png"/><Relationship Id="rId88" Type="http://schemas.openxmlformats.org/officeDocument/2006/relationships/image" Target="../media/image184.png"/><Relationship Id="rId91" Type="http://schemas.openxmlformats.org/officeDocument/2006/relationships/image" Target="../media/image187.png"/><Relationship Id="rId96" Type="http://schemas.openxmlformats.org/officeDocument/2006/relationships/image" Target="../media/image192.png"/><Relationship Id="rId1" Type="http://schemas.openxmlformats.org/officeDocument/2006/relationships/image" Target="../media/image97.png"/><Relationship Id="rId6" Type="http://schemas.openxmlformats.org/officeDocument/2006/relationships/image" Target="../media/image102.png"/><Relationship Id="rId15" Type="http://schemas.openxmlformats.org/officeDocument/2006/relationships/image" Target="../media/image111.png"/><Relationship Id="rId23" Type="http://schemas.openxmlformats.org/officeDocument/2006/relationships/image" Target="../media/image119.png"/><Relationship Id="rId28" Type="http://schemas.openxmlformats.org/officeDocument/2006/relationships/image" Target="../media/image124.png"/><Relationship Id="rId36" Type="http://schemas.openxmlformats.org/officeDocument/2006/relationships/image" Target="../media/image132.png"/><Relationship Id="rId49" Type="http://schemas.openxmlformats.org/officeDocument/2006/relationships/image" Target="../media/image145.png"/><Relationship Id="rId57" Type="http://schemas.openxmlformats.org/officeDocument/2006/relationships/image" Target="../media/image153.png"/><Relationship Id="rId10" Type="http://schemas.openxmlformats.org/officeDocument/2006/relationships/image" Target="../media/image106.png"/><Relationship Id="rId31" Type="http://schemas.openxmlformats.org/officeDocument/2006/relationships/image" Target="../media/image127.png"/><Relationship Id="rId44" Type="http://schemas.openxmlformats.org/officeDocument/2006/relationships/image" Target="../media/image140.png"/><Relationship Id="rId52" Type="http://schemas.openxmlformats.org/officeDocument/2006/relationships/image" Target="../media/image148.png"/><Relationship Id="rId60" Type="http://schemas.openxmlformats.org/officeDocument/2006/relationships/image" Target="../media/image156.png"/><Relationship Id="rId65" Type="http://schemas.openxmlformats.org/officeDocument/2006/relationships/image" Target="../media/image161.png"/><Relationship Id="rId73" Type="http://schemas.openxmlformats.org/officeDocument/2006/relationships/image" Target="../media/image169.png"/><Relationship Id="rId78" Type="http://schemas.openxmlformats.org/officeDocument/2006/relationships/image" Target="../media/image174.png"/><Relationship Id="rId81" Type="http://schemas.openxmlformats.org/officeDocument/2006/relationships/image" Target="../media/image177.png"/><Relationship Id="rId86" Type="http://schemas.openxmlformats.org/officeDocument/2006/relationships/image" Target="../media/image182.png"/><Relationship Id="rId94" Type="http://schemas.openxmlformats.org/officeDocument/2006/relationships/image" Target="../media/image190.png"/><Relationship Id="rId4" Type="http://schemas.openxmlformats.org/officeDocument/2006/relationships/image" Target="../media/image100.png"/><Relationship Id="rId9" Type="http://schemas.openxmlformats.org/officeDocument/2006/relationships/image" Target="../media/image105.png"/><Relationship Id="rId13" Type="http://schemas.openxmlformats.org/officeDocument/2006/relationships/image" Target="../media/image109.png"/><Relationship Id="rId18" Type="http://schemas.openxmlformats.org/officeDocument/2006/relationships/image" Target="../media/image114.png"/><Relationship Id="rId39" Type="http://schemas.openxmlformats.org/officeDocument/2006/relationships/image" Target="../media/image135.png"/><Relationship Id="rId34" Type="http://schemas.openxmlformats.org/officeDocument/2006/relationships/image" Target="../media/image130.png"/><Relationship Id="rId50" Type="http://schemas.openxmlformats.org/officeDocument/2006/relationships/image" Target="../media/image146.png"/><Relationship Id="rId55" Type="http://schemas.openxmlformats.org/officeDocument/2006/relationships/image" Target="../media/image151.png"/><Relationship Id="rId76" Type="http://schemas.openxmlformats.org/officeDocument/2006/relationships/image" Target="../media/image172.png"/><Relationship Id="rId7" Type="http://schemas.openxmlformats.org/officeDocument/2006/relationships/image" Target="../media/image103.png"/><Relationship Id="rId71" Type="http://schemas.openxmlformats.org/officeDocument/2006/relationships/image" Target="../media/image167.png"/><Relationship Id="rId92" Type="http://schemas.openxmlformats.org/officeDocument/2006/relationships/image" Target="../media/image188.png"/><Relationship Id="rId2" Type="http://schemas.openxmlformats.org/officeDocument/2006/relationships/image" Target="../media/image98.png"/><Relationship Id="rId29" Type="http://schemas.openxmlformats.org/officeDocument/2006/relationships/image" Target="../media/image125.png"/><Relationship Id="rId24" Type="http://schemas.openxmlformats.org/officeDocument/2006/relationships/image" Target="../media/image120.png"/><Relationship Id="rId40" Type="http://schemas.openxmlformats.org/officeDocument/2006/relationships/image" Target="../media/image136.png"/><Relationship Id="rId45" Type="http://schemas.openxmlformats.org/officeDocument/2006/relationships/image" Target="../media/image141.png"/><Relationship Id="rId66" Type="http://schemas.openxmlformats.org/officeDocument/2006/relationships/image" Target="../media/image162.png"/><Relationship Id="rId87" Type="http://schemas.openxmlformats.org/officeDocument/2006/relationships/image" Target="../media/image183.png"/><Relationship Id="rId61" Type="http://schemas.openxmlformats.org/officeDocument/2006/relationships/image" Target="../media/image157.png"/><Relationship Id="rId82" Type="http://schemas.openxmlformats.org/officeDocument/2006/relationships/image" Target="../media/image178.png"/><Relationship Id="rId19" Type="http://schemas.openxmlformats.org/officeDocument/2006/relationships/image" Target="../media/image115.png"/><Relationship Id="rId14" Type="http://schemas.openxmlformats.org/officeDocument/2006/relationships/image" Target="../media/image110.png"/><Relationship Id="rId30" Type="http://schemas.openxmlformats.org/officeDocument/2006/relationships/image" Target="../media/image126.png"/><Relationship Id="rId35" Type="http://schemas.openxmlformats.org/officeDocument/2006/relationships/image" Target="../media/image131.png"/><Relationship Id="rId56" Type="http://schemas.openxmlformats.org/officeDocument/2006/relationships/image" Target="../media/image152.png"/><Relationship Id="rId77" Type="http://schemas.openxmlformats.org/officeDocument/2006/relationships/image" Target="../media/image173.png"/></Relationships>
</file>

<file path=xl/drawings/_rels/drawing5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18.png"/><Relationship Id="rId21" Type="http://schemas.openxmlformats.org/officeDocument/2006/relationships/image" Target="../media/image213.png"/><Relationship Id="rId42" Type="http://schemas.openxmlformats.org/officeDocument/2006/relationships/image" Target="../media/image234.png"/><Relationship Id="rId47" Type="http://schemas.openxmlformats.org/officeDocument/2006/relationships/image" Target="../media/image239.png"/><Relationship Id="rId63" Type="http://schemas.openxmlformats.org/officeDocument/2006/relationships/image" Target="../media/image255.png"/><Relationship Id="rId68" Type="http://schemas.openxmlformats.org/officeDocument/2006/relationships/image" Target="../media/image260.png"/><Relationship Id="rId84" Type="http://schemas.openxmlformats.org/officeDocument/2006/relationships/image" Target="../media/image276.png"/><Relationship Id="rId89" Type="http://schemas.openxmlformats.org/officeDocument/2006/relationships/image" Target="../media/image281.png"/><Relationship Id="rId16" Type="http://schemas.openxmlformats.org/officeDocument/2006/relationships/image" Target="../media/image208.png"/><Relationship Id="rId11" Type="http://schemas.openxmlformats.org/officeDocument/2006/relationships/image" Target="../media/image203.png"/><Relationship Id="rId32" Type="http://schemas.openxmlformats.org/officeDocument/2006/relationships/image" Target="../media/image224.png"/><Relationship Id="rId37" Type="http://schemas.openxmlformats.org/officeDocument/2006/relationships/image" Target="../media/image229.png"/><Relationship Id="rId53" Type="http://schemas.openxmlformats.org/officeDocument/2006/relationships/image" Target="../media/image245.png"/><Relationship Id="rId58" Type="http://schemas.openxmlformats.org/officeDocument/2006/relationships/image" Target="../media/image250.png"/><Relationship Id="rId74" Type="http://schemas.openxmlformats.org/officeDocument/2006/relationships/image" Target="../media/image266.png"/><Relationship Id="rId79" Type="http://schemas.openxmlformats.org/officeDocument/2006/relationships/image" Target="../media/image271.png"/><Relationship Id="rId5" Type="http://schemas.openxmlformats.org/officeDocument/2006/relationships/image" Target="../media/image197.png"/><Relationship Id="rId90" Type="http://schemas.openxmlformats.org/officeDocument/2006/relationships/image" Target="../media/image282.png"/><Relationship Id="rId95" Type="http://schemas.openxmlformats.org/officeDocument/2006/relationships/image" Target="../media/image287.png"/><Relationship Id="rId22" Type="http://schemas.openxmlformats.org/officeDocument/2006/relationships/image" Target="../media/image214.png"/><Relationship Id="rId27" Type="http://schemas.openxmlformats.org/officeDocument/2006/relationships/image" Target="../media/image219.png"/><Relationship Id="rId43" Type="http://schemas.openxmlformats.org/officeDocument/2006/relationships/image" Target="../media/image235.png"/><Relationship Id="rId48" Type="http://schemas.openxmlformats.org/officeDocument/2006/relationships/image" Target="../media/image240.png"/><Relationship Id="rId64" Type="http://schemas.openxmlformats.org/officeDocument/2006/relationships/image" Target="../media/image256.png"/><Relationship Id="rId69" Type="http://schemas.openxmlformats.org/officeDocument/2006/relationships/image" Target="../media/image261.png"/><Relationship Id="rId8" Type="http://schemas.openxmlformats.org/officeDocument/2006/relationships/image" Target="../media/image200.png"/><Relationship Id="rId51" Type="http://schemas.openxmlformats.org/officeDocument/2006/relationships/image" Target="../media/image243.png"/><Relationship Id="rId72" Type="http://schemas.openxmlformats.org/officeDocument/2006/relationships/image" Target="../media/image264.png"/><Relationship Id="rId80" Type="http://schemas.openxmlformats.org/officeDocument/2006/relationships/image" Target="../media/image272.png"/><Relationship Id="rId85" Type="http://schemas.openxmlformats.org/officeDocument/2006/relationships/image" Target="../media/image277.png"/><Relationship Id="rId93" Type="http://schemas.openxmlformats.org/officeDocument/2006/relationships/image" Target="../media/image285.png"/><Relationship Id="rId3" Type="http://schemas.openxmlformats.org/officeDocument/2006/relationships/image" Target="../media/image195.png"/><Relationship Id="rId12" Type="http://schemas.openxmlformats.org/officeDocument/2006/relationships/image" Target="../media/image204.png"/><Relationship Id="rId17" Type="http://schemas.openxmlformats.org/officeDocument/2006/relationships/image" Target="../media/image209.png"/><Relationship Id="rId25" Type="http://schemas.openxmlformats.org/officeDocument/2006/relationships/image" Target="../media/image217.png"/><Relationship Id="rId33" Type="http://schemas.openxmlformats.org/officeDocument/2006/relationships/image" Target="../media/image225.png"/><Relationship Id="rId38" Type="http://schemas.openxmlformats.org/officeDocument/2006/relationships/image" Target="../media/image230.png"/><Relationship Id="rId46" Type="http://schemas.openxmlformats.org/officeDocument/2006/relationships/image" Target="../media/image238.png"/><Relationship Id="rId59" Type="http://schemas.openxmlformats.org/officeDocument/2006/relationships/image" Target="../media/image251.png"/><Relationship Id="rId67" Type="http://schemas.openxmlformats.org/officeDocument/2006/relationships/image" Target="../media/image259.png"/><Relationship Id="rId20" Type="http://schemas.openxmlformats.org/officeDocument/2006/relationships/image" Target="../media/image212.png"/><Relationship Id="rId41" Type="http://schemas.openxmlformats.org/officeDocument/2006/relationships/image" Target="../media/image233.png"/><Relationship Id="rId54" Type="http://schemas.openxmlformats.org/officeDocument/2006/relationships/image" Target="../media/image246.png"/><Relationship Id="rId62" Type="http://schemas.openxmlformats.org/officeDocument/2006/relationships/image" Target="../media/image254.png"/><Relationship Id="rId70" Type="http://schemas.openxmlformats.org/officeDocument/2006/relationships/image" Target="../media/image262.png"/><Relationship Id="rId75" Type="http://schemas.openxmlformats.org/officeDocument/2006/relationships/image" Target="../media/image267.png"/><Relationship Id="rId83" Type="http://schemas.openxmlformats.org/officeDocument/2006/relationships/image" Target="../media/image275.png"/><Relationship Id="rId88" Type="http://schemas.openxmlformats.org/officeDocument/2006/relationships/image" Target="../media/image280.png"/><Relationship Id="rId91" Type="http://schemas.openxmlformats.org/officeDocument/2006/relationships/image" Target="../media/image283.png"/><Relationship Id="rId96" Type="http://schemas.openxmlformats.org/officeDocument/2006/relationships/image" Target="../media/image288.png"/><Relationship Id="rId1" Type="http://schemas.openxmlformats.org/officeDocument/2006/relationships/image" Target="../media/image193.png"/><Relationship Id="rId6" Type="http://schemas.openxmlformats.org/officeDocument/2006/relationships/image" Target="../media/image198.png"/><Relationship Id="rId15" Type="http://schemas.openxmlformats.org/officeDocument/2006/relationships/image" Target="../media/image207.png"/><Relationship Id="rId23" Type="http://schemas.openxmlformats.org/officeDocument/2006/relationships/image" Target="../media/image215.png"/><Relationship Id="rId28" Type="http://schemas.openxmlformats.org/officeDocument/2006/relationships/image" Target="../media/image220.png"/><Relationship Id="rId36" Type="http://schemas.openxmlformats.org/officeDocument/2006/relationships/image" Target="../media/image228.png"/><Relationship Id="rId49" Type="http://schemas.openxmlformats.org/officeDocument/2006/relationships/image" Target="../media/image241.png"/><Relationship Id="rId57" Type="http://schemas.openxmlformats.org/officeDocument/2006/relationships/image" Target="../media/image249.png"/><Relationship Id="rId10" Type="http://schemas.openxmlformats.org/officeDocument/2006/relationships/image" Target="../media/image202.png"/><Relationship Id="rId31" Type="http://schemas.openxmlformats.org/officeDocument/2006/relationships/image" Target="../media/image223.png"/><Relationship Id="rId44" Type="http://schemas.openxmlformats.org/officeDocument/2006/relationships/image" Target="../media/image236.png"/><Relationship Id="rId52" Type="http://schemas.openxmlformats.org/officeDocument/2006/relationships/image" Target="../media/image244.png"/><Relationship Id="rId60" Type="http://schemas.openxmlformats.org/officeDocument/2006/relationships/image" Target="../media/image252.png"/><Relationship Id="rId65" Type="http://schemas.openxmlformats.org/officeDocument/2006/relationships/image" Target="../media/image257.png"/><Relationship Id="rId73" Type="http://schemas.openxmlformats.org/officeDocument/2006/relationships/image" Target="../media/image265.png"/><Relationship Id="rId78" Type="http://schemas.openxmlformats.org/officeDocument/2006/relationships/image" Target="../media/image270.png"/><Relationship Id="rId81" Type="http://schemas.openxmlformats.org/officeDocument/2006/relationships/image" Target="../media/image273.png"/><Relationship Id="rId86" Type="http://schemas.openxmlformats.org/officeDocument/2006/relationships/image" Target="../media/image278.png"/><Relationship Id="rId94" Type="http://schemas.openxmlformats.org/officeDocument/2006/relationships/image" Target="../media/image286.png"/><Relationship Id="rId4" Type="http://schemas.openxmlformats.org/officeDocument/2006/relationships/image" Target="../media/image196.png"/><Relationship Id="rId9" Type="http://schemas.openxmlformats.org/officeDocument/2006/relationships/image" Target="../media/image201.png"/><Relationship Id="rId13" Type="http://schemas.openxmlformats.org/officeDocument/2006/relationships/image" Target="../media/image205.png"/><Relationship Id="rId18" Type="http://schemas.openxmlformats.org/officeDocument/2006/relationships/image" Target="../media/image210.png"/><Relationship Id="rId39" Type="http://schemas.openxmlformats.org/officeDocument/2006/relationships/image" Target="../media/image231.png"/><Relationship Id="rId34" Type="http://schemas.openxmlformats.org/officeDocument/2006/relationships/image" Target="../media/image226.png"/><Relationship Id="rId50" Type="http://schemas.openxmlformats.org/officeDocument/2006/relationships/image" Target="../media/image242.png"/><Relationship Id="rId55" Type="http://schemas.openxmlformats.org/officeDocument/2006/relationships/image" Target="../media/image247.png"/><Relationship Id="rId76" Type="http://schemas.openxmlformats.org/officeDocument/2006/relationships/image" Target="../media/image268.png"/><Relationship Id="rId7" Type="http://schemas.openxmlformats.org/officeDocument/2006/relationships/image" Target="../media/image199.png"/><Relationship Id="rId71" Type="http://schemas.openxmlformats.org/officeDocument/2006/relationships/image" Target="../media/image263.png"/><Relationship Id="rId92" Type="http://schemas.openxmlformats.org/officeDocument/2006/relationships/image" Target="../media/image284.png"/><Relationship Id="rId2" Type="http://schemas.openxmlformats.org/officeDocument/2006/relationships/image" Target="../media/image194.png"/><Relationship Id="rId29" Type="http://schemas.openxmlformats.org/officeDocument/2006/relationships/image" Target="../media/image221.png"/><Relationship Id="rId24" Type="http://schemas.openxmlformats.org/officeDocument/2006/relationships/image" Target="../media/image216.png"/><Relationship Id="rId40" Type="http://schemas.openxmlformats.org/officeDocument/2006/relationships/image" Target="../media/image232.png"/><Relationship Id="rId45" Type="http://schemas.openxmlformats.org/officeDocument/2006/relationships/image" Target="../media/image237.png"/><Relationship Id="rId66" Type="http://schemas.openxmlformats.org/officeDocument/2006/relationships/image" Target="../media/image258.png"/><Relationship Id="rId87" Type="http://schemas.openxmlformats.org/officeDocument/2006/relationships/image" Target="../media/image279.png"/><Relationship Id="rId61" Type="http://schemas.openxmlformats.org/officeDocument/2006/relationships/image" Target="../media/image253.png"/><Relationship Id="rId82" Type="http://schemas.openxmlformats.org/officeDocument/2006/relationships/image" Target="../media/image274.png"/><Relationship Id="rId19" Type="http://schemas.openxmlformats.org/officeDocument/2006/relationships/image" Target="../media/image211.png"/><Relationship Id="rId14" Type="http://schemas.openxmlformats.org/officeDocument/2006/relationships/image" Target="../media/image206.png"/><Relationship Id="rId30" Type="http://schemas.openxmlformats.org/officeDocument/2006/relationships/image" Target="../media/image222.png"/><Relationship Id="rId35" Type="http://schemas.openxmlformats.org/officeDocument/2006/relationships/image" Target="../media/image227.png"/><Relationship Id="rId56" Type="http://schemas.openxmlformats.org/officeDocument/2006/relationships/image" Target="../media/image248.png"/><Relationship Id="rId77" Type="http://schemas.openxmlformats.org/officeDocument/2006/relationships/image" Target="../media/image269.png"/></Relationships>
</file>

<file path=xl/drawings/_rels/drawing6.xml.rels><?xml version="1.0" encoding="UTF-8" standalone="yes"?>
<Relationships xmlns="http://schemas.openxmlformats.org/package/2006/relationships"><Relationship Id="rId26" Type="http://schemas.openxmlformats.org/officeDocument/2006/relationships/image" Target="../media/image314.png"/><Relationship Id="rId21" Type="http://schemas.openxmlformats.org/officeDocument/2006/relationships/image" Target="../media/image309.png"/><Relationship Id="rId42" Type="http://schemas.openxmlformats.org/officeDocument/2006/relationships/image" Target="../media/image330.png"/><Relationship Id="rId47" Type="http://schemas.openxmlformats.org/officeDocument/2006/relationships/image" Target="../media/image335.png"/><Relationship Id="rId63" Type="http://schemas.openxmlformats.org/officeDocument/2006/relationships/image" Target="../media/image351.png"/><Relationship Id="rId68" Type="http://schemas.openxmlformats.org/officeDocument/2006/relationships/image" Target="../media/image356.png"/><Relationship Id="rId84" Type="http://schemas.openxmlformats.org/officeDocument/2006/relationships/image" Target="../media/image372.png"/><Relationship Id="rId89" Type="http://schemas.openxmlformats.org/officeDocument/2006/relationships/image" Target="../media/image377.png"/><Relationship Id="rId16" Type="http://schemas.openxmlformats.org/officeDocument/2006/relationships/image" Target="../media/image304.png"/><Relationship Id="rId11" Type="http://schemas.openxmlformats.org/officeDocument/2006/relationships/image" Target="../media/image299.png"/><Relationship Id="rId32" Type="http://schemas.openxmlformats.org/officeDocument/2006/relationships/image" Target="../media/image320.png"/><Relationship Id="rId37" Type="http://schemas.openxmlformats.org/officeDocument/2006/relationships/image" Target="../media/image325.png"/><Relationship Id="rId53" Type="http://schemas.openxmlformats.org/officeDocument/2006/relationships/image" Target="../media/image341.png"/><Relationship Id="rId58" Type="http://schemas.openxmlformats.org/officeDocument/2006/relationships/image" Target="../media/image346.png"/><Relationship Id="rId74" Type="http://schemas.openxmlformats.org/officeDocument/2006/relationships/image" Target="../media/image362.png"/><Relationship Id="rId79" Type="http://schemas.openxmlformats.org/officeDocument/2006/relationships/image" Target="../media/image367.png"/><Relationship Id="rId5" Type="http://schemas.openxmlformats.org/officeDocument/2006/relationships/image" Target="../media/image293.png"/><Relationship Id="rId90" Type="http://schemas.openxmlformats.org/officeDocument/2006/relationships/image" Target="../media/image378.png"/><Relationship Id="rId95" Type="http://schemas.openxmlformats.org/officeDocument/2006/relationships/image" Target="../media/image383.png"/><Relationship Id="rId22" Type="http://schemas.openxmlformats.org/officeDocument/2006/relationships/image" Target="../media/image310.png"/><Relationship Id="rId27" Type="http://schemas.openxmlformats.org/officeDocument/2006/relationships/image" Target="../media/image315.png"/><Relationship Id="rId43" Type="http://schemas.openxmlformats.org/officeDocument/2006/relationships/image" Target="../media/image331.png"/><Relationship Id="rId48" Type="http://schemas.openxmlformats.org/officeDocument/2006/relationships/image" Target="../media/image336.png"/><Relationship Id="rId64" Type="http://schemas.openxmlformats.org/officeDocument/2006/relationships/image" Target="../media/image352.png"/><Relationship Id="rId69" Type="http://schemas.openxmlformats.org/officeDocument/2006/relationships/image" Target="../media/image357.png"/><Relationship Id="rId8" Type="http://schemas.openxmlformats.org/officeDocument/2006/relationships/image" Target="../media/image296.png"/><Relationship Id="rId51" Type="http://schemas.openxmlformats.org/officeDocument/2006/relationships/image" Target="../media/image339.png"/><Relationship Id="rId72" Type="http://schemas.openxmlformats.org/officeDocument/2006/relationships/image" Target="../media/image360.png"/><Relationship Id="rId80" Type="http://schemas.openxmlformats.org/officeDocument/2006/relationships/image" Target="../media/image368.png"/><Relationship Id="rId85" Type="http://schemas.openxmlformats.org/officeDocument/2006/relationships/image" Target="../media/image373.png"/><Relationship Id="rId93" Type="http://schemas.openxmlformats.org/officeDocument/2006/relationships/image" Target="../media/image381.png"/><Relationship Id="rId3" Type="http://schemas.openxmlformats.org/officeDocument/2006/relationships/image" Target="../media/image291.png"/><Relationship Id="rId12" Type="http://schemas.openxmlformats.org/officeDocument/2006/relationships/image" Target="../media/image300.png"/><Relationship Id="rId17" Type="http://schemas.openxmlformats.org/officeDocument/2006/relationships/image" Target="../media/image305.png"/><Relationship Id="rId25" Type="http://schemas.openxmlformats.org/officeDocument/2006/relationships/image" Target="../media/image313.png"/><Relationship Id="rId33" Type="http://schemas.openxmlformats.org/officeDocument/2006/relationships/image" Target="../media/image321.png"/><Relationship Id="rId38" Type="http://schemas.openxmlformats.org/officeDocument/2006/relationships/image" Target="../media/image326.png"/><Relationship Id="rId46" Type="http://schemas.openxmlformats.org/officeDocument/2006/relationships/image" Target="../media/image334.png"/><Relationship Id="rId59" Type="http://schemas.openxmlformats.org/officeDocument/2006/relationships/image" Target="../media/image347.png"/><Relationship Id="rId67" Type="http://schemas.openxmlformats.org/officeDocument/2006/relationships/image" Target="../media/image355.png"/><Relationship Id="rId20" Type="http://schemas.openxmlformats.org/officeDocument/2006/relationships/image" Target="../media/image308.png"/><Relationship Id="rId41" Type="http://schemas.openxmlformats.org/officeDocument/2006/relationships/image" Target="../media/image329.png"/><Relationship Id="rId54" Type="http://schemas.openxmlformats.org/officeDocument/2006/relationships/image" Target="../media/image342.png"/><Relationship Id="rId62" Type="http://schemas.openxmlformats.org/officeDocument/2006/relationships/image" Target="../media/image350.png"/><Relationship Id="rId70" Type="http://schemas.openxmlformats.org/officeDocument/2006/relationships/image" Target="../media/image358.png"/><Relationship Id="rId75" Type="http://schemas.openxmlformats.org/officeDocument/2006/relationships/image" Target="../media/image363.png"/><Relationship Id="rId83" Type="http://schemas.openxmlformats.org/officeDocument/2006/relationships/image" Target="../media/image371.png"/><Relationship Id="rId88" Type="http://schemas.openxmlformats.org/officeDocument/2006/relationships/image" Target="../media/image376.png"/><Relationship Id="rId91" Type="http://schemas.openxmlformats.org/officeDocument/2006/relationships/image" Target="../media/image379.png"/><Relationship Id="rId96" Type="http://schemas.openxmlformats.org/officeDocument/2006/relationships/image" Target="../media/image384.png"/><Relationship Id="rId1" Type="http://schemas.openxmlformats.org/officeDocument/2006/relationships/image" Target="../media/image289.png"/><Relationship Id="rId6" Type="http://schemas.openxmlformats.org/officeDocument/2006/relationships/image" Target="../media/image294.png"/><Relationship Id="rId15" Type="http://schemas.openxmlformats.org/officeDocument/2006/relationships/image" Target="../media/image303.png"/><Relationship Id="rId23" Type="http://schemas.openxmlformats.org/officeDocument/2006/relationships/image" Target="../media/image311.png"/><Relationship Id="rId28" Type="http://schemas.openxmlformats.org/officeDocument/2006/relationships/image" Target="../media/image316.png"/><Relationship Id="rId36" Type="http://schemas.openxmlformats.org/officeDocument/2006/relationships/image" Target="../media/image324.png"/><Relationship Id="rId49" Type="http://schemas.openxmlformats.org/officeDocument/2006/relationships/image" Target="../media/image337.png"/><Relationship Id="rId57" Type="http://schemas.openxmlformats.org/officeDocument/2006/relationships/image" Target="../media/image345.png"/><Relationship Id="rId10" Type="http://schemas.openxmlformats.org/officeDocument/2006/relationships/image" Target="../media/image298.png"/><Relationship Id="rId31" Type="http://schemas.openxmlformats.org/officeDocument/2006/relationships/image" Target="../media/image319.png"/><Relationship Id="rId44" Type="http://schemas.openxmlformats.org/officeDocument/2006/relationships/image" Target="../media/image332.png"/><Relationship Id="rId52" Type="http://schemas.openxmlformats.org/officeDocument/2006/relationships/image" Target="../media/image340.png"/><Relationship Id="rId60" Type="http://schemas.openxmlformats.org/officeDocument/2006/relationships/image" Target="../media/image348.png"/><Relationship Id="rId65" Type="http://schemas.openxmlformats.org/officeDocument/2006/relationships/image" Target="../media/image353.png"/><Relationship Id="rId73" Type="http://schemas.openxmlformats.org/officeDocument/2006/relationships/image" Target="../media/image361.png"/><Relationship Id="rId78" Type="http://schemas.openxmlformats.org/officeDocument/2006/relationships/image" Target="../media/image366.png"/><Relationship Id="rId81" Type="http://schemas.openxmlformats.org/officeDocument/2006/relationships/image" Target="../media/image369.png"/><Relationship Id="rId86" Type="http://schemas.openxmlformats.org/officeDocument/2006/relationships/image" Target="../media/image374.png"/><Relationship Id="rId94" Type="http://schemas.openxmlformats.org/officeDocument/2006/relationships/image" Target="../media/image382.png"/><Relationship Id="rId4" Type="http://schemas.openxmlformats.org/officeDocument/2006/relationships/image" Target="../media/image292.png"/><Relationship Id="rId9" Type="http://schemas.openxmlformats.org/officeDocument/2006/relationships/image" Target="../media/image297.png"/><Relationship Id="rId13" Type="http://schemas.openxmlformats.org/officeDocument/2006/relationships/image" Target="../media/image301.png"/><Relationship Id="rId18" Type="http://schemas.openxmlformats.org/officeDocument/2006/relationships/image" Target="../media/image306.png"/><Relationship Id="rId39" Type="http://schemas.openxmlformats.org/officeDocument/2006/relationships/image" Target="../media/image327.png"/><Relationship Id="rId34" Type="http://schemas.openxmlformats.org/officeDocument/2006/relationships/image" Target="../media/image322.png"/><Relationship Id="rId50" Type="http://schemas.openxmlformats.org/officeDocument/2006/relationships/image" Target="../media/image338.png"/><Relationship Id="rId55" Type="http://schemas.openxmlformats.org/officeDocument/2006/relationships/image" Target="../media/image343.png"/><Relationship Id="rId76" Type="http://schemas.openxmlformats.org/officeDocument/2006/relationships/image" Target="../media/image364.png"/><Relationship Id="rId7" Type="http://schemas.openxmlformats.org/officeDocument/2006/relationships/image" Target="../media/image295.png"/><Relationship Id="rId71" Type="http://schemas.openxmlformats.org/officeDocument/2006/relationships/image" Target="../media/image359.png"/><Relationship Id="rId92" Type="http://schemas.openxmlformats.org/officeDocument/2006/relationships/image" Target="../media/image380.png"/><Relationship Id="rId2" Type="http://schemas.openxmlformats.org/officeDocument/2006/relationships/image" Target="../media/image290.png"/><Relationship Id="rId29" Type="http://schemas.openxmlformats.org/officeDocument/2006/relationships/image" Target="../media/image317.png"/><Relationship Id="rId24" Type="http://schemas.openxmlformats.org/officeDocument/2006/relationships/image" Target="../media/image312.png"/><Relationship Id="rId40" Type="http://schemas.openxmlformats.org/officeDocument/2006/relationships/image" Target="../media/image328.png"/><Relationship Id="rId45" Type="http://schemas.openxmlformats.org/officeDocument/2006/relationships/image" Target="../media/image333.png"/><Relationship Id="rId66" Type="http://schemas.openxmlformats.org/officeDocument/2006/relationships/image" Target="../media/image354.png"/><Relationship Id="rId87" Type="http://schemas.openxmlformats.org/officeDocument/2006/relationships/image" Target="../media/image375.png"/><Relationship Id="rId61" Type="http://schemas.openxmlformats.org/officeDocument/2006/relationships/image" Target="../media/image349.png"/><Relationship Id="rId82" Type="http://schemas.openxmlformats.org/officeDocument/2006/relationships/image" Target="../media/image370.png"/><Relationship Id="rId19" Type="http://schemas.openxmlformats.org/officeDocument/2006/relationships/image" Target="../media/image307.png"/><Relationship Id="rId14" Type="http://schemas.openxmlformats.org/officeDocument/2006/relationships/image" Target="../media/image302.png"/><Relationship Id="rId30" Type="http://schemas.openxmlformats.org/officeDocument/2006/relationships/image" Target="../media/image318.png"/><Relationship Id="rId35" Type="http://schemas.openxmlformats.org/officeDocument/2006/relationships/image" Target="../media/image323.png"/><Relationship Id="rId56" Type="http://schemas.openxmlformats.org/officeDocument/2006/relationships/image" Target="../media/image344.png"/><Relationship Id="rId77" Type="http://schemas.openxmlformats.org/officeDocument/2006/relationships/image" Target="../media/image365.png"/></Relationships>
</file>

<file path=xl/drawings/_rels/drawing7.xml.rels><?xml version="1.0" encoding="UTF-8" standalone="yes"?>
<Relationships xmlns="http://schemas.openxmlformats.org/package/2006/relationships"><Relationship Id="rId26" Type="http://schemas.openxmlformats.org/officeDocument/2006/relationships/image" Target="../media/image410.png"/><Relationship Id="rId21" Type="http://schemas.openxmlformats.org/officeDocument/2006/relationships/image" Target="../media/image405.png"/><Relationship Id="rId42" Type="http://schemas.openxmlformats.org/officeDocument/2006/relationships/image" Target="../media/image426.png"/><Relationship Id="rId47" Type="http://schemas.openxmlformats.org/officeDocument/2006/relationships/image" Target="../media/image431.png"/><Relationship Id="rId63" Type="http://schemas.openxmlformats.org/officeDocument/2006/relationships/image" Target="../media/image447.png"/><Relationship Id="rId68" Type="http://schemas.openxmlformats.org/officeDocument/2006/relationships/image" Target="../media/image452.png"/><Relationship Id="rId84" Type="http://schemas.openxmlformats.org/officeDocument/2006/relationships/image" Target="../media/image468.png"/><Relationship Id="rId89" Type="http://schemas.openxmlformats.org/officeDocument/2006/relationships/image" Target="../media/image473.png"/><Relationship Id="rId16" Type="http://schemas.openxmlformats.org/officeDocument/2006/relationships/image" Target="../media/image400.png"/><Relationship Id="rId11" Type="http://schemas.openxmlformats.org/officeDocument/2006/relationships/image" Target="../media/image395.png"/><Relationship Id="rId32" Type="http://schemas.openxmlformats.org/officeDocument/2006/relationships/image" Target="../media/image416.png"/><Relationship Id="rId37" Type="http://schemas.openxmlformats.org/officeDocument/2006/relationships/image" Target="../media/image421.png"/><Relationship Id="rId53" Type="http://schemas.openxmlformats.org/officeDocument/2006/relationships/image" Target="../media/image437.png"/><Relationship Id="rId58" Type="http://schemas.openxmlformats.org/officeDocument/2006/relationships/image" Target="../media/image442.png"/><Relationship Id="rId74" Type="http://schemas.openxmlformats.org/officeDocument/2006/relationships/image" Target="../media/image458.png"/><Relationship Id="rId79" Type="http://schemas.openxmlformats.org/officeDocument/2006/relationships/image" Target="../media/image463.png"/><Relationship Id="rId5" Type="http://schemas.openxmlformats.org/officeDocument/2006/relationships/image" Target="../media/image389.png"/><Relationship Id="rId90" Type="http://schemas.openxmlformats.org/officeDocument/2006/relationships/image" Target="../media/image474.png"/><Relationship Id="rId95" Type="http://schemas.openxmlformats.org/officeDocument/2006/relationships/image" Target="../media/image479.png"/><Relationship Id="rId22" Type="http://schemas.openxmlformats.org/officeDocument/2006/relationships/image" Target="../media/image406.png"/><Relationship Id="rId27" Type="http://schemas.openxmlformats.org/officeDocument/2006/relationships/image" Target="../media/image411.png"/><Relationship Id="rId43" Type="http://schemas.openxmlformats.org/officeDocument/2006/relationships/image" Target="../media/image427.png"/><Relationship Id="rId48" Type="http://schemas.openxmlformats.org/officeDocument/2006/relationships/image" Target="../media/image432.png"/><Relationship Id="rId64" Type="http://schemas.openxmlformats.org/officeDocument/2006/relationships/image" Target="../media/image448.png"/><Relationship Id="rId69" Type="http://schemas.openxmlformats.org/officeDocument/2006/relationships/image" Target="../media/image453.png"/><Relationship Id="rId80" Type="http://schemas.openxmlformats.org/officeDocument/2006/relationships/image" Target="../media/image464.png"/><Relationship Id="rId85" Type="http://schemas.openxmlformats.org/officeDocument/2006/relationships/image" Target="../media/image469.png"/><Relationship Id="rId3" Type="http://schemas.openxmlformats.org/officeDocument/2006/relationships/image" Target="../media/image387.png"/><Relationship Id="rId12" Type="http://schemas.openxmlformats.org/officeDocument/2006/relationships/image" Target="../media/image396.png"/><Relationship Id="rId17" Type="http://schemas.openxmlformats.org/officeDocument/2006/relationships/image" Target="../media/image401.png"/><Relationship Id="rId25" Type="http://schemas.openxmlformats.org/officeDocument/2006/relationships/image" Target="../media/image409.png"/><Relationship Id="rId33" Type="http://schemas.openxmlformats.org/officeDocument/2006/relationships/image" Target="../media/image417.png"/><Relationship Id="rId38" Type="http://schemas.openxmlformats.org/officeDocument/2006/relationships/image" Target="../media/image422.png"/><Relationship Id="rId46" Type="http://schemas.openxmlformats.org/officeDocument/2006/relationships/image" Target="../media/image430.png"/><Relationship Id="rId59" Type="http://schemas.openxmlformats.org/officeDocument/2006/relationships/image" Target="../media/image443.png"/><Relationship Id="rId67" Type="http://schemas.openxmlformats.org/officeDocument/2006/relationships/image" Target="../media/image451.png"/><Relationship Id="rId20" Type="http://schemas.openxmlformats.org/officeDocument/2006/relationships/image" Target="../media/image404.png"/><Relationship Id="rId41" Type="http://schemas.openxmlformats.org/officeDocument/2006/relationships/image" Target="../media/image425.png"/><Relationship Id="rId54" Type="http://schemas.openxmlformats.org/officeDocument/2006/relationships/image" Target="../media/image438.png"/><Relationship Id="rId62" Type="http://schemas.openxmlformats.org/officeDocument/2006/relationships/image" Target="../media/image446.png"/><Relationship Id="rId70" Type="http://schemas.openxmlformats.org/officeDocument/2006/relationships/image" Target="../media/image454.png"/><Relationship Id="rId75" Type="http://schemas.openxmlformats.org/officeDocument/2006/relationships/image" Target="../media/image459.png"/><Relationship Id="rId83" Type="http://schemas.openxmlformats.org/officeDocument/2006/relationships/image" Target="../media/image467.png"/><Relationship Id="rId88" Type="http://schemas.openxmlformats.org/officeDocument/2006/relationships/image" Target="../media/image472.png"/><Relationship Id="rId91" Type="http://schemas.openxmlformats.org/officeDocument/2006/relationships/image" Target="../media/image475.png"/><Relationship Id="rId96" Type="http://schemas.openxmlformats.org/officeDocument/2006/relationships/image" Target="../media/image480.png"/><Relationship Id="rId1" Type="http://schemas.openxmlformats.org/officeDocument/2006/relationships/image" Target="../media/image385.png"/><Relationship Id="rId6" Type="http://schemas.openxmlformats.org/officeDocument/2006/relationships/image" Target="../media/image390.png"/><Relationship Id="rId15" Type="http://schemas.openxmlformats.org/officeDocument/2006/relationships/image" Target="../media/image399.png"/><Relationship Id="rId23" Type="http://schemas.openxmlformats.org/officeDocument/2006/relationships/image" Target="../media/image407.png"/><Relationship Id="rId28" Type="http://schemas.openxmlformats.org/officeDocument/2006/relationships/image" Target="../media/image412.png"/><Relationship Id="rId36" Type="http://schemas.openxmlformats.org/officeDocument/2006/relationships/image" Target="../media/image420.png"/><Relationship Id="rId49" Type="http://schemas.openxmlformats.org/officeDocument/2006/relationships/image" Target="../media/image433.png"/><Relationship Id="rId57" Type="http://schemas.openxmlformats.org/officeDocument/2006/relationships/image" Target="../media/image441.png"/><Relationship Id="rId10" Type="http://schemas.openxmlformats.org/officeDocument/2006/relationships/image" Target="../media/image394.png"/><Relationship Id="rId31" Type="http://schemas.openxmlformats.org/officeDocument/2006/relationships/image" Target="../media/image415.png"/><Relationship Id="rId44" Type="http://schemas.openxmlformats.org/officeDocument/2006/relationships/image" Target="../media/image428.png"/><Relationship Id="rId52" Type="http://schemas.openxmlformats.org/officeDocument/2006/relationships/image" Target="../media/image436.png"/><Relationship Id="rId60" Type="http://schemas.openxmlformats.org/officeDocument/2006/relationships/image" Target="../media/image444.png"/><Relationship Id="rId65" Type="http://schemas.openxmlformats.org/officeDocument/2006/relationships/image" Target="../media/image449.png"/><Relationship Id="rId73" Type="http://schemas.openxmlformats.org/officeDocument/2006/relationships/image" Target="../media/image457.png"/><Relationship Id="rId78" Type="http://schemas.openxmlformats.org/officeDocument/2006/relationships/image" Target="../media/image462.png"/><Relationship Id="rId81" Type="http://schemas.openxmlformats.org/officeDocument/2006/relationships/image" Target="../media/image465.png"/><Relationship Id="rId86" Type="http://schemas.openxmlformats.org/officeDocument/2006/relationships/image" Target="../media/image470.png"/><Relationship Id="rId94" Type="http://schemas.openxmlformats.org/officeDocument/2006/relationships/image" Target="../media/image478.png"/><Relationship Id="rId4" Type="http://schemas.openxmlformats.org/officeDocument/2006/relationships/image" Target="../media/image388.png"/><Relationship Id="rId9" Type="http://schemas.openxmlformats.org/officeDocument/2006/relationships/image" Target="../media/image393.png"/><Relationship Id="rId13" Type="http://schemas.openxmlformats.org/officeDocument/2006/relationships/image" Target="../media/image397.png"/><Relationship Id="rId18" Type="http://schemas.openxmlformats.org/officeDocument/2006/relationships/image" Target="../media/image402.png"/><Relationship Id="rId39" Type="http://schemas.openxmlformats.org/officeDocument/2006/relationships/image" Target="../media/image423.png"/><Relationship Id="rId34" Type="http://schemas.openxmlformats.org/officeDocument/2006/relationships/image" Target="../media/image418.png"/><Relationship Id="rId50" Type="http://schemas.openxmlformats.org/officeDocument/2006/relationships/image" Target="../media/image434.png"/><Relationship Id="rId55" Type="http://schemas.openxmlformats.org/officeDocument/2006/relationships/image" Target="../media/image439.png"/><Relationship Id="rId76" Type="http://schemas.openxmlformats.org/officeDocument/2006/relationships/image" Target="../media/image460.png"/><Relationship Id="rId97" Type="http://schemas.openxmlformats.org/officeDocument/2006/relationships/image" Target="../media/image770.png"/><Relationship Id="rId7" Type="http://schemas.openxmlformats.org/officeDocument/2006/relationships/image" Target="../media/image391.png"/><Relationship Id="rId71" Type="http://schemas.openxmlformats.org/officeDocument/2006/relationships/image" Target="../media/image455.png"/><Relationship Id="rId92" Type="http://schemas.openxmlformats.org/officeDocument/2006/relationships/image" Target="../media/image476.png"/><Relationship Id="rId2" Type="http://schemas.openxmlformats.org/officeDocument/2006/relationships/image" Target="../media/image386.png"/><Relationship Id="rId29" Type="http://schemas.openxmlformats.org/officeDocument/2006/relationships/image" Target="../media/image413.png"/><Relationship Id="rId24" Type="http://schemas.openxmlformats.org/officeDocument/2006/relationships/image" Target="../media/image408.png"/><Relationship Id="rId40" Type="http://schemas.openxmlformats.org/officeDocument/2006/relationships/image" Target="../media/image424.png"/><Relationship Id="rId45" Type="http://schemas.openxmlformats.org/officeDocument/2006/relationships/image" Target="../media/image429.png"/><Relationship Id="rId66" Type="http://schemas.openxmlformats.org/officeDocument/2006/relationships/image" Target="../media/image450.png"/><Relationship Id="rId87" Type="http://schemas.openxmlformats.org/officeDocument/2006/relationships/image" Target="../media/image471.png"/><Relationship Id="rId61" Type="http://schemas.openxmlformats.org/officeDocument/2006/relationships/image" Target="../media/image445.png"/><Relationship Id="rId82" Type="http://schemas.openxmlformats.org/officeDocument/2006/relationships/image" Target="../media/image466.png"/><Relationship Id="rId19" Type="http://schemas.openxmlformats.org/officeDocument/2006/relationships/image" Target="../media/image403.png"/><Relationship Id="rId14" Type="http://schemas.openxmlformats.org/officeDocument/2006/relationships/image" Target="../media/image398.png"/><Relationship Id="rId30" Type="http://schemas.openxmlformats.org/officeDocument/2006/relationships/image" Target="../media/image414.png"/><Relationship Id="rId35" Type="http://schemas.openxmlformats.org/officeDocument/2006/relationships/image" Target="../media/image419.png"/><Relationship Id="rId56" Type="http://schemas.openxmlformats.org/officeDocument/2006/relationships/image" Target="../media/image440.png"/><Relationship Id="rId77" Type="http://schemas.openxmlformats.org/officeDocument/2006/relationships/image" Target="../media/image461.png"/><Relationship Id="rId8" Type="http://schemas.openxmlformats.org/officeDocument/2006/relationships/image" Target="../media/image392.png"/><Relationship Id="rId51" Type="http://schemas.openxmlformats.org/officeDocument/2006/relationships/image" Target="../media/image435.png"/><Relationship Id="rId72" Type="http://schemas.openxmlformats.org/officeDocument/2006/relationships/image" Target="../media/image456.png"/><Relationship Id="rId93" Type="http://schemas.openxmlformats.org/officeDocument/2006/relationships/image" Target="../media/image477.png"/></Relationships>
</file>

<file path=xl/drawings/_rels/drawing8.xml.rels><?xml version="1.0" encoding="UTF-8" standalone="yes"?>
<Relationships xmlns="http://schemas.openxmlformats.org/package/2006/relationships"><Relationship Id="rId26" Type="http://schemas.openxmlformats.org/officeDocument/2006/relationships/image" Target="../media/image506.png"/><Relationship Id="rId21" Type="http://schemas.openxmlformats.org/officeDocument/2006/relationships/image" Target="../media/image501.png"/><Relationship Id="rId42" Type="http://schemas.openxmlformats.org/officeDocument/2006/relationships/image" Target="../media/image522.png"/><Relationship Id="rId47" Type="http://schemas.openxmlformats.org/officeDocument/2006/relationships/image" Target="../media/image527.png"/><Relationship Id="rId63" Type="http://schemas.openxmlformats.org/officeDocument/2006/relationships/image" Target="../media/image543.png"/><Relationship Id="rId68" Type="http://schemas.openxmlformats.org/officeDocument/2006/relationships/image" Target="../media/image548.png"/><Relationship Id="rId84" Type="http://schemas.openxmlformats.org/officeDocument/2006/relationships/image" Target="../media/image564.png"/><Relationship Id="rId89" Type="http://schemas.openxmlformats.org/officeDocument/2006/relationships/image" Target="../media/image569.png"/><Relationship Id="rId16" Type="http://schemas.openxmlformats.org/officeDocument/2006/relationships/image" Target="../media/image496.png"/><Relationship Id="rId11" Type="http://schemas.openxmlformats.org/officeDocument/2006/relationships/image" Target="../media/image491.png"/><Relationship Id="rId32" Type="http://schemas.openxmlformats.org/officeDocument/2006/relationships/image" Target="../media/image512.png"/><Relationship Id="rId37" Type="http://schemas.openxmlformats.org/officeDocument/2006/relationships/image" Target="../media/image517.png"/><Relationship Id="rId53" Type="http://schemas.openxmlformats.org/officeDocument/2006/relationships/image" Target="../media/image533.png"/><Relationship Id="rId58" Type="http://schemas.openxmlformats.org/officeDocument/2006/relationships/image" Target="../media/image538.png"/><Relationship Id="rId74" Type="http://schemas.openxmlformats.org/officeDocument/2006/relationships/image" Target="../media/image554.png"/><Relationship Id="rId79" Type="http://schemas.openxmlformats.org/officeDocument/2006/relationships/image" Target="../media/image559.png"/><Relationship Id="rId5" Type="http://schemas.openxmlformats.org/officeDocument/2006/relationships/image" Target="../media/image485.png"/><Relationship Id="rId90" Type="http://schemas.openxmlformats.org/officeDocument/2006/relationships/image" Target="../media/image570.png"/><Relationship Id="rId95" Type="http://schemas.openxmlformats.org/officeDocument/2006/relationships/image" Target="../media/image575.png"/><Relationship Id="rId22" Type="http://schemas.openxmlformats.org/officeDocument/2006/relationships/image" Target="../media/image502.png"/><Relationship Id="rId27" Type="http://schemas.openxmlformats.org/officeDocument/2006/relationships/image" Target="../media/image507.png"/><Relationship Id="rId43" Type="http://schemas.openxmlformats.org/officeDocument/2006/relationships/image" Target="../media/image523.png"/><Relationship Id="rId48" Type="http://schemas.openxmlformats.org/officeDocument/2006/relationships/image" Target="../media/image528.png"/><Relationship Id="rId64" Type="http://schemas.openxmlformats.org/officeDocument/2006/relationships/image" Target="../media/image544.png"/><Relationship Id="rId69" Type="http://schemas.openxmlformats.org/officeDocument/2006/relationships/image" Target="../media/image549.png"/><Relationship Id="rId8" Type="http://schemas.openxmlformats.org/officeDocument/2006/relationships/image" Target="../media/image488.png"/><Relationship Id="rId51" Type="http://schemas.openxmlformats.org/officeDocument/2006/relationships/image" Target="../media/image531.png"/><Relationship Id="rId72" Type="http://schemas.openxmlformats.org/officeDocument/2006/relationships/image" Target="../media/image552.png"/><Relationship Id="rId80" Type="http://schemas.openxmlformats.org/officeDocument/2006/relationships/image" Target="../media/image560.png"/><Relationship Id="rId85" Type="http://schemas.openxmlformats.org/officeDocument/2006/relationships/image" Target="../media/image565.png"/><Relationship Id="rId93" Type="http://schemas.openxmlformats.org/officeDocument/2006/relationships/image" Target="../media/image573.png"/><Relationship Id="rId3" Type="http://schemas.openxmlformats.org/officeDocument/2006/relationships/image" Target="../media/image483.png"/><Relationship Id="rId12" Type="http://schemas.openxmlformats.org/officeDocument/2006/relationships/image" Target="../media/image492.png"/><Relationship Id="rId17" Type="http://schemas.openxmlformats.org/officeDocument/2006/relationships/image" Target="../media/image497.png"/><Relationship Id="rId25" Type="http://schemas.openxmlformats.org/officeDocument/2006/relationships/image" Target="../media/image505.png"/><Relationship Id="rId33" Type="http://schemas.openxmlformats.org/officeDocument/2006/relationships/image" Target="../media/image513.png"/><Relationship Id="rId38" Type="http://schemas.openxmlformats.org/officeDocument/2006/relationships/image" Target="../media/image518.png"/><Relationship Id="rId46" Type="http://schemas.openxmlformats.org/officeDocument/2006/relationships/image" Target="../media/image526.png"/><Relationship Id="rId59" Type="http://schemas.openxmlformats.org/officeDocument/2006/relationships/image" Target="../media/image539.png"/><Relationship Id="rId67" Type="http://schemas.openxmlformats.org/officeDocument/2006/relationships/image" Target="../media/image547.png"/><Relationship Id="rId20" Type="http://schemas.openxmlformats.org/officeDocument/2006/relationships/image" Target="../media/image500.png"/><Relationship Id="rId41" Type="http://schemas.openxmlformats.org/officeDocument/2006/relationships/image" Target="../media/image521.png"/><Relationship Id="rId54" Type="http://schemas.openxmlformats.org/officeDocument/2006/relationships/image" Target="../media/image534.png"/><Relationship Id="rId62" Type="http://schemas.openxmlformats.org/officeDocument/2006/relationships/image" Target="../media/image542.png"/><Relationship Id="rId70" Type="http://schemas.openxmlformats.org/officeDocument/2006/relationships/image" Target="../media/image550.png"/><Relationship Id="rId75" Type="http://schemas.openxmlformats.org/officeDocument/2006/relationships/image" Target="../media/image555.png"/><Relationship Id="rId83" Type="http://schemas.openxmlformats.org/officeDocument/2006/relationships/image" Target="../media/image563.png"/><Relationship Id="rId88" Type="http://schemas.openxmlformats.org/officeDocument/2006/relationships/image" Target="../media/image568.png"/><Relationship Id="rId91" Type="http://schemas.openxmlformats.org/officeDocument/2006/relationships/image" Target="../media/image571.png"/><Relationship Id="rId96" Type="http://schemas.openxmlformats.org/officeDocument/2006/relationships/image" Target="../media/image576.png"/><Relationship Id="rId1" Type="http://schemas.openxmlformats.org/officeDocument/2006/relationships/image" Target="../media/image481.png"/><Relationship Id="rId6" Type="http://schemas.openxmlformats.org/officeDocument/2006/relationships/image" Target="../media/image486.png"/><Relationship Id="rId15" Type="http://schemas.openxmlformats.org/officeDocument/2006/relationships/image" Target="../media/image495.png"/><Relationship Id="rId23" Type="http://schemas.openxmlformats.org/officeDocument/2006/relationships/image" Target="../media/image503.png"/><Relationship Id="rId28" Type="http://schemas.openxmlformats.org/officeDocument/2006/relationships/image" Target="../media/image508.png"/><Relationship Id="rId36" Type="http://schemas.openxmlformats.org/officeDocument/2006/relationships/image" Target="../media/image516.png"/><Relationship Id="rId49" Type="http://schemas.openxmlformats.org/officeDocument/2006/relationships/image" Target="../media/image529.png"/><Relationship Id="rId57" Type="http://schemas.openxmlformats.org/officeDocument/2006/relationships/image" Target="../media/image537.png"/><Relationship Id="rId10" Type="http://schemas.openxmlformats.org/officeDocument/2006/relationships/image" Target="../media/image490.png"/><Relationship Id="rId31" Type="http://schemas.openxmlformats.org/officeDocument/2006/relationships/image" Target="../media/image511.png"/><Relationship Id="rId44" Type="http://schemas.openxmlformats.org/officeDocument/2006/relationships/image" Target="../media/image524.png"/><Relationship Id="rId52" Type="http://schemas.openxmlformats.org/officeDocument/2006/relationships/image" Target="../media/image532.png"/><Relationship Id="rId60" Type="http://schemas.openxmlformats.org/officeDocument/2006/relationships/image" Target="../media/image540.png"/><Relationship Id="rId65" Type="http://schemas.openxmlformats.org/officeDocument/2006/relationships/image" Target="../media/image545.png"/><Relationship Id="rId73" Type="http://schemas.openxmlformats.org/officeDocument/2006/relationships/image" Target="../media/image553.png"/><Relationship Id="rId78" Type="http://schemas.openxmlformats.org/officeDocument/2006/relationships/image" Target="../media/image558.png"/><Relationship Id="rId81" Type="http://schemas.openxmlformats.org/officeDocument/2006/relationships/image" Target="../media/image561.png"/><Relationship Id="rId86" Type="http://schemas.openxmlformats.org/officeDocument/2006/relationships/image" Target="../media/image566.png"/><Relationship Id="rId94" Type="http://schemas.openxmlformats.org/officeDocument/2006/relationships/image" Target="../media/image574.png"/><Relationship Id="rId4" Type="http://schemas.openxmlformats.org/officeDocument/2006/relationships/image" Target="../media/image484.png"/><Relationship Id="rId9" Type="http://schemas.openxmlformats.org/officeDocument/2006/relationships/image" Target="../media/image489.png"/><Relationship Id="rId13" Type="http://schemas.openxmlformats.org/officeDocument/2006/relationships/image" Target="../media/image493.png"/><Relationship Id="rId18" Type="http://schemas.openxmlformats.org/officeDocument/2006/relationships/image" Target="../media/image498.png"/><Relationship Id="rId39" Type="http://schemas.openxmlformats.org/officeDocument/2006/relationships/image" Target="../media/image519.png"/><Relationship Id="rId34" Type="http://schemas.openxmlformats.org/officeDocument/2006/relationships/image" Target="../media/image514.png"/><Relationship Id="rId50" Type="http://schemas.openxmlformats.org/officeDocument/2006/relationships/image" Target="../media/image530.png"/><Relationship Id="rId55" Type="http://schemas.openxmlformats.org/officeDocument/2006/relationships/image" Target="../media/image535.png"/><Relationship Id="rId76" Type="http://schemas.openxmlformats.org/officeDocument/2006/relationships/image" Target="../media/image556.png"/><Relationship Id="rId7" Type="http://schemas.openxmlformats.org/officeDocument/2006/relationships/image" Target="../media/image487.png"/><Relationship Id="rId71" Type="http://schemas.openxmlformats.org/officeDocument/2006/relationships/image" Target="../media/image551.png"/><Relationship Id="rId92" Type="http://schemas.openxmlformats.org/officeDocument/2006/relationships/image" Target="../media/image572.png"/><Relationship Id="rId2" Type="http://schemas.openxmlformats.org/officeDocument/2006/relationships/image" Target="../media/image482.png"/><Relationship Id="rId29" Type="http://schemas.openxmlformats.org/officeDocument/2006/relationships/image" Target="../media/image509.png"/><Relationship Id="rId24" Type="http://schemas.openxmlformats.org/officeDocument/2006/relationships/image" Target="../media/image504.png"/><Relationship Id="rId40" Type="http://schemas.openxmlformats.org/officeDocument/2006/relationships/image" Target="../media/image520.png"/><Relationship Id="rId45" Type="http://schemas.openxmlformats.org/officeDocument/2006/relationships/image" Target="../media/image525.png"/><Relationship Id="rId66" Type="http://schemas.openxmlformats.org/officeDocument/2006/relationships/image" Target="../media/image546.png"/><Relationship Id="rId87" Type="http://schemas.openxmlformats.org/officeDocument/2006/relationships/image" Target="../media/image567.png"/><Relationship Id="rId61" Type="http://schemas.openxmlformats.org/officeDocument/2006/relationships/image" Target="../media/image541.png"/><Relationship Id="rId82" Type="http://schemas.openxmlformats.org/officeDocument/2006/relationships/image" Target="../media/image562.png"/><Relationship Id="rId19" Type="http://schemas.openxmlformats.org/officeDocument/2006/relationships/image" Target="../media/image499.png"/><Relationship Id="rId14" Type="http://schemas.openxmlformats.org/officeDocument/2006/relationships/image" Target="../media/image494.png"/><Relationship Id="rId30" Type="http://schemas.openxmlformats.org/officeDocument/2006/relationships/image" Target="../media/image510.png"/><Relationship Id="rId35" Type="http://schemas.openxmlformats.org/officeDocument/2006/relationships/image" Target="../media/image515.png"/><Relationship Id="rId56" Type="http://schemas.openxmlformats.org/officeDocument/2006/relationships/image" Target="../media/image536.png"/><Relationship Id="rId77" Type="http://schemas.openxmlformats.org/officeDocument/2006/relationships/image" Target="../media/image557.png"/></Relationships>
</file>

<file path=xl/drawings/_rels/drawing9.xml.rels><?xml version="1.0" encoding="UTF-8" standalone="yes"?>
<Relationships xmlns="http://schemas.openxmlformats.org/package/2006/relationships"><Relationship Id="rId26" Type="http://schemas.openxmlformats.org/officeDocument/2006/relationships/image" Target="../media/image602.png"/><Relationship Id="rId21" Type="http://schemas.openxmlformats.org/officeDocument/2006/relationships/image" Target="../media/image597.png"/><Relationship Id="rId42" Type="http://schemas.openxmlformats.org/officeDocument/2006/relationships/image" Target="../media/image618.png"/><Relationship Id="rId47" Type="http://schemas.openxmlformats.org/officeDocument/2006/relationships/image" Target="../media/image623.png"/><Relationship Id="rId63" Type="http://schemas.openxmlformats.org/officeDocument/2006/relationships/image" Target="../media/image639.png"/><Relationship Id="rId68" Type="http://schemas.openxmlformats.org/officeDocument/2006/relationships/image" Target="../media/image644.png"/><Relationship Id="rId84" Type="http://schemas.openxmlformats.org/officeDocument/2006/relationships/image" Target="../media/image660.png"/><Relationship Id="rId89" Type="http://schemas.openxmlformats.org/officeDocument/2006/relationships/image" Target="../media/image665.png"/><Relationship Id="rId16" Type="http://schemas.openxmlformats.org/officeDocument/2006/relationships/image" Target="../media/image592.png"/><Relationship Id="rId11" Type="http://schemas.openxmlformats.org/officeDocument/2006/relationships/image" Target="../media/image587.png"/><Relationship Id="rId32" Type="http://schemas.openxmlformats.org/officeDocument/2006/relationships/image" Target="../media/image608.png"/><Relationship Id="rId37" Type="http://schemas.openxmlformats.org/officeDocument/2006/relationships/image" Target="../media/image613.png"/><Relationship Id="rId53" Type="http://schemas.openxmlformats.org/officeDocument/2006/relationships/image" Target="../media/image629.png"/><Relationship Id="rId58" Type="http://schemas.openxmlformats.org/officeDocument/2006/relationships/image" Target="../media/image634.png"/><Relationship Id="rId74" Type="http://schemas.openxmlformats.org/officeDocument/2006/relationships/image" Target="../media/image650.png"/><Relationship Id="rId79" Type="http://schemas.openxmlformats.org/officeDocument/2006/relationships/image" Target="../media/image655.png"/><Relationship Id="rId5" Type="http://schemas.openxmlformats.org/officeDocument/2006/relationships/image" Target="../media/image581.png"/><Relationship Id="rId90" Type="http://schemas.openxmlformats.org/officeDocument/2006/relationships/image" Target="../media/image666.png"/><Relationship Id="rId95" Type="http://schemas.openxmlformats.org/officeDocument/2006/relationships/image" Target="../media/image671.png"/><Relationship Id="rId22" Type="http://schemas.openxmlformats.org/officeDocument/2006/relationships/image" Target="../media/image598.png"/><Relationship Id="rId27" Type="http://schemas.openxmlformats.org/officeDocument/2006/relationships/image" Target="../media/image603.png"/><Relationship Id="rId43" Type="http://schemas.openxmlformats.org/officeDocument/2006/relationships/image" Target="../media/image619.png"/><Relationship Id="rId48" Type="http://schemas.openxmlformats.org/officeDocument/2006/relationships/image" Target="../media/image624.png"/><Relationship Id="rId64" Type="http://schemas.openxmlformats.org/officeDocument/2006/relationships/image" Target="../media/image640.png"/><Relationship Id="rId69" Type="http://schemas.openxmlformats.org/officeDocument/2006/relationships/image" Target="../media/image645.png"/><Relationship Id="rId8" Type="http://schemas.openxmlformats.org/officeDocument/2006/relationships/image" Target="../media/image584.png"/><Relationship Id="rId51" Type="http://schemas.openxmlformats.org/officeDocument/2006/relationships/image" Target="../media/image627.png"/><Relationship Id="rId72" Type="http://schemas.openxmlformats.org/officeDocument/2006/relationships/image" Target="../media/image648.png"/><Relationship Id="rId80" Type="http://schemas.openxmlformats.org/officeDocument/2006/relationships/image" Target="../media/image656.png"/><Relationship Id="rId85" Type="http://schemas.openxmlformats.org/officeDocument/2006/relationships/image" Target="../media/image661.png"/><Relationship Id="rId93" Type="http://schemas.openxmlformats.org/officeDocument/2006/relationships/image" Target="../media/image669.png"/><Relationship Id="rId3" Type="http://schemas.openxmlformats.org/officeDocument/2006/relationships/image" Target="../media/image579.png"/><Relationship Id="rId12" Type="http://schemas.openxmlformats.org/officeDocument/2006/relationships/image" Target="../media/image588.png"/><Relationship Id="rId17" Type="http://schemas.openxmlformats.org/officeDocument/2006/relationships/image" Target="../media/image593.png"/><Relationship Id="rId25" Type="http://schemas.openxmlformats.org/officeDocument/2006/relationships/image" Target="../media/image601.png"/><Relationship Id="rId33" Type="http://schemas.openxmlformats.org/officeDocument/2006/relationships/image" Target="../media/image609.png"/><Relationship Id="rId38" Type="http://schemas.openxmlformats.org/officeDocument/2006/relationships/image" Target="../media/image614.png"/><Relationship Id="rId46" Type="http://schemas.openxmlformats.org/officeDocument/2006/relationships/image" Target="../media/image622.png"/><Relationship Id="rId59" Type="http://schemas.openxmlformats.org/officeDocument/2006/relationships/image" Target="../media/image635.png"/><Relationship Id="rId67" Type="http://schemas.openxmlformats.org/officeDocument/2006/relationships/image" Target="../media/image643.png"/><Relationship Id="rId20" Type="http://schemas.openxmlformats.org/officeDocument/2006/relationships/image" Target="../media/image596.png"/><Relationship Id="rId41" Type="http://schemas.openxmlformats.org/officeDocument/2006/relationships/image" Target="../media/image617.png"/><Relationship Id="rId54" Type="http://schemas.openxmlformats.org/officeDocument/2006/relationships/image" Target="../media/image630.png"/><Relationship Id="rId62" Type="http://schemas.openxmlformats.org/officeDocument/2006/relationships/image" Target="../media/image638.png"/><Relationship Id="rId70" Type="http://schemas.openxmlformats.org/officeDocument/2006/relationships/image" Target="../media/image646.png"/><Relationship Id="rId75" Type="http://schemas.openxmlformats.org/officeDocument/2006/relationships/image" Target="../media/image651.png"/><Relationship Id="rId83" Type="http://schemas.openxmlformats.org/officeDocument/2006/relationships/image" Target="../media/image659.png"/><Relationship Id="rId88" Type="http://schemas.openxmlformats.org/officeDocument/2006/relationships/image" Target="../media/image664.png"/><Relationship Id="rId91" Type="http://schemas.openxmlformats.org/officeDocument/2006/relationships/image" Target="../media/image667.png"/><Relationship Id="rId96" Type="http://schemas.openxmlformats.org/officeDocument/2006/relationships/image" Target="../media/image672.png"/><Relationship Id="rId1" Type="http://schemas.openxmlformats.org/officeDocument/2006/relationships/image" Target="../media/image577.png"/><Relationship Id="rId6" Type="http://schemas.openxmlformats.org/officeDocument/2006/relationships/image" Target="../media/image582.png"/><Relationship Id="rId15" Type="http://schemas.openxmlformats.org/officeDocument/2006/relationships/image" Target="../media/image591.png"/><Relationship Id="rId23" Type="http://schemas.openxmlformats.org/officeDocument/2006/relationships/image" Target="../media/image599.png"/><Relationship Id="rId28" Type="http://schemas.openxmlformats.org/officeDocument/2006/relationships/image" Target="../media/image604.png"/><Relationship Id="rId36" Type="http://schemas.openxmlformats.org/officeDocument/2006/relationships/image" Target="../media/image612.png"/><Relationship Id="rId49" Type="http://schemas.openxmlformats.org/officeDocument/2006/relationships/image" Target="../media/image625.png"/><Relationship Id="rId57" Type="http://schemas.openxmlformats.org/officeDocument/2006/relationships/image" Target="../media/image633.png"/><Relationship Id="rId10" Type="http://schemas.openxmlformats.org/officeDocument/2006/relationships/image" Target="../media/image586.png"/><Relationship Id="rId31" Type="http://schemas.openxmlformats.org/officeDocument/2006/relationships/image" Target="../media/image607.png"/><Relationship Id="rId44" Type="http://schemas.openxmlformats.org/officeDocument/2006/relationships/image" Target="../media/image620.png"/><Relationship Id="rId52" Type="http://schemas.openxmlformats.org/officeDocument/2006/relationships/image" Target="../media/image628.png"/><Relationship Id="rId60" Type="http://schemas.openxmlformats.org/officeDocument/2006/relationships/image" Target="../media/image636.png"/><Relationship Id="rId65" Type="http://schemas.openxmlformats.org/officeDocument/2006/relationships/image" Target="../media/image641.png"/><Relationship Id="rId73" Type="http://schemas.openxmlformats.org/officeDocument/2006/relationships/image" Target="../media/image649.png"/><Relationship Id="rId78" Type="http://schemas.openxmlformats.org/officeDocument/2006/relationships/image" Target="../media/image654.png"/><Relationship Id="rId81" Type="http://schemas.openxmlformats.org/officeDocument/2006/relationships/image" Target="../media/image657.png"/><Relationship Id="rId86" Type="http://schemas.openxmlformats.org/officeDocument/2006/relationships/image" Target="../media/image662.png"/><Relationship Id="rId94" Type="http://schemas.openxmlformats.org/officeDocument/2006/relationships/image" Target="../media/image670.png"/><Relationship Id="rId4" Type="http://schemas.openxmlformats.org/officeDocument/2006/relationships/image" Target="../media/image580.png"/><Relationship Id="rId9" Type="http://schemas.openxmlformats.org/officeDocument/2006/relationships/image" Target="../media/image585.png"/><Relationship Id="rId13" Type="http://schemas.openxmlformats.org/officeDocument/2006/relationships/image" Target="../media/image589.png"/><Relationship Id="rId18" Type="http://schemas.openxmlformats.org/officeDocument/2006/relationships/image" Target="../media/image594.png"/><Relationship Id="rId39" Type="http://schemas.openxmlformats.org/officeDocument/2006/relationships/image" Target="../media/image615.png"/><Relationship Id="rId34" Type="http://schemas.openxmlformats.org/officeDocument/2006/relationships/image" Target="../media/image610.png"/><Relationship Id="rId50" Type="http://schemas.openxmlformats.org/officeDocument/2006/relationships/image" Target="../media/image626.png"/><Relationship Id="rId55" Type="http://schemas.openxmlformats.org/officeDocument/2006/relationships/image" Target="../media/image631.png"/><Relationship Id="rId76" Type="http://schemas.openxmlformats.org/officeDocument/2006/relationships/image" Target="../media/image652.png"/><Relationship Id="rId7" Type="http://schemas.openxmlformats.org/officeDocument/2006/relationships/image" Target="../media/image583.png"/><Relationship Id="rId71" Type="http://schemas.openxmlformats.org/officeDocument/2006/relationships/image" Target="../media/image647.png"/><Relationship Id="rId92" Type="http://schemas.openxmlformats.org/officeDocument/2006/relationships/image" Target="../media/image668.png"/><Relationship Id="rId2" Type="http://schemas.openxmlformats.org/officeDocument/2006/relationships/image" Target="../media/image578.png"/><Relationship Id="rId29" Type="http://schemas.openxmlformats.org/officeDocument/2006/relationships/image" Target="../media/image605.png"/><Relationship Id="rId24" Type="http://schemas.openxmlformats.org/officeDocument/2006/relationships/image" Target="../media/image600.png"/><Relationship Id="rId40" Type="http://schemas.openxmlformats.org/officeDocument/2006/relationships/image" Target="../media/image616.png"/><Relationship Id="rId45" Type="http://schemas.openxmlformats.org/officeDocument/2006/relationships/image" Target="../media/image621.png"/><Relationship Id="rId66" Type="http://schemas.openxmlformats.org/officeDocument/2006/relationships/image" Target="../media/image642.png"/><Relationship Id="rId87" Type="http://schemas.openxmlformats.org/officeDocument/2006/relationships/image" Target="../media/image663.png"/><Relationship Id="rId61" Type="http://schemas.openxmlformats.org/officeDocument/2006/relationships/image" Target="../media/image637.png"/><Relationship Id="rId82" Type="http://schemas.openxmlformats.org/officeDocument/2006/relationships/image" Target="../media/image658.png"/><Relationship Id="rId19" Type="http://schemas.openxmlformats.org/officeDocument/2006/relationships/image" Target="../media/image595.png"/><Relationship Id="rId14" Type="http://schemas.openxmlformats.org/officeDocument/2006/relationships/image" Target="../media/image590.png"/><Relationship Id="rId30" Type="http://schemas.openxmlformats.org/officeDocument/2006/relationships/image" Target="../media/image606.png"/><Relationship Id="rId35" Type="http://schemas.openxmlformats.org/officeDocument/2006/relationships/image" Target="../media/image611.png"/><Relationship Id="rId56" Type="http://schemas.openxmlformats.org/officeDocument/2006/relationships/image" Target="../media/image632.png"/><Relationship Id="rId77" Type="http://schemas.openxmlformats.org/officeDocument/2006/relationships/image" Target="../media/image65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93</xdr:row>
      <xdr:rowOff>0</xdr:rowOff>
    </xdr:from>
    <xdr:to>
      <xdr:col>3</xdr:col>
      <xdr:colOff>1428750</xdr:colOff>
      <xdr:row>93</xdr:row>
      <xdr:rowOff>1143000</xdr:rowOff>
    </xdr:to>
    <xdr:pic>
      <xdr:nvPicPr>
        <xdr:cNvPr id="1538" name="Picture 1537" descr="Picture">
          <a:extLst>
            <a:ext uri="{FF2B5EF4-FFF2-40B4-BE49-F238E27FC236}">
              <a16:creationId xmlns:a16="http://schemas.microsoft.com/office/drawing/2014/main" id="{A1EBB71F-80EA-43C7-B744-6D3522B434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52600" y="1403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3</xdr:col>
      <xdr:colOff>1428750</xdr:colOff>
      <xdr:row>92</xdr:row>
      <xdr:rowOff>1143000</xdr:rowOff>
    </xdr:to>
    <xdr:pic>
      <xdr:nvPicPr>
        <xdr:cNvPr id="1539" name="Picture 1" descr="Picture">
          <a:extLst>
            <a:ext uri="{FF2B5EF4-FFF2-40B4-BE49-F238E27FC236}">
              <a16:creationId xmlns:a16="http://schemas.microsoft.com/office/drawing/2014/main" id="{F4A9DCE1-811F-4BE7-9B88-96EEC46B6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52600" y="1388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91</xdr:row>
      <xdr:rowOff>0</xdr:rowOff>
    </xdr:from>
    <xdr:to>
      <xdr:col>3</xdr:col>
      <xdr:colOff>1428750</xdr:colOff>
      <xdr:row>91</xdr:row>
      <xdr:rowOff>1143000</xdr:rowOff>
    </xdr:to>
    <xdr:pic>
      <xdr:nvPicPr>
        <xdr:cNvPr id="1540" name="Picture 1" descr="Picture">
          <a:extLst>
            <a:ext uri="{FF2B5EF4-FFF2-40B4-BE49-F238E27FC236}">
              <a16:creationId xmlns:a16="http://schemas.microsoft.com/office/drawing/2014/main" id="{8BEE9ADA-0B17-4C7B-8A36-FE462C6C9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52600" y="1373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</xdr:row>
      <xdr:rowOff>0</xdr:rowOff>
    </xdr:from>
    <xdr:to>
      <xdr:col>3</xdr:col>
      <xdr:colOff>1428750</xdr:colOff>
      <xdr:row>69</xdr:row>
      <xdr:rowOff>1143000</xdr:rowOff>
    </xdr:to>
    <xdr:pic>
      <xdr:nvPicPr>
        <xdr:cNvPr id="1541" name="Picture 1" descr="Picture">
          <a:extLst>
            <a:ext uri="{FF2B5EF4-FFF2-40B4-BE49-F238E27FC236}">
              <a16:creationId xmlns:a16="http://schemas.microsoft.com/office/drawing/2014/main" id="{EB938944-B43D-4F40-A189-8C5A6679F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52600" y="1038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90</xdr:row>
      <xdr:rowOff>0</xdr:rowOff>
    </xdr:from>
    <xdr:to>
      <xdr:col>3</xdr:col>
      <xdr:colOff>1428750</xdr:colOff>
      <xdr:row>90</xdr:row>
      <xdr:rowOff>1143000</xdr:rowOff>
    </xdr:to>
    <xdr:pic>
      <xdr:nvPicPr>
        <xdr:cNvPr id="1542" name="Picture 1" descr="Picture">
          <a:extLst>
            <a:ext uri="{FF2B5EF4-FFF2-40B4-BE49-F238E27FC236}">
              <a16:creationId xmlns:a16="http://schemas.microsoft.com/office/drawing/2014/main" id="{B4EC349F-D9E3-4AEE-BE20-409FE942B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52600" y="1358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</xdr:row>
      <xdr:rowOff>0</xdr:rowOff>
    </xdr:from>
    <xdr:to>
      <xdr:col>3</xdr:col>
      <xdr:colOff>1428750</xdr:colOff>
      <xdr:row>68</xdr:row>
      <xdr:rowOff>1143000</xdr:rowOff>
    </xdr:to>
    <xdr:pic>
      <xdr:nvPicPr>
        <xdr:cNvPr id="1543" name="Picture 1" descr="Picture">
          <a:extLst>
            <a:ext uri="{FF2B5EF4-FFF2-40B4-BE49-F238E27FC236}">
              <a16:creationId xmlns:a16="http://schemas.microsoft.com/office/drawing/2014/main" id="{4893EC60-AED6-4F94-887C-3B89E31F6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52600" y="1022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1428750</xdr:colOff>
      <xdr:row>89</xdr:row>
      <xdr:rowOff>1143000</xdr:rowOff>
    </xdr:to>
    <xdr:pic>
      <xdr:nvPicPr>
        <xdr:cNvPr id="1544" name="Picture 1" descr="Picture">
          <a:extLst>
            <a:ext uri="{FF2B5EF4-FFF2-40B4-BE49-F238E27FC236}">
              <a16:creationId xmlns:a16="http://schemas.microsoft.com/office/drawing/2014/main" id="{AE1DD1D2-707A-4BAD-B1AD-E372A0D3D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52600" y="1343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</xdr:row>
      <xdr:rowOff>0</xdr:rowOff>
    </xdr:from>
    <xdr:to>
      <xdr:col>3</xdr:col>
      <xdr:colOff>1428750</xdr:colOff>
      <xdr:row>67</xdr:row>
      <xdr:rowOff>1143000</xdr:rowOff>
    </xdr:to>
    <xdr:pic>
      <xdr:nvPicPr>
        <xdr:cNvPr id="1545" name="Picture 1" descr="Picture">
          <a:extLst>
            <a:ext uri="{FF2B5EF4-FFF2-40B4-BE49-F238E27FC236}">
              <a16:creationId xmlns:a16="http://schemas.microsoft.com/office/drawing/2014/main" id="{F107D649-1D40-4B1E-826F-1DCFEFB1A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52600" y="1007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45</xdr:row>
      <xdr:rowOff>0</xdr:rowOff>
    </xdr:from>
    <xdr:to>
      <xdr:col>3</xdr:col>
      <xdr:colOff>1428750</xdr:colOff>
      <xdr:row>45</xdr:row>
      <xdr:rowOff>1143000</xdr:rowOff>
    </xdr:to>
    <xdr:pic>
      <xdr:nvPicPr>
        <xdr:cNvPr id="1546" name="Picture 1" descr="Picture">
          <a:extLst>
            <a:ext uri="{FF2B5EF4-FFF2-40B4-BE49-F238E27FC236}">
              <a16:creationId xmlns:a16="http://schemas.microsoft.com/office/drawing/2014/main" id="{064F69BA-B5F0-494A-BBC9-8A4ECDDEE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52600" y="672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88</xdr:row>
      <xdr:rowOff>0</xdr:rowOff>
    </xdr:from>
    <xdr:to>
      <xdr:col>3</xdr:col>
      <xdr:colOff>1428750</xdr:colOff>
      <xdr:row>88</xdr:row>
      <xdr:rowOff>1143000</xdr:rowOff>
    </xdr:to>
    <xdr:pic>
      <xdr:nvPicPr>
        <xdr:cNvPr id="1547" name="Picture 1" descr="Picture">
          <a:extLst>
            <a:ext uri="{FF2B5EF4-FFF2-40B4-BE49-F238E27FC236}">
              <a16:creationId xmlns:a16="http://schemas.microsoft.com/office/drawing/2014/main" id="{4A677AF0-A506-440B-A9E5-F575F992C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52600" y="1327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</xdr:row>
      <xdr:rowOff>0</xdr:rowOff>
    </xdr:from>
    <xdr:to>
      <xdr:col>3</xdr:col>
      <xdr:colOff>1428750</xdr:colOff>
      <xdr:row>66</xdr:row>
      <xdr:rowOff>1143000</xdr:rowOff>
    </xdr:to>
    <xdr:pic>
      <xdr:nvPicPr>
        <xdr:cNvPr id="1548" name="Picture 1" descr="Picture">
          <a:extLst>
            <a:ext uri="{FF2B5EF4-FFF2-40B4-BE49-F238E27FC236}">
              <a16:creationId xmlns:a16="http://schemas.microsoft.com/office/drawing/2014/main" id="{515B787D-F020-41AE-86B5-8D47156E2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52600" y="992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44</xdr:row>
      <xdr:rowOff>0</xdr:rowOff>
    </xdr:from>
    <xdr:to>
      <xdr:col>3</xdr:col>
      <xdr:colOff>1428750</xdr:colOff>
      <xdr:row>44</xdr:row>
      <xdr:rowOff>1143000</xdr:rowOff>
    </xdr:to>
    <xdr:pic>
      <xdr:nvPicPr>
        <xdr:cNvPr id="1549" name="Picture 1" descr="Picture">
          <a:extLst>
            <a:ext uri="{FF2B5EF4-FFF2-40B4-BE49-F238E27FC236}">
              <a16:creationId xmlns:a16="http://schemas.microsoft.com/office/drawing/2014/main" id="{8D21004D-66CC-4CED-8E28-03AD8CD96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52600" y="657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87</xdr:row>
      <xdr:rowOff>0</xdr:rowOff>
    </xdr:from>
    <xdr:to>
      <xdr:col>3</xdr:col>
      <xdr:colOff>1428750</xdr:colOff>
      <xdr:row>87</xdr:row>
      <xdr:rowOff>1143000</xdr:rowOff>
    </xdr:to>
    <xdr:pic>
      <xdr:nvPicPr>
        <xdr:cNvPr id="1550" name="Picture 1" descr="Picture">
          <a:extLst>
            <a:ext uri="{FF2B5EF4-FFF2-40B4-BE49-F238E27FC236}">
              <a16:creationId xmlns:a16="http://schemas.microsoft.com/office/drawing/2014/main" id="{C635F2DF-83CF-4B53-9396-CE37179EC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52600" y="1312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</xdr:row>
      <xdr:rowOff>0</xdr:rowOff>
    </xdr:from>
    <xdr:to>
      <xdr:col>3</xdr:col>
      <xdr:colOff>1428750</xdr:colOff>
      <xdr:row>65</xdr:row>
      <xdr:rowOff>1143000</xdr:rowOff>
    </xdr:to>
    <xdr:pic>
      <xdr:nvPicPr>
        <xdr:cNvPr id="1551" name="Picture 1" descr="Picture">
          <a:extLst>
            <a:ext uri="{FF2B5EF4-FFF2-40B4-BE49-F238E27FC236}">
              <a16:creationId xmlns:a16="http://schemas.microsoft.com/office/drawing/2014/main" id="{1D4859C3-E903-4BFC-A48E-CEF0F6CC5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52600" y="977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43</xdr:row>
      <xdr:rowOff>0</xdr:rowOff>
    </xdr:from>
    <xdr:to>
      <xdr:col>3</xdr:col>
      <xdr:colOff>1428750</xdr:colOff>
      <xdr:row>43</xdr:row>
      <xdr:rowOff>1143000</xdr:rowOff>
    </xdr:to>
    <xdr:pic>
      <xdr:nvPicPr>
        <xdr:cNvPr id="1552" name="Picture 1" descr="Picture">
          <a:extLst>
            <a:ext uri="{FF2B5EF4-FFF2-40B4-BE49-F238E27FC236}">
              <a16:creationId xmlns:a16="http://schemas.microsoft.com/office/drawing/2014/main" id="{3A2EBEB2-928D-43A2-AA7F-49E8F9063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52600" y="641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</xdr:row>
      <xdr:rowOff>0</xdr:rowOff>
    </xdr:from>
    <xdr:to>
      <xdr:col>3</xdr:col>
      <xdr:colOff>1428750</xdr:colOff>
      <xdr:row>21</xdr:row>
      <xdr:rowOff>1143000</xdr:rowOff>
    </xdr:to>
    <xdr:pic>
      <xdr:nvPicPr>
        <xdr:cNvPr id="1553" name="Picture 1" descr="Picture">
          <a:extLst>
            <a:ext uri="{FF2B5EF4-FFF2-40B4-BE49-F238E27FC236}">
              <a16:creationId xmlns:a16="http://schemas.microsoft.com/office/drawing/2014/main" id="{FD9D8824-28F8-4F66-9380-86F890A52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52600" y="306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86</xdr:row>
      <xdr:rowOff>0</xdr:rowOff>
    </xdr:from>
    <xdr:to>
      <xdr:col>3</xdr:col>
      <xdr:colOff>1428750</xdr:colOff>
      <xdr:row>86</xdr:row>
      <xdr:rowOff>1143000</xdr:rowOff>
    </xdr:to>
    <xdr:pic>
      <xdr:nvPicPr>
        <xdr:cNvPr id="1554" name="Picture 1" descr="Picture">
          <a:extLst>
            <a:ext uri="{FF2B5EF4-FFF2-40B4-BE49-F238E27FC236}">
              <a16:creationId xmlns:a16="http://schemas.microsoft.com/office/drawing/2014/main" id="{1BBBB766-D6D5-4036-A44E-3C439EA8F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52600" y="1297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</xdr:row>
      <xdr:rowOff>0</xdr:rowOff>
    </xdr:from>
    <xdr:to>
      <xdr:col>3</xdr:col>
      <xdr:colOff>1428750</xdr:colOff>
      <xdr:row>64</xdr:row>
      <xdr:rowOff>1143000</xdr:rowOff>
    </xdr:to>
    <xdr:pic>
      <xdr:nvPicPr>
        <xdr:cNvPr id="1555" name="Picture 1" descr="Picture">
          <a:extLst>
            <a:ext uri="{FF2B5EF4-FFF2-40B4-BE49-F238E27FC236}">
              <a16:creationId xmlns:a16="http://schemas.microsoft.com/office/drawing/2014/main" id="{2ADC52CF-F038-480B-AD41-2D05919ED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52600" y="962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42</xdr:row>
      <xdr:rowOff>0</xdr:rowOff>
    </xdr:from>
    <xdr:to>
      <xdr:col>3</xdr:col>
      <xdr:colOff>1428750</xdr:colOff>
      <xdr:row>42</xdr:row>
      <xdr:rowOff>1143000</xdr:rowOff>
    </xdr:to>
    <xdr:pic>
      <xdr:nvPicPr>
        <xdr:cNvPr id="1556" name="Picture 1" descr="Picture">
          <a:extLst>
            <a:ext uri="{FF2B5EF4-FFF2-40B4-BE49-F238E27FC236}">
              <a16:creationId xmlns:a16="http://schemas.microsoft.com/office/drawing/2014/main" id="{29E012CF-13E4-45CC-9869-E73296ECE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52600" y="626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</xdr:row>
      <xdr:rowOff>0</xdr:rowOff>
    </xdr:from>
    <xdr:to>
      <xdr:col>3</xdr:col>
      <xdr:colOff>1428750</xdr:colOff>
      <xdr:row>20</xdr:row>
      <xdr:rowOff>1143000</xdr:rowOff>
    </xdr:to>
    <xdr:pic>
      <xdr:nvPicPr>
        <xdr:cNvPr id="1557" name="Picture 1" descr="Picture">
          <a:extLst>
            <a:ext uri="{FF2B5EF4-FFF2-40B4-BE49-F238E27FC236}">
              <a16:creationId xmlns:a16="http://schemas.microsoft.com/office/drawing/2014/main" id="{45E068AF-0516-4E38-BAF1-D4FAA8A5B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52600" y="291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85</xdr:row>
      <xdr:rowOff>0</xdr:rowOff>
    </xdr:from>
    <xdr:to>
      <xdr:col>3</xdr:col>
      <xdr:colOff>1428750</xdr:colOff>
      <xdr:row>85</xdr:row>
      <xdr:rowOff>1143000</xdr:rowOff>
    </xdr:to>
    <xdr:pic>
      <xdr:nvPicPr>
        <xdr:cNvPr id="1558" name="Picture 1" descr="Picture">
          <a:extLst>
            <a:ext uri="{FF2B5EF4-FFF2-40B4-BE49-F238E27FC236}">
              <a16:creationId xmlns:a16="http://schemas.microsoft.com/office/drawing/2014/main" id="{CA9A51B3-00E6-4D51-B006-89EA6472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52600" y="1282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</xdr:row>
      <xdr:rowOff>0</xdr:rowOff>
    </xdr:from>
    <xdr:to>
      <xdr:col>3</xdr:col>
      <xdr:colOff>1428750</xdr:colOff>
      <xdr:row>63</xdr:row>
      <xdr:rowOff>1143000</xdr:rowOff>
    </xdr:to>
    <xdr:pic>
      <xdr:nvPicPr>
        <xdr:cNvPr id="1559" name="Picture 1" descr="Picture">
          <a:extLst>
            <a:ext uri="{FF2B5EF4-FFF2-40B4-BE49-F238E27FC236}">
              <a16:creationId xmlns:a16="http://schemas.microsoft.com/office/drawing/2014/main" id="{1C8FA809-D2AF-484E-97FE-E8895478C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52600" y="946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41</xdr:row>
      <xdr:rowOff>0</xdr:rowOff>
    </xdr:from>
    <xdr:to>
      <xdr:col>3</xdr:col>
      <xdr:colOff>1428750</xdr:colOff>
      <xdr:row>41</xdr:row>
      <xdr:rowOff>1143000</xdr:rowOff>
    </xdr:to>
    <xdr:pic>
      <xdr:nvPicPr>
        <xdr:cNvPr id="1560" name="Picture 1" descr="Picture">
          <a:extLst>
            <a:ext uri="{FF2B5EF4-FFF2-40B4-BE49-F238E27FC236}">
              <a16:creationId xmlns:a16="http://schemas.microsoft.com/office/drawing/2014/main" id="{BF94A7B7-B9C0-4FB4-AFCE-94B58A545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52600" y="611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</xdr:row>
      <xdr:rowOff>0</xdr:rowOff>
    </xdr:from>
    <xdr:to>
      <xdr:col>3</xdr:col>
      <xdr:colOff>1428750</xdr:colOff>
      <xdr:row>19</xdr:row>
      <xdr:rowOff>1143000</xdr:rowOff>
    </xdr:to>
    <xdr:pic>
      <xdr:nvPicPr>
        <xdr:cNvPr id="1561" name="Picture 1" descr="Picture">
          <a:extLst>
            <a:ext uri="{FF2B5EF4-FFF2-40B4-BE49-F238E27FC236}">
              <a16:creationId xmlns:a16="http://schemas.microsoft.com/office/drawing/2014/main" id="{E9B268F0-7C93-4267-9B66-A354D0C43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52600" y="276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</xdr:row>
      <xdr:rowOff>0</xdr:rowOff>
    </xdr:from>
    <xdr:to>
      <xdr:col>3</xdr:col>
      <xdr:colOff>1428750</xdr:colOff>
      <xdr:row>62</xdr:row>
      <xdr:rowOff>1143000</xdr:rowOff>
    </xdr:to>
    <xdr:pic>
      <xdr:nvPicPr>
        <xdr:cNvPr id="1562" name="Picture 1" descr="Picture">
          <a:extLst>
            <a:ext uri="{FF2B5EF4-FFF2-40B4-BE49-F238E27FC236}">
              <a16:creationId xmlns:a16="http://schemas.microsoft.com/office/drawing/2014/main" id="{08CAFA11-D1C8-4A33-8B09-3CCFC53DE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52600" y="931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40</xdr:row>
      <xdr:rowOff>0</xdr:rowOff>
    </xdr:from>
    <xdr:to>
      <xdr:col>3</xdr:col>
      <xdr:colOff>1428750</xdr:colOff>
      <xdr:row>40</xdr:row>
      <xdr:rowOff>1143000</xdr:rowOff>
    </xdr:to>
    <xdr:pic>
      <xdr:nvPicPr>
        <xdr:cNvPr id="1563" name="Picture 1" descr="Picture">
          <a:extLst>
            <a:ext uri="{FF2B5EF4-FFF2-40B4-BE49-F238E27FC236}">
              <a16:creationId xmlns:a16="http://schemas.microsoft.com/office/drawing/2014/main" id="{7183AC66-5B57-4881-9BA5-963B918D3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52600" y="596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1428750</xdr:colOff>
      <xdr:row>18</xdr:row>
      <xdr:rowOff>1143000</xdr:rowOff>
    </xdr:to>
    <xdr:pic>
      <xdr:nvPicPr>
        <xdr:cNvPr id="1564" name="Picture 1" descr="Picture">
          <a:extLst>
            <a:ext uri="{FF2B5EF4-FFF2-40B4-BE49-F238E27FC236}">
              <a16:creationId xmlns:a16="http://schemas.microsoft.com/office/drawing/2014/main" id="{3793365D-96FD-4952-80A3-00EA9180B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52600" y="260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</xdr:row>
      <xdr:rowOff>0</xdr:rowOff>
    </xdr:from>
    <xdr:to>
      <xdr:col>3</xdr:col>
      <xdr:colOff>1428750</xdr:colOff>
      <xdr:row>61</xdr:row>
      <xdr:rowOff>1143000</xdr:rowOff>
    </xdr:to>
    <xdr:pic>
      <xdr:nvPicPr>
        <xdr:cNvPr id="1565" name="Picture 1" descr="Picture">
          <a:extLst>
            <a:ext uri="{FF2B5EF4-FFF2-40B4-BE49-F238E27FC236}">
              <a16:creationId xmlns:a16="http://schemas.microsoft.com/office/drawing/2014/main" id="{60514CCD-A010-4FE7-8D58-9F990F35E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52600" y="916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39</xdr:row>
      <xdr:rowOff>0</xdr:rowOff>
    </xdr:from>
    <xdr:to>
      <xdr:col>3</xdr:col>
      <xdr:colOff>1428750</xdr:colOff>
      <xdr:row>39</xdr:row>
      <xdr:rowOff>1143000</xdr:rowOff>
    </xdr:to>
    <xdr:pic>
      <xdr:nvPicPr>
        <xdr:cNvPr id="1566" name="Picture 1" descr="Picture">
          <a:extLst>
            <a:ext uri="{FF2B5EF4-FFF2-40B4-BE49-F238E27FC236}">
              <a16:creationId xmlns:a16="http://schemas.microsoft.com/office/drawing/2014/main" id="{5F1073CD-A0D9-42A1-B649-8A7194A09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52600" y="581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</xdr:row>
      <xdr:rowOff>0</xdr:rowOff>
    </xdr:from>
    <xdr:to>
      <xdr:col>3</xdr:col>
      <xdr:colOff>1428750</xdr:colOff>
      <xdr:row>17</xdr:row>
      <xdr:rowOff>1143000</xdr:rowOff>
    </xdr:to>
    <xdr:pic>
      <xdr:nvPicPr>
        <xdr:cNvPr id="1567" name="Picture 1" descr="Picture">
          <a:extLst>
            <a:ext uri="{FF2B5EF4-FFF2-40B4-BE49-F238E27FC236}">
              <a16:creationId xmlns:a16="http://schemas.microsoft.com/office/drawing/2014/main" id="{9F32E8AB-1C52-45B5-AF29-D8170422C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52600" y="245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</xdr:row>
      <xdr:rowOff>0</xdr:rowOff>
    </xdr:from>
    <xdr:to>
      <xdr:col>3</xdr:col>
      <xdr:colOff>1428750</xdr:colOff>
      <xdr:row>38</xdr:row>
      <xdr:rowOff>1143000</xdr:rowOff>
    </xdr:to>
    <xdr:pic>
      <xdr:nvPicPr>
        <xdr:cNvPr id="1568" name="Picture 1" descr="Picture">
          <a:extLst>
            <a:ext uri="{FF2B5EF4-FFF2-40B4-BE49-F238E27FC236}">
              <a16:creationId xmlns:a16="http://schemas.microsoft.com/office/drawing/2014/main" id="{FFE04F40-0629-477B-9145-B64A37C15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52600" y="565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1428750</xdr:colOff>
      <xdr:row>16</xdr:row>
      <xdr:rowOff>1143000</xdr:rowOff>
    </xdr:to>
    <xdr:pic>
      <xdr:nvPicPr>
        <xdr:cNvPr id="1569" name="Picture 1" descr="Picture">
          <a:extLst>
            <a:ext uri="{FF2B5EF4-FFF2-40B4-BE49-F238E27FC236}">
              <a16:creationId xmlns:a16="http://schemas.microsoft.com/office/drawing/2014/main" id="{61034C09-CCF0-4C44-8B60-33432C66D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52600" y="230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1428750</xdr:colOff>
      <xdr:row>37</xdr:row>
      <xdr:rowOff>1143000</xdr:rowOff>
    </xdr:to>
    <xdr:pic>
      <xdr:nvPicPr>
        <xdr:cNvPr id="1570" name="Picture 1" descr="Picture">
          <a:extLst>
            <a:ext uri="{FF2B5EF4-FFF2-40B4-BE49-F238E27FC236}">
              <a16:creationId xmlns:a16="http://schemas.microsoft.com/office/drawing/2014/main" id="{05EBEC47-40EB-4F95-B3D8-B31EF0DD3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52600" y="550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1428750</xdr:colOff>
      <xdr:row>15</xdr:row>
      <xdr:rowOff>1143000</xdr:rowOff>
    </xdr:to>
    <xdr:pic>
      <xdr:nvPicPr>
        <xdr:cNvPr id="1571" name="Picture 1" descr="Picture">
          <a:extLst>
            <a:ext uri="{FF2B5EF4-FFF2-40B4-BE49-F238E27FC236}">
              <a16:creationId xmlns:a16="http://schemas.microsoft.com/office/drawing/2014/main" id="{84D1630A-E1AF-44CB-9A39-66EEC8E46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52600" y="215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</xdr:row>
      <xdr:rowOff>0</xdr:rowOff>
    </xdr:from>
    <xdr:to>
      <xdr:col>3</xdr:col>
      <xdr:colOff>1428750</xdr:colOff>
      <xdr:row>14</xdr:row>
      <xdr:rowOff>1143000</xdr:rowOff>
    </xdr:to>
    <xdr:pic>
      <xdr:nvPicPr>
        <xdr:cNvPr id="1572" name="Picture 1" descr="Picture">
          <a:extLst>
            <a:ext uri="{FF2B5EF4-FFF2-40B4-BE49-F238E27FC236}">
              <a16:creationId xmlns:a16="http://schemas.microsoft.com/office/drawing/2014/main" id="{35F479EE-7CEE-476D-88F6-F51EA3194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52600" y="200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1428750</xdr:colOff>
      <xdr:row>13</xdr:row>
      <xdr:rowOff>1143000</xdr:rowOff>
    </xdr:to>
    <xdr:pic>
      <xdr:nvPicPr>
        <xdr:cNvPr id="1573" name="Picture 1" descr="Picture">
          <a:extLst>
            <a:ext uri="{FF2B5EF4-FFF2-40B4-BE49-F238E27FC236}">
              <a16:creationId xmlns:a16="http://schemas.microsoft.com/office/drawing/2014/main" id="{858303D1-F031-468D-A2F0-65A59C26E7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52600" y="184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96</xdr:row>
      <xdr:rowOff>0</xdr:rowOff>
    </xdr:from>
    <xdr:to>
      <xdr:col>3</xdr:col>
      <xdr:colOff>1428750</xdr:colOff>
      <xdr:row>96</xdr:row>
      <xdr:rowOff>1143000</xdr:rowOff>
    </xdr:to>
    <xdr:pic>
      <xdr:nvPicPr>
        <xdr:cNvPr id="1574" name="Picture 1" descr="Picture">
          <a:extLst>
            <a:ext uri="{FF2B5EF4-FFF2-40B4-BE49-F238E27FC236}">
              <a16:creationId xmlns:a16="http://schemas.microsoft.com/office/drawing/2014/main" id="{413916C8-8FF4-4F85-848C-54E62249D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52600" y="1449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95</xdr:row>
      <xdr:rowOff>0</xdr:rowOff>
    </xdr:from>
    <xdr:to>
      <xdr:col>3</xdr:col>
      <xdr:colOff>1428750</xdr:colOff>
      <xdr:row>95</xdr:row>
      <xdr:rowOff>1143000</xdr:rowOff>
    </xdr:to>
    <xdr:pic>
      <xdr:nvPicPr>
        <xdr:cNvPr id="1575" name="Picture 1" descr="Picture">
          <a:extLst>
            <a:ext uri="{FF2B5EF4-FFF2-40B4-BE49-F238E27FC236}">
              <a16:creationId xmlns:a16="http://schemas.microsoft.com/office/drawing/2014/main" id="{74EBFF18-6CE1-4E64-84AD-D101778E7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52600" y="1434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94</xdr:row>
      <xdr:rowOff>0</xdr:rowOff>
    </xdr:from>
    <xdr:to>
      <xdr:col>3</xdr:col>
      <xdr:colOff>1428750</xdr:colOff>
      <xdr:row>94</xdr:row>
      <xdr:rowOff>1143000</xdr:rowOff>
    </xdr:to>
    <xdr:pic>
      <xdr:nvPicPr>
        <xdr:cNvPr id="1576" name="Picture 1" descr="Picture">
          <a:extLst>
            <a:ext uri="{FF2B5EF4-FFF2-40B4-BE49-F238E27FC236}">
              <a16:creationId xmlns:a16="http://schemas.microsoft.com/office/drawing/2014/main" id="{7A70E6A0-DDBC-4127-9F01-831B6070B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52600" y="1419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</xdr:row>
      <xdr:rowOff>0</xdr:rowOff>
    </xdr:from>
    <xdr:to>
      <xdr:col>3</xdr:col>
      <xdr:colOff>1428750</xdr:colOff>
      <xdr:row>72</xdr:row>
      <xdr:rowOff>1143000</xdr:rowOff>
    </xdr:to>
    <xdr:pic>
      <xdr:nvPicPr>
        <xdr:cNvPr id="1577" name="Picture 1" descr="Picture">
          <a:extLst>
            <a:ext uri="{FF2B5EF4-FFF2-40B4-BE49-F238E27FC236}">
              <a16:creationId xmlns:a16="http://schemas.microsoft.com/office/drawing/2014/main" id="{8E29CB33-DF7C-48A0-B4B1-E746B7B05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52600" y="1083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</xdr:row>
      <xdr:rowOff>0</xdr:rowOff>
    </xdr:from>
    <xdr:to>
      <xdr:col>3</xdr:col>
      <xdr:colOff>1428750</xdr:colOff>
      <xdr:row>71</xdr:row>
      <xdr:rowOff>1143000</xdr:rowOff>
    </xdr:to>
    <xdr:pic>
      <xdr:nvPicPr>
        <xdr:cNvPr id="1578" name="Picture 1" descr="Picture">
          <a:extLst>
            <a:ext uri="{FF2B5EF4-FFF2-40B4-BE49-F238E27FC236}">
              <a16:creationId xmlns:a16="http://schemas.microsoft.com/office/drawing/2014/main" id="{9C921DAE-884B-4272-9AE9-ADFDA1232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52600" y="1068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</xdr:row>
      <xdr:rowOff>0</xdr:rowOff>
    </xdr:from>
    <xdr:to>
      <xdr:col>3</xdr:col>
      <xdr:colOff>1428750</xdr:colOff>
      <xdr:row>70</xdr:row>
      <xdr:rowOff>1143000</xdr:rowOff>
    </xdr:to>
    <xdr:pic>
      <xdr:nvPicPr>
        <xdr:cNvPr id="1579" name="Picture 1" descr="Picture">
          <a:extLst>
            <a:ext uri="{FF2B5EF4-FFF2-40B4-BE49-F238E27FC236}">
              <a16:creationId xmlns:a16="http://schemas.microsoft.com/office/drawing/2014/main" id="{7AD6CB43-2AA9-4688-A4DB-E495CF772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52600" y="1053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</xdr:row>
      <xdr:rowOff>0</xdr:rowOff>
    </xdr:from>
    <xdr:to>
      <xdr:col>3</xdr:col>
      <xdr:colOff>1428750</xdr:colOff>
      <xdr:row>48</xdr:row>
      <xdr:rowOff>1143000</xdr:rowOff>
    </xdr:to>
    <xdr:pic>
      <xdr:nvPicPr>
        <xdr:cNvPr id="1580" name="Picture 1" descr="Picture">
          <a:extLst>
            <a:ext uri="{FF2B5EF4-FFF2-40B4-BE49-F238E27FC236}">
              <a16:creationId xmlns:a16="http://schemas.microsoft.com/office/drawing/2014/main" id="{F59C1527-604B-4B17-8CFA-A88C1D45B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52600" y="718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47</xdr:row>
      <xdr:rowOff>0</xdr:rowOff>
    </xdr:from>
    <xdr:to>
      <xdr:col>3</xdr:col>
      <xdr:colOff>1428750</xdr:colOff>
      <xdr:row>47</xdr:row>
      <xdr:rowOff>1143000</xdr:rowOff>
    </xdr:to>
    <xdr:pic>
      <xdr:nvPicPr>
        <xdr:cNvPr id="1581" name="Picture 1" descr="Picture">
          <a:extLst>
            <a:ext uri="{FF2B5EF4-FFF2-40B4-BE49-F238E27FC236}">
              <a16:creationId xmlns:a16="http://schemas.microsoft.com/office/drawing/2014/main" id="{FBC13D21-A9CA-4725-8C3C-53A4CE013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52600" y="702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46</xdr:row>
      <xdr:rowOff>0</xdr:rowOff>
    </xdr:from>
    <xdr:to>
      <xdr:col>3</xdr:col>
      <xdr:colOff>1428750</xdr:colOff>
      <xdr:row>46</xdr:row>
      <xdr:rowOff>1143000</xdr:rowOff>
    </xdr:to>
    <xdr:pic>
      <xdr:nvPicPr>
        <xdr:cNvPr id="1582" name="Picture 1" descr="Picture">
          <a:extLst>
            <a:ext uri="{FF2B5EF4-FFF2-40B4-BE49-F238E27FC236}">
              <a16:creationId xmlns:a16="http://schemas.microsoft.com/office/drawing/2014/main" id="{A9D41D4A-1E40-4E79-88F2-CB99E5602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52600" y="687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</xdr:row>
      <xdr:rowOff>0</xdr:rowOff>
    </xdr:from>
    <xdr:to>
      <xdr:col>3</xdr:col>
      <xdr:colOff>1428750</xdr:colOff>
      <xdr:row>24</xdr:row>
      <xdr:rowOff>1143000</xdr:rowOff>
    </xdr:to>
    <xdr:pic>
      <xdr:nvPicPr>
        <xdr:cNvPr id="1583" name="Picture 1" descr="Picture">
          <a:extLst>
            <a:ext uri="{FF2B5EF4-FFF2-40B4-BE49-F238E27FC236}">
              <a16:creationId xmlns:a16="http://schemas.microsoft.com/office/drawing/2014/main" id="{3480A989-41CA-4456-B0DE-61A42D0F8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52600" y="352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1428750</xdr:colOff>
      <xdr:row>23</xdr:row>
      <xdr:rowOff>1143000</xdr:rowOff>
    </xdr:to>
    <xdr:pic>
      <xdr:nvPicPr>
        <xdr:cNvPr id="1584" name="Picture 1" descr="Picture">
          <a:extLst>
            <a:ext uri="{FF2B5EF4-FFF2-40B4-BE49-F238E27FC236}">
              <a16:creationId xmlns:a16="http://schemas.microsoft.com/office/drawing/2014/main" id="{2CAB9AED-F1F1-41F7-8B04-664C15547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52600" y="337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</xdr:row>
      <xdr:rowOff>0</xdr:rowOff>
    </xdr:from>
    <xdr:to>
      <xdr:col>3</xdr:col>
      <xdr:colOff>1428750</xdr:colOff>
      <xdr:row>22</xdr:row>
      <xdr:rowOff>1143000</xdr:rowOff>
    </xdr:to>
    <xdr:pic>
      <xdr:nvPicPr>
        <xdr:cNvPr id="1585" name="Picture 1" descr="Picture">
          <a:extLst>
            <a:ext uri="{FF2B5EF4-FFF2-40B4-BE49-F238E27FC236}">
              <a16:creationId xmlns:a16="http://schemas.microsoft.com/office/drawing/2014/main" id="{3D385E83-AAA9-43FA-8FC3-B00757612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52600" y="321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81</xdr:row>
      <xdr:rowOff>0</xdr:rowOff>
    </xdr:from>
    <xdr:to>
      <xdr:col>3</xdr:col>
      <xdr:colOff>1428750</xdr:colOff>
      <xdr:row>81</xdr:row>
      <xdr:rowOff>1143000</xdr:rowOff>
    </xdr:to>
    <xdr:pic>
      <xdr:nvPicPr>
        <xdr:cNvPr id="1586" name="Picture 1" descr="Picture">
          <a:extLst>
            <a:ext uri="{FF2B5EF4-FFF2-40B4-BE49-F238E27FC236}">
              <a16:creationId xmlns:a16="http://schemas.microsoft.com/office/drawing/2014/main" id="{2535394A-E8D0-4629-B2A8-31CD88C64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52600" y="1221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80</xdr:row>
      <xdr:rowOff>0</xdr:rowOff>
    </xdr:from>
    <xdr:to>
      <xdr:col>3</xdr:col>
      <xdr:colOff>1428750</xdr:colOff>
      <xdr:row>80</xdr:row>
      <xdr:rowOff>1143000</xdr:rowOff>
    </xdr:to>
    <xdr:pic>
      <xdr:nvPicPr>
        <xdr:cNvPr id="1587" name="Picture 1" descr="Picture">
          <a:extLst>
            <a:ext uri="{FF2B5EF4-FFF2-40B4-BE49-F238E27FC236}">
              <a16:creationId xmlns:a16="http://schemas.microsoft.com/office/drawing/2014/main" id="{E17410BA-D161-43B2-8042-EA53616D2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52600" y="1205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79</xdr:row>
      <xdr:rowOff>0</xdr:rowOff>
    </xdr:from>
    <xdr:to>
      <xdr:col>3</xdr:col>
      <xdr:colOff>1428750</xdr:colOff>
      <xdr:row>79</xdr:row>
      <xdr:rowOff>1143000</xdr:rowOff>
    </xdr:to>
    <xdr:pic>
      <xdr:nvPicPr>
        <xdr:cNvPr id="1588" name="Picture 1" descr="Picture">
          <a:extLst>
            <a:ext uri="{FF2B5EF4-FFF2-40B4-BE49-F238E27FC236}">
              <a16:creationId xmlns:a16="http://schemas.microsoft.com/office/drawing/2014/main" id="{A52FA11D-B92C-4BFF-9C69-89A3161E8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52600" y="1190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</xdr:row>
      <xdr:rowOff>0</xdr:rowOff>
    </xdr:from>
    <xdr:to>
      <xdr:col>3</xdr:col>
      <xdr:colOff>1428750</xdr:colOff>
      <xdr:row>57</xdr:row>
      <xdr:rowOff>1143000</xdr:rowOff>
    </xdr:to>
    <xdr:pic>
      <xdr:nvPicPr>
        <xdr:cNvPr id="1589" name="Picture 1" descr="Picture">
          <a:extLst>
            <a:ext uri="{FF2B5EF4-FFF2-40B4-BE49-F238E27FC236}">
              <a16:creationId xmlns:a16="http://schemas.microsoft.com/office/drawing/2014/main" id="{ADDC449C-01BB-4905-9B98-6EE386F1B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52600" y="855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78</xdr:row>
      <xdr:rowOff>0</xdr:rowOff>
    </xdr:from>
    <xdr:to>
      <xdr:col>3</xdr:col>
      <xdr:colOff>1428750</xdr:colOff>
      <xdr:row>78</xdr:row>
      <xdr:rowOff>1143000</xdr:rowOff>
    </xdr:to>
    <xdr:pic>
      <xdr:nvPicPr>
        <xdr:cNvPr id="1590" name="Picture 1" descr="Picture">
          <a:extLst>
            <a:ext uri="{FF2B5EF4-FFF2-40B4-BE49-F238E27FC236}">
              <a16:creationId xmlns:a16="http://schemas.microsoft.com/office/drawing/2014/main" id="{92494A11-42E2-438A-BB72-09D47E510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52600" y="1175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</xdr:row>
      <xdr:rowOff>0</xdr:rowOff>
    </xdr:from>
    <xdr:to>
      <xdr:col>3</xdr:col>
      <xdr:colOff>1428750</xdr:colOff>
      <xdr:row>56</xdr:row>
      <xdr:rowOff>1143000</xdr:rowOff>
    </xdr:to>
    <xdr:pic>
      <xdr:nvPicPr>
        <xdr:cNvPr id="1591" name="Picture 1" descr="Picture">
          <a:extLst>
            <a:ext uri="{FF2B5EF4-FFF2-40B4-BE49-F238E27FC236}">
              <a16:creationId xmlns:a16="http://schemas.microsoft.com/office/drawing/2014/main" id="{4509D1CB-48B2-48D8-866D-D22416B3B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52600" y="840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1428750</xdr:colOff>
      <xdr:row>77</xdr:row>
      <xdr:rowOff>1143000</xdr:rowOff>
    </xdr:to>
    <xdr:pic>
      <xdr:nvPicPr>
        <xdr:cNvPr id="1592" name="Picture 1" descr="Picture">
          <a:extLst>
            <a:ext uri="{FF2B5EF4-FFF2-40B4-BE49-F238E27FC236}">
              <a16:creationId xmlns:a16="http://schemas.microsoft.com/office/drawing/2014/main" id="{1C9AD597-58D7-409B-AF58-196C4BD4B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52600" y="1160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</xdr:row>
      <xdr:rowOff>0</xdr:rowOff>
    </xdr:from>
    <xdr:to>
      <xdr:col>3</xdr:col>
      <xdr:colOff>1428750</xdr:colOff>
      <xdr:row>55</xdr:row>
      <xdr:rowOff>1143000</xdr:rowOff>
    </xdr:to>
    <xdr:pic>
      <xdr:nvPicPr>
        <xdr:cNvPr id="1593" name="Picture 1" descr="Picture">
          <a:extLst>
            <a:ext uri="{FF2B5EF4-FFF2-40B4-BE49-F238E27FC236}">
              <a16:creationId xmlns:a16="http://schemas.microsoft.com/office/drawing/2014/main" id="{2F2F36B9-EDBB-4B2E-96CA-C78F55A22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52600" y="824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</xdr:row>
      <xdr:rowOff>0</xdr:rowOff>
    </xdr:from>
    <xdr:to>
      <xdr:col>3</xdr:col>
      <xdr:colOff>1428750</xdr:colOff>
      <xdr:row>33</xdr:row>
      <xdr:rowOff>1143000</xdr:rowOff>
    </xdr:to>
    <xdr:pic>
      <xdr:nvPicPr>
        <xdr:cNvPr id="1594" name="Picture 1" descr="Picture">
          <a:extLst>
            <a:ext uri="{FF2B5EF4-FFF2-40B4-BE49-F238E27FC236}">
              <a16:creationId xmlns:a16="http://schemas.microsoft.com/office/drawing/2014/main" id="{C78E526D-44BD-4B5F-AC89-1DAC7EC02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52600" y="489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</xdr:row>
      <xdr:rowOff>0</xdr:rowOff>
    </xdr:from>
    <xdr:to>
      <xdr:col>3</xdr:col>
      <xdr:colOff>1428750</xdr:colOff>
      <xdr:row>76</xdr:row>
      <xdr:rowOff>1143000</xdr:rowOff>
    </xdr:to>
    <xdr:pic>
      <xdr:nvPicPr>
        <xdr:cNvPr id="1595" name="Picture 1" descr="Picture">
          <a:extLst>
            <a:ext uri="{FF2B5EF4-FFF2-40B4-BE49-F238E27FC236}">
              <a16:creationId xmlns:a16="http://schemas.microsoft.com/office/drawing/2014/main" id="{F1862493-30C1-47F2-8D14-1B2312E93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52600" y="1144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</xdr:row>
      <xdr:rowOff>0</xdr:rowOff>
    </xdr:from>
    <xdr:to>
      <xdr:col>3</xdr:col>
      <xdr:colOff>1428750</xdr:colOff>
      <xdr:row>54</xdr:row>
      <xdr:rowOff>1143000</xdr:rowOff>
    </xdr:to>
    <xdr:pic>
      <xdr:nvPicPr>
        <xdr:cNvPr id="1596" name="Picture 1" descr="Picture">
          <a:extLst>
            <a:ext uri="{FF2B5EF4-FFF2-40B4-BE49-F238E27FC236}">
              <a16:creationId xmlns:a16="http://schemas.microsoft.com/office/drawing/2014/main" id="{7A1BE5AE-FE7D-4993-9D7A-3C9A7876B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52600" y="809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</xdr:row>
      <xdr:rowOff>0</xdr:rowOff>
    </xdr:from>
    <xdr:to>
      <xdr:col>3</xdr:col>
      <xdr:colOff>1428750</xdr:colOff>
      <xdr:row>32</xdr:row>
      <xdr:rowOff>1143000</xdr:rowOff>
    </xdr:to>
    <xdr:pic>
      <xdr:nvPicPr>
        <xdr:cNvPr id="1597" name="Picture 1" descr="Picture">
          <a:extLst>
            <a:ext uri="{FF2B5EF4-FFF2-40B4-BE49-F238E27FC236}">
              <a16:creationId xmlns:a16="http://schemas.microsoft.com/office/drawing/2014/main" id="{764756E4-0008-4B9C-953F-163318662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52600" y="474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</xdr:row>
      <xdr:rowOff>0</xdr:rowOff>
    </xdr:from>
    <xdr:to>
      <xdr:col>3</xdr:col>
      <xdr:colOff>1428750</xdr:colOff>
      <xdr:row>75</xdr:row>
      <xdr:rowOff>1143000</xdr:rowOff>
    </xdr:to>
    <xdr:pic>
      <xdr:nvPicPr>
        <xdr:cNvPr id="1598" name="Picture 1" descr="Picture">
          <a:extLst>
            <a:ext uri="{FF2B5EF4-FFF2-40B4-BE49-F238E27FC236}">
              <a16:creationId xmlns:a16="http://schemas.microsoft.com/office/drawing/2014/main" id="{C8EB9D5E-6F94-4F8A-BF20-C0109EB86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52600" y="1129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</xdr:row>
      <xdr:rowOff>0</xdr:rowOff>
    </xdr:from>
    <xdr:to>
      <xdr:col>3</xdr:col>
      <xdr:colOff>1428750</xdr:colOff>
      <xdr:row>53</xdr:row>
      <xdr:rowOff>1143000</xdr:rowOff>
    </xdr:to>
    <xdr:pic>
      <xdr:nvPicPr>
        <xdr:cNvPr id="1599" name="Picture 1" descr="Picture">
          <a:extLst>
            <a:ext uri="{FF2B5EF4-FFF2-40B4-BE49-F238E27FC236}">
              <a16:creationId xmlns:a16="http://schemas.microsoft.com/office/drawing/2014/main" id="{5AD5DF37-931C-4713-8BAF-A603A393F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52600" y="794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</xdr:row>
      <xdr:rowOff>0</xdr:rowOff>
    </xdr:from>
    <xdr:to>
      <xdr:col>3</xdr:col>
      <xdr:colOff>1428750</xdr:colOff>
      <xdr:row>31</xdr:row>
      <xdr:rowOff>1143000</xdr:rowOff>
    </xdr:to>
    <xdr:pic>
      <xdr:nvPicPr>
        <xdr:cNvPr id="1600" name="Picture 1" descr="Picture">
          <a:extLst>
            <a:ext uri="{FF2B5EF4-FFF2-40B4-BE49-F238E27FC236}">
              <a16:creationId xmlns:a16="http://schemas.microsoft.com/office/drawing/2014/main" id="{87CFA47A-634B-4BF3-8201-DD14BE6BA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52600" y="459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1428750</xdr:colOff>
      <xdr:row>9</xdr:row>
      <xdr:rowOff>1143000</xdr:rowOff>
    </xdr:to>
    <xdr:pic>
      <xdr:nvPicPr>
        <xdr:cNvPr id="1601" name="Picture 1" descr="Picture">
          <a:extLst>
            <a:ext uri="{FF2B5EF4-FFF2-40B4-BE49-F238E27FC236}">
              <a16:creationId xmlns:a16="http://schemas.microsoft.com/office/drawing/2014/main" id="{BE035B1B-C281-4551-B039-37F254F6B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52600" y="123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</xdr:row>
      <xdr:rowOff>0</xdr:rowOff>
    </xdr:from>
    <xdr:to>
      <xdr:col>3</xdr:col>
      <xdr:colOff>1428750</xdr:colOff>
      <xdr:row>74</xdr:row>
      <xdr:rowOff>1143000</xdr:rowOff>
    </xdr:to>
    <xdr:pic>
      <xdr:nvPicPr>
        <xdr:cNvPr id="1602" name="Picture 1" descr="Picture">
          <a:extLst>
            <a:ext uri="{FF2B5EF4-FFF2-40B4-BE49-F238E27FC236}">
              <a16:creationId xmlns:a16="http://schemas.microsoft.com/office/drawing/2014/main" id="{5BD6BA8A-D626-4D59-8B63-397350A99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52600" y="1114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</xdr:row>
      <xdr:rowOff>0</xdr:rowOff>
    </xdr:from>
    <xdr:to>
      <xdr:col>3</xdr:col>
      <xdr:colOff>1428750</xdr:colOff>
      <xdr:row>52</xdr:row>
      <xdr:rowOff>1143000</xdr:rowOff>
    </xdr:to>
    <xdr:pic>
      <xdr:nvPicPr>
        <xdr:cNvPr id="1603" name="Picture 1" descr="Picture">
          <a:extLst>
            <a:ext uri="{FF2B5EF4-FFF2-40B4-BE49-F238E27FC236}">
              <a16:creationId xmlns:a16="http://schemas.microsoft.com/office/drawing/2014/main" id="{ED4460D3-C07B-470B-B484-124B03E01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52600" y="779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1428750</xdr:colOff>
      <xdr:row>30</xdr:row>
      <xdr:rowOff>1143000</xdr:rowOff>
    </xdr:to>
    <xdr:pic>
      <xdr:nvPicPr>
        <xdr:cNvPr id="1604" name="Picture 1" descr="Picture">
          <a:extLst>
            <a:ext uri="{FF2B5EF4-FFF2-40B4-BE49-F238E27FC236}">
              <a16:creationId xmlns:a16="http://schemas.microsoft.com/office/drawing/2014/main" id="{DC4B0594-EADB-4D1F-B5C0-AF1B627FD3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52600" y="443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1428750</xdr:colOff>
      <xdr:row>8</xdr:row>
      <xdr:rowOff>1143000</xdr:rowOff>
    </xdr:to>
    <xdr:pic>
      <xdr:nvPicPr>
        <xdr:cNvPr id="1605" name="Picture 1" descr="Picture">
          <a:extLst>
            <a:ext uri="{FF2B5EF4-FFF2-40B4-BE49-F238E27FC236}">
              <a16:creationId xmlns:a16="http://schemas.microsoft.com/office/drawing/2014/main" id="{57101626-F3E5-4E57-A25A-8ED5F8A8E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52600" y="108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</xdr:row>
      <xdr:rowOff>0</xdr:rowOff>
    </xdr:from>
    <xdr:to>
      <xdr:col>3</xdr:col>
      <xdr:colOff>1428750</xdr:colOff>
      <xdr:row>73</xdr:row>
      <xdr:rowOff>1143000</xdr:rowOff>
    </xdr:to>
    <xdr:pic>
      <xdr:nvPicPr>
        <xdr:cNvPr id="1606" name="Picture 1" descr="Picture">
          <a:extLst>
            <a:ext uri="{FF2B5EF4-FFF2-40B4-BE49-F238E27FC236}">
              <a16:creationId xmlns:a16="http://schemas.microsoft.com/office/drawing/2014/main" id="{C2E9E9A9-1CB7-4E0F-9359-07EB17507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52600" y="1099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</xdr:row>
      <xdr:rowOff>0</xdr:rowOff>
    </xdr:from>
    <xdr:to>
      <xdr:col>3</xdr:col>
      <xdr:colOff>1428750</xdr:colOff>
      <xdr:row>51</xdr:row>
      <xdr:rowOff>1143000</xdr:rowOff>
    </xdr:to>
    <xdr:pic>
      <xdr:nvPicPr>
        <xdr:cNvPr id="1607" name="Picture 1" descr="Picture">
          <a:extLst>
            <a:ext uri="{FF2B5EF4-FFF2-40B4-BE49-F238E27FC236}">
              <a16:creationId xmlns:a16="http://schemas.microsoft.com/office/drawing/2014/main" id="{0535F5BA-4DE0-4432-AF02-45339925F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52600" y="763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1428750</xdr:colOff>
      <xdr:row>29</xdr:row>
      <xdr:rowOff>1143000</xdr:rowOff>
    </xdr:to>
    <xdr:pic>
      <xdr:nvPicPr>
        <xdr:cNvPr id="1608" name="Picture 1" descr="Picture">
          <a:extLst>
            <a:ext uri="{FF2B5EF4-FFF2-40B4-BE49-F238E27FC236}">
              <a16:creationId xmlns:a16="http://schemas.microsoft.com/office/drawing/2014/main" id="{97B91BF0-DDA5-4AB2-BA1D-E0EFDE490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52600" y="428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1428750</xdr:colOff>
      <xdr:row>7</xdr:row>
      <xdr:rowOff>1143000</xdr:rowOff>
    </xdr:to>
    <xdr:pic>
      <xdr:nvPicPr>
        <xdr:cNvPr id="1609" name="Picture 1" descr="Picture">
          <a:extLst>
            <a:ext uri="{FF2B5EF4-FFF2-40B4-BE49-F238E27FC236}">
              <a16:creationId xmlns:a16="http://schemas.microsoft.com/office/drawing/2014/main" id="{5666DC10-D61B-4DC7-8EF3-32FFC2DB08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52600" y="93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</xdr:row>
      <xdr:rowOff>0</xdr:rowOff>
    </xdr:from>
    <xdr:to>
      <xdr:col>3</xdr:col>
      <xdr:colOff>1428750</xdr:colOff>
      <xdr:row>50</xdr:row>
      <xdr:rowOff>1143000</xdr:rowOff>
    </xdr:to>
    <xdr:pic>
      <xdr:nvPicPr>
        <xdr:cNvPr id="1610" name="Picture 1" descr="Picture">
          <a:extLst>
            <a:ext uri="{FF2B5EF4-FFF2-40B4-BE49-F238E27FC236}">
              <a16:creationId xmlns:a16="http://schemas.microsoft.com/office/drawing/2014/main" id="{F0E77258-4C15-4DFB-BC30-7454E324E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52600" y="748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</xdr:row>
      <xdr:rowOff>0</xdr:rowOff>
    </xdr:from>
    <xdr:to>
      <xdr:col>3</xdr:col>
      <xdr:colOff>1428750</xdr:colOff>
      <xdr:row>28</xdr:row>
      <xdr:rowOff>1143000</xdr:rowOff>
    </xdr:to>
    <xdr:pic>
      <xdr:nvPicPr>
        <xdr:cNvPr id="1611" name="Picture 1" descr="Picture">
          <a:extLst>
            <a:ext uri="{FF2B5EF4-FFF2-40B4-BE49-F238E27FC236}">
              <a16:creationId xmlns:a16="http://schemas.microsoft.com/office/drawing/2014/main" id="{5C3B96AD-84D2-4BC9-AF7D-30FF57BD8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52600" y="413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1428750</xdr:colOff>
      <xdr:row>6</xdr:row>
      <xdr:rowOff>1143000</xdr:rowOff>
    </xdr:to>
    <xdr:pic>
      <xdr:nvPicPr>
        <xdr:cNvPr id="1612" name="Picture 1" descr="Picture">
          <a:extLst>
            <a:ext uri="{FF2B5EF4-FFF2-40B4-BE49-F238E27FC236}">
              <a16:creationId xmlns:a16="http://schemas.microsoft.com/office/drawing/2014/main" id="{294A3A7E-84E0-4F35-B0AC-C9EE34AA2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52600" y="78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</xdr:row>
      <xdr:rowOff>0</xdr:rowOff>
    </xdr:from>
    <xdr:to>
      <xdr:col>3</xdr:col>
      <xdr:colOff>1428750</xdr:colOff>
      <xdr:row>49</xdr:row>
      <xdr:rowOff>1143000</xdr:rowOff>
    </xdr:to>
    <xdr:pic>
      <xdr:nvPicPr>
        <xdr:cNvPr id="1613" name="Picture 1" descr="Picture">
          <a:extLst>
            <a:ext uri="{FF2B5EF4-FFF2-40B4-BE49-F238E27FC236}">
              <a16:creationId xmlns:a16="http://schemas.microsoft.com/office/drawing/2014/main" id="{3BE372DF-BCD1-47A2-BBA7-D6356ACF8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52600" y="733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</xdr:row>
      <xdr:rowOff>0</xdr:rowOff>
    </xdr:from>
    <xdr:to>
      <xdr:col>3</xdr:col>
      <xdr:colOff>1428750</xdr:colOff>
      <xdr:row>27</xdr:row>
      <xdr:rowOff>1143000</xdr:rowOff>
    </xdr:to>
    <xdr:pic>
      <xdr:nvPicPr>
        <xdr:cNvPr id="1614" name="Picture 1" descr="Picture">
          <a:extLst>
            <a:ext uri="{FF2B5EF4-FFF2-40B4-BE49-F238E27FC236}">
              <a16:creationId xmlns:a16="http://schemas.microsoft.com/office/drawing/2014/main" id="{C9932A48-FE4C-4B3E-81B6-D76479717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52600" y="398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1428750</xdr:colOff>
      <xdr:row>5</xdr:row>
      <xdr:rowOff>1143000</xdr:rowOff>
    </xdr:to>
    <xdr:pic>
      <xdr:nvPicPr>
        <xdr:cNvPr id="1615" name="Picture 1" descr="Picture">
          <a:extLst>
            <a:ext uri="{FF2B5EF4-FFF2-40B4-BE49-F238E27FC236}">
              <a16:creationId xmlns:a16="http://schemas.microsoft.com/office/drawing/2014/main" id="{131A0A59-7D5A-42A1-B9D8-F82070D9A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52600" y="62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</xdr:row>
      <xdr:rowOff>0</xdr:rowOff>
    </xdr:from>
    <xdr:to>
      <xdr:col>3</xdr:col>
      <xdr:colOff>1428750</xdr:colOff>
      <xdr:row>26</xdr:row>
      <xdr:rowOff>1143000</xdr:rowOff>
    </xdr:to>
    <xdr:pic>
      <xdr:nvPicPr>
        <xdr:cNvPr id="1616" name="Picture 1" descr="Picture">
          <a:extLst>
            <a:ext uri="{FF2B5EF4-FFF2-40B4-BE49-F238E27FC236}">
              <a16:creationId xmlns:a16="http://schemas.microsoft.com/office/drawing/2014/main" id="{ACB7ADFF-4C4B-4EF0-BDB5-8235A9F10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52600" y="382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1428750</xdr:colOff>
      <xdr:row>4</xdr:row>
      <xdr:rowOff>1143000</xdr:rowOff>
    </xdr:to>
    <xdr:pic>
      <xdr:nvPicPr>
        <xdr:cNvPr id="1617" name="Picture 1" descr="Picture">
          <a:extLst>
            <a:ext uri="{FF2B5EF4-FFF2-40B4-BE49-F238E27FC236}">
              <a16:creationId xmlns:a16="http://schemas.microsoft.com/office/drawing/2014/main" id="{EA35357D-B82C-42F5-9935-A8379BE7A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52600" y="47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</xdr:row>
      <xdr:rowOff>0</xdr:rowOff>
    </xdr:from>
    <xdr:to>
      <xdr:col>3</xdr:col>
      <xdr:colOff>1428750</xdr:colOff>
      <xdr:row>25</xdr:row>
      <xdr:rowOff>1143000</xdr:rowOff>
    </xdr:to>
    <xdr:pic>
      <xdr:nvPicPr>
        <xdr:cNvPr id="1618" name="Picture 1" descr="Picture">
          <a:extLst>
            <a:ext uri="{FF2B5EF4-FFF2-40B4-BE49-F238E27FC236}">
              <a16:creationId xmlns:a16="http://schemas.microsoft.com/office/drawing/2014/main" id="{07F6267A-4B14-4146-B3E1-8CDB1823C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52600" y="367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1428750</xdr:colOff>
      <xdr:row>3</xdr:row>
      <xdr:rowOff>1143000</xdr:rowOff>
    </xdr:to>
    <xdr:pic>
      <xdr:nvPicPr>
        <xdr:cNvPr id="1619" name="Picture 1" descr="Picture">
          <a:extLst>
            <a:ext uri="{FF2B5EF4-FFF2-40B4-BE49-F238E27FC236}">
              <a16:creationId xmlns:a16="http://schemas.microsoft.com/office/drawing/2014/main" id="{9405DADB-F566-4584-BEF0-670E8E955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52600" y="32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1428750</xdr:colOff>
      <xdr:row>2</xdr:row>
      <xdr:rowOff>1143000</xdr:rowOff>
    </xdr:to>
    <xdr:pic>
      <xdr:nvPicPr>
        <xdr:cNvPr id="1620" name="Picture 1" descr="Picture">
          <a:extLst>
            <a:ext uri="{FF2B5EF4-FFF2-40B4-BE49-F238E27FC236}">
              <a16:creationId xmlns:a16="http://schemas.microsoft.com/office/drawing/2014/main" id="{41C05CF8-1B5B-4997-BA2C-ACE85682DF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52600" y="17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</xdr:row>
      <xdr:rowOff>0</xdr:rowOff>
    </xdr:from>
    <xdr:to>
      <xdr:col>3</xdr:col>
      <xdr:colOff>1428750</xdr:colOff>
      <xdr:row>1</xdr:row>
      <xdr:rowOff>1143000</xdr:rowOff>
    </xdr:to>
    <xdr:pic>
      <xdr:nvPicPr>
        <xdr:cNvPr id="1621" name="Picture 1" descr="Picture">
          <a:extLst>
            <a:ext uri="{FF2B5EF4-FFF2-40B4-BE49-F238E27FC236}">
              <a16:creationId xmlns:a16="http://schemas.microsoft.com/office/drawing/2014/main" id="{A4DBD223-756C-49F9-A6E9-C3D23DB61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52600" y="1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84</xdr:row>
      <xdr:rowOff>0</xdr:rowOff>
    </xdr:from>
    <xdr:to>
      <xdr:col>3</xdr:col>
      <xdr:colOff>1428750</xdr:colOff>
      <xdr:row>84</xdr:row>
      <xdr:rowOff>1143000</xdr:rowOff>
    </xdr:to>
    <xdr:pic>
      <xdr:nvPicPr>
        <xdr:cNvPr id="1622" name="Picture 1" descr="Picture">
          <a:extLst>
            <a:ext uri="{FF2B5EF4-FFF2-40B4-BE49-F238E27FC236}">
              <a16:creationId xmlns:a16="http://schemas.microsoft.com/office/drawing/2014/main" id="{37C6AB4F-E294-4AB8-919B-D1B4C245BE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52600" y="1266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83</xdr:row>
      <xdr:rowOff>0</xdr:rowOff>
    </xdr:from>
    <xdr:to>
      <xdr:col>3</xdr:col>
      <xdr:colOff>1428750</xdr:colOff>
      <xdr:row>83</xdr:row>
      <xdr:rowOff>1143000</xdr:rowOff>
    </xdr:to>
    <xdr:pic>
      <xdr:nvPicPr>
        <xdr:cNvPr id="1623" name="Picture 1" descr="Picture">
          <a:extLst>
            <a:ext uri="{FF2B5EF4-FFF2-40B4-BE49-F238E27FC236}">
              <a16:creationId xmlns:a16="http://schemas.microsoft.com/office/drawing/2014/main" id="{9C81F2A3-93EF-4EA6-8B2B-DD8337C11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52600" y="1251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82</xdr:row>
      <xdr:rowOff>0</xdr:rowOff>
    </xdr:from>
    <xdr:to>
      <xdr:col>3</xdr:col>
      <xdr:colOff>1428750</xdr:colOff>
      <xdr:row>82</xdr:row>
      <xdr:rowOff>1143000</xdr:rowOff>
    </xdr:to>
    <xdr:pic>
      <xdr:nvPicPr>
        <xdr:cNvPr id="1624" name="Picture 1" descr="Picture">
          <a:extLst>
            <a:ext uri="{FF2B5EF4-FFF2-40B4-BE49-F238E27FC236}">
              <a16:creationId xmlns:a16="http://schemas.microsoft.com/office/drawing/2014/main" id="{C2920238-1670-4688-85B3-2BFA5627B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52600" y="1236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</xdr:row>
      <xdr:rowOff>0</xdr:rowOff>
    </xdr:from>
    <xdr:to>
      <xdr:col>3</xdr:col>
      <xdr:colOff>1428750</xdr:colOff>
      <xdr:row>60</xdr:row>
      <xdr:rowOff>1143000</xdr:rowOff>
    </xdr:to>
    <xdr:pic>
      <xdr:nvPicPr>
        <xdr:cNvPr id="1625" name="Picture 1" descr="Picture">
          <a:extLst>
            <a:ext uri="{FF2B5EF4-FFF2-40B4-BE49-F238E27FC236}">
              <a16:creationId xmlns:a16="http://schemas.microsoft.com/office/drawing/2014/main" id="{F308343F-0ACF-406B-983C-D6D6644DD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52600" y="901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</xdr:row>
      <xdr:rowOff>0</xdr:rowOff>
    </xdr:from>
    <xdr:to>
      <xdr:col>3</xdr:col>
      <xdr:colOff>1428750</xdr:colOff>
      <xdr:row>59</xdr:row>
      <xdr:rowOff>1143000</xdr:rowOff>
    </xdr:to>
    <xdr:pic>
      <xdr:nvPicPr>
        <xdr:cNvPr id="1626" name="Picture 1" descr="Picture">
          <a:extLst>
            <a:ext uri="{FF2B5EF4-FFF2-40B4-BE49-F238E27FC236}">
              <a16:creationId xmlns:a16="http://schemas.microsoft.com/office/drawing/2014/main" id="{68084E5C-74C0-4254-8EA7-73564CE7E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52600" y="885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1428750</xdr:colOff>
      <xdr:row>58</xdr:row>
      <xdr:rowOff>1143000</xdr:rowOff>
    </xdr:to>
    <xdr:pic>
      <xdr:nvPicPr>
        <xdr:cNvPr id="1627" name="Picture 1" descr="Picture">
          <a:extLst>
            <a:ext uri="{FF2B5EF4-FFF2-40B4-BE49-F238E27FC236}">
              <a16:creationId xmlns:a16="http://schemas.microsoft.com/office/drawing/2014/main" id="{07012B82-AC05-421C-9847-EB311DBDC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52600" y="870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</xdr:row>
      <xdr:rowOff>0</xdr:rowOff>
    </xdr:from>
    <xdr:to>
      <xdr:col>3</xdr:col>
      <xdr:colOff>1428750</xdr:colOff>
      <xdr:row>36</xdr:row>
      <xdr:rowOff>1143000</xdr:rowOff>
    </xdr:to>
    <xdr:pic>
      <xdr:nvPicPr>
        <xdr:cNvPr id="1628" name="Picture 1" descr="Picture">
          <a:extLst>
            <a:ext uri="{FF2B5EF4-FFF2-40B4-BE49-F238E27FC236}">
              <a16:creationId xmlns:a16="http://schemas.microsoft.com/office/drawing/2014/main" id="{B4BFDF19-E93C-4F28-A2E3-096AF8345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52600" y="535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</xdr:row>
      <xdr:rowOff>0</xdr:rowOff>
    </xdr:from>
    <xdr:to>
      <xdr:col>3</xdr:col>
      <xdr:colOff>1428750</xdr:colOff>
      <xdr:row>35</xdr:row>
      <xdr:rowOff>1143000</xdr:rowOff>
    </xdr:to>
    <xdr:pic>
      <xdr:nvPicPr>
        <xdr:cNvPr id="1629" name="Picture 1" descr="Picture">
          <a:extLst>
            <a:ext uri="{FF2B5EF4-FFF2-40B4-BE49-F238E27FC236}">
              <a16:creationId xmlns:a16="http://schemas.microsoft.com/office/drawing/2014/main" id="{4B6096FD-34C7-4365-B674-CBFDA1554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52600" y="520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</xdr:row>
      <xdr:rowOff>0</xdr:rowOff>
    </xdr:from>
    <xdr:to>
      <xdr:col>3</xdr:col>
      <xdr:colOff>1428750</xdr:colOff>
      <xdr:row>34</xdr:row>
      <xdr:rowOff>1143000</xdr:rowOff>
    </xdr:to>
    <xdr:pic>
      <xdr:nvPicPr>
        <xdr:cNvPr id="1630" name="Picture 1" descr="Picture">
          <a:extLst>
            <a:ext uri="{FF2B5EF4-FFF2-40B4-BE49-F238E27FC236}">
              <a16:creationId xmlns:a16="http://schemas.microsoft.com/office/drawing/2014/main" id="{6FD9BA05-89C3-44BA-A10E-00ACCA0E6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52600" y="504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</xdr:row>
      <xdr:rowOff>0</xdr:rowOff>
    </xdr:from>
    <xdr:to>
      <xdr:col>3</xdr:col>
      <xdr:colOff>1428750</xdr:colOff>
      <xdr:row>12</xdr:row>
      <xdr:rowOff>1143000</xdr:rowOff>
    </xdr:to>
    <xdr:pic>
      <xdr:nvPicPr>
        <xdr:cNvPr id="1631" name="Picture 1" descr="Picture">
          <a:extLst>
            <a:ext uri="{FF2B5EF4-FFF2-40B4-BE49-F238E27FC236}">
              <a16:creationId xmlns:a16="http://schemas.microsoft.com/office/drawing/2014/main" id="{E0AB054B-BE96-4F87-9AE7-997FA7F62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52600" y="169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1428750</xdr:colOff>
      <xdr:row>11</xdr:row>
      <xdr:rowOff>1143000</xdr:rowOff>
    </xdr:to>
    <xdr:pic>
      <xdr:nvPicPr>
        <xdr:cNvPr id="1632" name="Picture 1" descr="Picture">
          <a:extLst>
            <a:ext uri="{FF2B5EF4-FFF2-40B4-BE49-F238E27FC236}">
              <a16:creationId xmlns:a16="http://schemas.microsoft.com/office/drawing/2014/main" id="{94C87864-CA64-47B5-BDB7-4B1680F27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52600" y="154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1428750</xdr:colOff>
      <xdr:row>10</xdr:row>
      <xdr:rowOff>1143000</xdr:rowOff>
    </xdr:to>
    <xdr:pic>
      <xdr:nvPicPr>
        <xdr:cNvPr id="1633" name="Picture 1" descr="Picture">
          <a:extLst>
            <a:ext uri="{FF2B5EF4-FFF2-40B4-BE49-F238E27FC236}">
              <a16:creationId xmlns:a16="http://schemas.microsoft.com/office/drawing/2014/main" id="{8DB05D1E-7A77-4382-A2F4-E20BC5ADF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52600" y="139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191</xdr:row>
      <xdr:rowOff>0</xdr:rowOff>
    </xdr:from>
    <xdr:to>
      <xdr:col>3</xdr:col>
      <xdr:colOff>1428750</xdr:colOff>
      <xdr:row>191</xdr:row>
      <xdr:rowOff>1143000</xdr:rowOff>
    </xdr:to>
    <xdr:pic>
      <xdr:nvPicPr>
        <xdr:cNvPr id="1634" name="Picture 1" descr="Picture">
          <a:extLst>
            <a:ext uri="{FF2B5EF4-FFF2-40B4-BE49-F238E27FC236}">
              <a16:creationId xmlns:a16="http://schemas.microsoft.com/office/drawing/2014/main" id="{C4EA5654-9487-42EC-8BA7-94A4AE3361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752600" y="2897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190</xdr:row>
      <xdr:rowOff>0</xdr:rowOff>
    </xdr:from>
    <xdr:to>
      <xdr:col>3</xdr:col>
      <xdr:colOff>1428750</xdr:colOff>
      <xdr:row>190</xdr:row>
      <xdr:rowOff>1143000</xdr:rowOff>
    </xdr:to>
    <xdr:pic>
      <xdr:nvPicPr>
        <xdr:cNvPr id="1635" name="Picture 1" descr="Picture">
          <a:extLst>
            <a:ext uri="{FF2B5EF4-FFF2-40B4-BE49-F238E27FC236}">
              <a16:creationId xmlns:a16="http://schemas.microsoft.com/office/drawing/2014/main" id="{F8572F76-595E-495A-A1A9-34580E55E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752600" y="2882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168</xdr:row>
      <xdr:rowOff>0</xdr:rowOff>
    </xdr:from>
    <xdr:to>
      <xdr:col>3</xdr:col>
      <xdr:colOff>1428750</xdr:colOff>
      <xdr:row>168</xdr:row>
      <xdr:rowOff>1143000</xdr:rowOff>
    </xdr:to>
    <xdr:pic>
      <xdr:nvPicPr>
        <xdr:cNvPr id="1636" name="Picture 1" descr="Picture">
          <a:extLst>
            <a:ext uri="{FF2B5EF4-FFF2-40B4-BE49-F238E27FC236}">
              <a16:creationId xmlns:a16="http://schemas.microsoft.com/office/drawing/2014/main" id="{672F99B8-97A9-4246-A590-6E666CB30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1752600" y="2546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192</xdr:row>
      <xdr:rowOff>0</xdr:rowOff>
    </xdr:from>
    <xdr:to>
      <xdr:col>3</xdr:col>
      <xdr:colOff>1428750</xdr:colOff>
      <xdr:row>192</xdr:row>
      <xdr:rowOff>1143000</xdr:rowOff>
    </xdr:to>
    <xdr:pic>
      <xdr:nvPicPr>
        <xdr:cNvPr id="1637" name="Picture 1" descr="Picture">
          <a:extLst>
            <a:ext uri="{FF2B5EF4-FFF2-40B4-BE49-F238E27FC236}">
              <a16:creationId xmlns:a16="http://schemas.microsoft.com/office/drawing/2014/main" id="{B68248FA-F193-4F13-9946-2D1F45291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1752600" y="2912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143</xdr:row>
      <xdr:rowOff>0</xdr:rowOff>
    </xdr:from>
    <xdr:to>
      <xdr:col>3</xdr:col>
      <xdr:colOff>1428750</xdr:colOff>
      <xdr:row>143</xdr:row>
      <xdr:rowOff>1143000</xdr:rowOff>
    </xdr:to>
    <xdr:pic>
      <xdr:nvPicPr>
        <xdr:cNvPr id="1638" name="Picture 1" descr="Picture">
          <a:extLst>
            <a:ext uri="{FF2B5EF4-FFF2-40B4-BE49-F238E27FC236}">
              <a16:creationId xmlns:a16="http://schemas.microsoft.com/office/drawing/2014/main" id="{A1DC9F75-8A62-493B-8602-B12E9D65F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1752600" y="2165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142</xdr:row>
      <xdr:rowOff>0</xdr:rowOff>
    </xdr:from>
    <xdr:to>
      <xdr:col>3</xdr:col>
      <xdr:colOff>1428750</xdr:colOff>
      <xdr:row>142</xdr:row>
      <xdr:rowOff>1143000</xdr:rowOff>
    </xdr:to>
    <xdr:pic>
      <xdr:nvPicPr>
        <xdr:cNvPr id="1639" name="Picture 1" descr="Picture">
          <a:extLst>
            <a:ext uri="{FF2B5EF4-FFF2-40B4-BE49-F238E27FC236}">
              <a16:creationId xmlns:a16="http://schemas.microsoft.com/office/drawing/2014/main" id="{E88F2D19-5ADF-4368-8ED1-03AD5546F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1752600" y="2150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120</xdr:row>
      <xdr:rowOff>0</xdr:rowOff>
    </xdr:from>
    <xdr:to>
      <xdr:col>3</xdr:col>
      <xdr:colOff>1428750</xdr:colOff>
      <xdr:row>120</xdr:row>
      <xdr:rowOff>1143000</xdr:rowOff>
    </xdr:to>
    <xdr:pic>
      <xdr:nvPicPr>
        <xdr:cNvPr id="1640" name="Picture 1" descr="Picture">
          <a:extLst>
            <a:ext uri="{FF2B5EF4-FFF2-40B4-BE49-F238E27FC236}">
              <a16:creationId xmlns:a16="http://schemas.microsoft.com/office/drawing/2014/main" id="{FD4774BB-470D-4283-B8B4-A46EC685B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1752600" y="1815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167</xdr:row>
      <xdr:rowOff>0</xdr:rowOff>
    </xdr:from>
    <xdr:to>
      <xdr:col>3</xdr:col>
      <xdr:colOff>1428750</xdr:colOff>
      <xdr:row>167</xdr:row>
      <xdr:rowOff>1143000</xdr:rowOff>
    </xdr:to>
    <xdr:pic>
      <xdr:nvPicPr>
        <xdr:cNvPr id="1641" name="Picture 1" descr="Picture">
          <a:extLst>
            <a:ext uri="{FF2B5EF4-FFF2-40B4-BE49-F238E27FC236}">
              <a16:creationId xmlns:a16="http://schemas.microsoft.com/office/drawing/2014/main" id="{2790CA4C-9DA8-4554-978C-20F20DFEA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1752600" y="2531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166</xdr:row>
      <xdr:rowOff>0</xdr:rowOff>
    </xdr:from>
    <xdr:to>
      <xdr:col>3</xdr:col>
      <xdr:colOff>1428750</xdr:colOff>
      <xdr:row>166</xdr:row>
      <xdr:rowOff>1143000</xdr:rowOff>
    </xdr:to>
    <xdr:pic>
      <xdr:nvPicPr>
        <xdr:cNvPr id="1642" name="Picture 1" descr="Picture">
          <a:extLst>
            <a:ext uri="{FF2B5EF4-FFF2-40B4-BE49-F238E27FC236}">
              <a16:creationId xmlns:a16="http://schemas.microsoft.com/office/drawing/2014/main" id="{263D8F53-84D9-4576-9F0F-DA306AA65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1752600" y="2516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144</xdr:row>
      <xdr:rowOff>0</xdr:rowOff>
    </xdr:from>
    <xdr:to>
      <xdr:col>3</xdr:col>
      <xdr:colOff>1428750</xdr:colOff>
      <xdr:row>144</xdr:row>
      <xdr:rowOff>1143000</xdr:rowOff>
    </xdr:to>
    <xdr:pic>
      <xdr:nvPicPr>
        <xdr:cNvPr id="1643" name="Picture 1" descr="Picture">
          <a:extLst>
            <a:ext uri="{FF2B5EF4-FFF2-40B4-BE49-F238E27FC236}">
              <a16:creationId xmlns:a16="http://schemas.microsoft.com/office/drawing/2014/main" id="{1B334B8C-D54E-4EC1-9C1E-FFB2597BA2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1752600" y="2181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119</xdr:row>
      <xdr:rowOff>0</xdr:rowOff>
    </xdr:from>
    <xdr:to>
      <xdr:col>3</xdr:col>
      <xdr:colOff>1428750</xdr:colOff>
      <xdr:row>119</xdr:row>
      <xdr:rowOff>1143000</xdr:rowOff>
    </xdr:to>
    <xdr:pic>
      <xdr:nvPicPr>
        <xdr:cNvPr id="1644" name="Picture 1" descr="Picture">
          <a:extLst>
            <a:ext uri="{FF2B5EF4-FFF2-40B4-BE49-F238E27FC236}">
              <a16:creationId xmlns:a16="http://schemas.microsoft.com/office/drawing/2014/main" id="{2F7F0DF4-D010-47BE-BEB1-5EB0B8283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1752600" y="1800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118</xdr:row>
      <xdr:rowOff>0</xdr:rowOff>
    </xdr:from>
    <xdr:to>
      <xdr:col>3</xdr:col>
      <xdr:colOff>1428750</xdr:colOff>
      <xdr:row>118</xdr:row>
      <xdr:rowOff>1143000</xdr:rowOff>
    </xdr:to>
    <xdr:pic>
      <xdr:nvPicPr>
        <xdr:cNvPr id="1645" name="Picture 1" descr="Picture">
          <a:extLst>
            <a:ext uri="{FF2B5EF4-FFF2-40B4-BE49-F238E27FC236}">
              <a16:creationId xmlns:a16="http://schemas.microsoft.com/office/drawing/2014/main" id="{3C03145E-5183-43BA-AFA4-FCB915546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1752600" y="1784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1428750</xdr:colOff>
      <xdr:row>158</xdr:row>
      <xdr:rowOff>1143000</xdr:rowOff>
    </xdr:to>
    <xdr:pic>
      <xdr:nvPicPr>
        <xdr:cNvPr id="1646" name="Picture 1" descr="Picture">
          <a:extLst>
            <a:ext uri="{FF2B5EF4-FFF2-40B4-BE49-F238E27FC236}">
              <a16:creationId xmlns:a16="http://schemas.microsoft.com/office/drawing/2014/main" id="{4E1A6DC1-82A8-4649-B491-2E8701C11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1752600" y="2394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136</xdr:row>
      <xdr:rowOff>0</xdr:rowOff>
    </xdr:from>
    <xdr:to>
      <xdr:col>3</xdr:col>
      <xdr:colOff>1428750</xdr:colOff>
      <xdr:row>136</xdr:row>
      <xdr:rowOff>1143000</xdr:rowOff>
    </xdr:to>
    <xdr:pic>
      <xdr:nvPicPr>
        <xdr:cNvPr id="1647" name="Picture 1" descr="Picture">
          <a:extLst>
            <a:ext uri="{FF2B5EF4-FFF2-40B4-BE49-F238E27FC236}">
              <a16:creationId xmlns:a16="http://schemas.microsoft.com/office/drawing/2014/main" id="{22A089EE-C8BB-4180-BE64-6686A7784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1752600" y="2059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114</xdr:row>
      <xdr:rowOff>0</xdr:rowOff>
    </xdr:from>
    <xdr:to>
      <xdr:col>3</xdr:col>
      <xdr:colOff>1428750</xdr:colOff>
      <xdr:row>114</xdr:row>
      <xdr:rowOff>1143000</xdr:rowOff>
    </xdr:to>
    <xdr:pic>
      <xdr:nvPicPr>
        <xdr:cNvPr id="1648" name="Picture 1" descr="Picture">
          <a:extLst>
            <a:ext uri="{FF2B5EF4-FFF2-40B4-BE49-F238E27FC236}">
              <a16:creationId xmlns:a16="http://schemas.microsoft.com/office/drawing/2014/main" id="{16AE1106-B011-4E3E-86E9-D1CEDA172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1752600" y="1724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1428750</xdr:colOff>
      <xdr:row>157</xdr:row>
      <xdr:rowOff>1143000</xdr:rowOff>
    </xdr:to>
    <xdr:pic>
      <xdr:nvPicPr>
        <xdr:cNvPr id="1649" name="Picture 1" descr="Picture">
          <a:extLst>
            <a:ext uri="{FF2B5EF4-FFF2-40B4-BE49-F238E27FC236}">
              <a16:creationId xmlns:a16="http://schemas.microsoft.com/office/drawing/2014/main" id="{4AB9791D-35F1-4744-8E91-AD098F40B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1752600" y="2379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135</xdr:row>
      <xdr:rowOff>0</xdr:rowOff>
    </xdr:from>
    <xdr:to>
      <xdr:col>3</xdr:col>
      <xdr:colOff>1428750</xdr:colOff>
      <xdr:row>135</xdr:row>
      <xdr:rowOff>1143000</xdr:rowOff>
    </xdr:to>
    <xdr:pic>
      <xdr:nvPicPr>
        <xdr:cNvPr id="1650" name="Picture 1" descr="Picture">
          <a:extLst>
            <a:ext uri="{FF2B5EF4-FFF2-40B4-BE49-F238E27FC236}">
              <a16:creationId xmlns:a16="http://schemas.microsoft.com/office/drawing/2014/main" id="{5A7A5AC8-AECC-45B1-BB8E-F6722E978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1752600" y="2044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113</xdr:row>
      <xdr:rowOff>0</xdr:rowOff>
    </xdr:from>
    <xdr:to>
      <xdr:col>3</xdr:col>
      <xdr:colOff>1428750</xdr:colOff>
      <xdr:row>113</xdr:row>
      <xdr:rowOff>1143000</xdr:rowOff>
    </xdr:to>
    <xdr:pic>
      <xdr:nvPicPr>
        <xdr:cNvPr id="1651" name="Picture 1" descr="Picture">
          <a:extLst>
            <a:ext uri="{FF2B5EF4-FFF2-40B4-BE49-F238E27FC236}">
              <a16:creationId xmlns:a16="http://schemas.microsoft.com/office/drawing/2014/main" id="{FFB28ECD-D345-4617-A9EC-002231AFE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1752600" y="1708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182</xdr:row>
      <xdr:rowOff>0</xdr:rowOff>
    </xdr:from>
    <xdr:to>
      <xdr:col>3</xdr:col>
      <xdr:colOff>1428750</xdr:colOff>
      <xdr:row>182</xdr:row>
      <xdr:rowOff>1143000</xdr:rowOff>
    </xdr:to>
    <xdr:pic>
      <xdr:nvPicPr>
        <xdr:cNvPr id="1652" name="Picture 1" descr="Picture">
          <a:extLst>
            <a:ext uri="{FF2B5EF4-FFF2-40B4-BE49-F238E27FC236}">
              <a16:creationId xmlns:a16="http://schemas.microsoft.com/office/drawing/2014/main" id="{8DC6EAE6-72CC-4D83-BB4D-9B6F8FF6F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1752600" y="2760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160</xdr:row>
      <xdr:rowOff>0</xdr:rowOff>
    </xdr:from>
    <xdr:to>
      <xdr:col>3</xdr:col>
      <xdr:colOff>1428750</xdr:colOff>
      <xdr:row>160</xdr:row>
      <xdr:rowOff>1143000</xdr:rowOff>
    </xdr:to>
    <xdr:pic>
      <xdr:nvPicPr>
        <xdr:cNvPr id="1653" name="Picture 1" descr="Picture">
          <a:extLst>
            <a:ext uri="{FF2B5EF4-FFF2-40B4-BE49-F238E27FC236}">
              <a16:creationId xmlns:a16="http://schemas.microsoft.com/office/drawing/2014/main" id="{82864E84-E716-4C18-B913-AB24F8F4D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1752600" y="2425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138</xdr:row>
      <xdr:rowOff>0</xdr:rowOff>
    </xdr:from>
    <xdr:to>
      <xdr:col>3</xdr:col>
      <xdr:colOff>1428750</xdr:colOff>
      <xdr:row>138</xdr:row>
      <xdr:rowOff>1143000</xdr:rowOff>
    </xdr:to>
    <xdr:pic>
      <xdr:nvPicPr>
        <xdr:cNvPr id="1654" name="Picture 1" descr="Picture">
          <a:extLst>
            <a:ext uri="{FF2B5EF4-FFF2-40B4-BE49-F238E27FC236}">
              <a16:creationId xmlns:a16="http://schemas.microsoft.com/office/drawing/2014/main" id="{3C033516-8083-4471-AD36-A4177798B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1752600" y="2089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116</xdr:row>
      <xdr:rowOff>0</xdr:rowOff>
    </xdr:from>
    <xdr:to>
      <xdr:col>3</xdr:col>
      <xdr:colOff>1428750</xdr:colOff>
      <xdr:row>116</xdr:row>
      <xdr:rowOff>1143000</xdr:rowOff>
    </xdr:to>
    <xdr:pic>
      <xdr:nvPicPr>
        <xdr:cNvPr id="1655" name="Picture 1" descr="Picture">
          <a:extLst>
            <a:ext uri="{FF2B5EF4-FFF2-40B4-BE49-F238E27FC236}">
              <a16:creationId xmlns:a16="http://schemas.microsoft.com/office/drawing/2014/main" id="{7D255CAA-095A-45FE-B83A-44638E983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1752600" y="1754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181</xdr:row>
      <xdr:rowOff>0</xdr:rowOff>
    </xdr:from>
    <xdr:to>
      <xdr:col>3</xdr:col>
      <xdr:colOff>1428750</xdr:colOff>
      <xdr:row>181</xdr:row>
      <xdr:rowOff>1143000</xdr:rowOff>
    </xdr:to>
    <xdr:pic>
      <xdr:nvPicPr>
        <xdr:cNvPr id="1656" name="Picture 1" descr="Picture">
          <a:extLst>
            <a:ext uri="{FF2B5EF4-FFF2-40B4-BE49-F238E27FC236}">
              <a16:creationId xmlns:a16="http://schemas.microsoft.com/office/drawing/2014/main" id="{E081BD48-09B3-47C1-AB0A-B9533C76F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1752600" y="2745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159</xdr:row>
      <xdr:rowOff>0</xdr:rowOff>
    </xdr:from>
    <xdr:to>
      <xdr:col>3</xdr:col>
      <xdr:colOff>1428750</xdr:colOff>
      <xdr:row>159</xdr:row>
      <xdr:rowOff>1143000</xdr:rowOff>
    </xdr:to>
    <xdr:pic>
      <xdr:nvPicPr>
        <xdr:cNvPr id="1657" name="Picture 1" descr="Picture">
          <a:extLst>
            <a:ext uri="{FF2B5EF4-FFF2-40B4-BE49-F238E27FC236}">
              <a16:creationId xmlns:a16="http://schemas.microsoft.com/office/drawing/2014/main" id="{80E87C6D-59E7-4DC5-AA1E-832E85DB4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1752600" y="2409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137</xdr:row>
      <xdr:rowOff>0</xdr:rowOff>
    </xdr:from>
    <xdr:to>
      <xdr:col>3</xdr:col>
      <xdr:colOff>1428750</xdr:colOff>
      <xdr:row>137</xdr:row>
      <xdr:rowOff>1143000</xdr:rowOff>
    </xdr:to>
    <xdr:pic>
      <xdr:nvPicPr>
        <xdr:cNvPr id="1658" name="Picture 1" descr="Picture">
          <a:extLst>
            <a:ext uri="{FF2B5EF4-FFF2-40B4-BE49-F238E27FC236}">
              <a16:creationId xmlns:a16="http://schemas.microsoft.com/office/drawing/2014/main" id="{E98B33DA-F979-470C-B8EA-A7B9BF3BB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1752600" y="2074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115</xdr:row>
      <xdr:rowOff>0</xdr:rowOff>
    </xdr:from>
    <xdr:to>
      <xdr:col>3</xdr:col>
      <xdr:colOff>1428750</xdr:colOff>
      <xdr:row>115</xdr:row>
      <xdr:rowOff>1143000</xdr:rowOff>
    </xdr:to>
    <xdr:pic>
      <xdr:nvPicPr>
        <xdr:cNvPr id="1659" name="Picture 1" descr="Picture">
          <a:extLst>
            <a:ext uri="{FF2B5EF4-FFF2-40B4-BE49-F238E27FC236}">
              <a16:creationId xmlns:a16="http://schemas.microsoft.com/office/drawing/2014/main" id="{EB2D0834-C754-4262-9C2C-1471AD4493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1752600" y="1739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110</xdr:row>
      <xdr:rowOff>0</xdr:rowOff>
    </xdr:from>
    <xdr:to>
      <xdr:col>3</xdr:col>
      <xdr:colOff>1428750</xdr:colOff>
      <xdr:row>110</xdr:row>
      <xdr:rowOff>1143000</xdr:rowOff>
    </xdr:to>
    <xdr:pic>
      <xdr:nvPicPr>
        <xdr:cNvPr id="1660" name="Picture 1" descr="Picture">
          <a:extLst>
            <a:ext uri="{FF2B5EF4-FFF2-40B4-BE49-F238E27FC236}">
              <a16:creationId xmlns:a16="http://schemas.microsoft.com/office/drawing/2014/main" id="{717E40F5-6602-4FB3-94B6-250EBB6C7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1752600" y="1663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109</xdr:row>
      <xdr:rowOff>0</xdr:rowOff>
    </xdr:from>
    <xdr:to>
      <xdr:col>3</xdr:col>
      <xdr:colOff>1428750</xdr:colOff>
      <xdr:row>109</xdr:row>
      <xdr:rowOff>1143000</xdr:rowOff>
    </xdr:to>
    <xdr:pic>
      <xdr:nvPicPr>
        <xdr:cNvPr id="1661" name="Picture 1" descr="Picture">
          <a:extLst>
            <a:ext uri="{FF2B5EF4-FFF2-40B4-BE49-F238E27FC236}">
              <a16:creationId xmlns:a16="http://schemas.microsoft.com/office/drawing/2014/main" id="{E8708839-8194-4360-ADA7-9540D47C6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1752600" y="1647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134</xdr:row>
      <xdr:rowOff>0</xdr:rowOff>
    </xdr:from>
    <xdr:to>
      <xdr:col>3</xdr:col>
      <xdr:colOff>1428750</xdr:colOff>
      <xdr:row>134</xdr:row>
      <xdr:rowOff>1143000</xdr:rowOff>
    </xdr:to>
    <xdr:pic>
      <xdr:nvPicPr>
        <xdr:cNvPr id="1662" name="Picture 1" descr="Picture">
          <a:extLst>
            <a:ext uri="{FF2B5EF4-FFF2-40B4-BE49-F238E27FC236}">
              <a16:creationId xmlns:a16="http://schemas.microsoft.com/office/drawing/2014/main" id="{69039798-3397-4711-A672-4633C1079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1752600" y="2028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112</xdr:row>
      <xdr:rowOff>0</xdr:rowOff>
    </xdr:from>
    <xdr:to>
      <xdr:col>3</xdr:col>
      <xdr:colOff>1428750</xdr:colOff>
      <xdr:row>112</xdr:row>
      <xdr:rowOff>1143000</xdr:rowOff>
    </xdr:to>
    <xdr:pic>
      <xdr:nvPicPr>
        <xdr:cNvPr id="1663" name="Picture 1" descr="Picture">
          <a:extLst>
            <a:ext uri="{FF2B5EF4-FFF2-40B4-BE49-F238E27FC236}">
              <a16:creationId xmlns:a16="http://schemas.microsoft.com/office/drawing/2014/main" id="{D7F13959-E784-415C-8056-669658C74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1752600" y="1693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133</xdr:row>
      <xdr:rowOff>0</xdr:rowOff>
    </xdr:from>
    <xdr:to>
      <xdr:col>3</xdr:col>
      <xdr:colOff>1428750</xdr:colOff>
      <xdr:row>133</xdr:row>
      <xdr:rowOff>1143000</xdr:rowOff>
    </xdr:to>
    <xdr:pic>
      <xdr:nvPicPr>
        <xdr:cNvPr id="1664" name="Picture 1" descr="Picture">
          <a:extLst>
            <a:ext uri="{FF2B5EF4-FFF2-40B4-BE49-F238E27FC236}">
              <a16:creationId xmlns:a16="http://schemas.microsoft.com/office/drawing/2014/main" id="{AB97AEE3-5883-491F-8E77-1757BBC86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1752600" y="2013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111</xdr:row>
      <xdr:rowOff>0</xdr:rowOff>
    </xdr:from>
    <xdr:to>
      <xdr:col>3</xdr:col>
      <xdr:colOff>1428750</xdr:colOff>
      <xdr:row>111</xdr:row>
      <xdr:rowOff>1143000</xdr:rowOff>
    </xdr:to>
    <xdr:pic>
      <xdr:nvPicPr>
        <xdr:cNvPr id="1665" name="Picture 1" descr="Picture">
          <a:extLst>
            <a:ext uri="{FF2B5EF4-FFF2-40B4-BE49-F238E27FC236}">
              <a16:creationId xmlns:a16="http://schemas.microsoft.com/office/drawing/2014/main" id="{BDE5E3E2-D273-4498-BA32-02D08C1771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1752600" y="1678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188</xdr:row>
      <xdr:rowOff>0</xdr:rowOff>
    </xdr:from>
    <xdr:to>
      <xdr:col>3</xdr:col>
      <xdr:colOff>1428750</xdr:colOff>
      <xdr:row>188</xdr:row>
      <xdr:rowOff>1143000</xdr:rowOff>
    </xdr:to>
    <xdr:pic>
      <xdr:nvPicPr>
        <xdr:cNvPr id="1666" name="Picture 1" descr="Picture">
          <a:extLst>
            <a:ext uri="{FF2B5EF4-FFF2-40B4-BE49-F238E27FC236}">
              <a16:creationId xmlns:a16="http://schemas.microsoft.com/office/drawing/2014/main" id="{237D29E5-B497-41D5-8E8A-AAE5DF177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1752600" y="2851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187</xdr:row>
      <xdr:rowOff>0</xdr:rowOff>
    </xdr:from>
    <xdr:to>
      <xdr:col>3</xdr:col>
      <xdr:colOff>1428750</xdr:colOff>
      <xdr:row>187</xdr:row>
      <xdr:rowOff>1143000</xdr:rowOff>
    </xdr:to>
    <xdr:pic>
      <xdr:nvPicPr>
        <xdr:cNvPr id="1667" name="Picture 1" descr="Picture">
          <a:extLst>
            <a:ext uri="{FF2B5EF4-FFF2-40B4-BE49-F238E27FC236}">
              <a16:creationId xmlns:a16="http://schemas.microsoft.com/office/drawing/2014/main" id="{CC518B22-FCB7-4E60-B178-E801FAD5F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1752600" y="2836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165</xdr:row>
      <xdr:rowOff>0</xdr:rowOff>
    </xdr:from>
    <xdr:to>
      <xdr:col>3</xdr:col>
      <xdr:colOff>1428750</xdr:colOff>
      <xdr:row>165</xdr:row>
      <xdr:rowOff>1143000</xdr:rowOff>
    </xdr:to>
    <xdr:pic>
      <xdr:nvPicPr>
        <xdr:cNvPr id="1668" name="Picture 1" descr="Picture">
          <a:extLst>
            <a:ext uri="{FF2B5EF4-FFF2-40B4-BE49-F238E27FC236}">
              <a16:creationId xmlns:a16="http://schemas.microsoft.com/office/drawing/2014/main" id="{3B4A8D50-2A64-4805-89E7-82F0E7577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1752600" y="2501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189</xdr:row>
      <xdr:rowOff>0</xdr:rowOff>
    </xdr:from>
    <xdr:to>
      <xdr:col>3</xdr:col>
      <xdr:colOff>1428750</xdr:colOff>
      <xdr:row>189</xdr:row>
      <xdr:rowOff>1143000</xdr:rowOff>
    </xdr:to>
    <xdr:pic>
      <xdr:nvPicPr>
        <xdr:cNvPr id="1669" name="Picture 1" descr="Picture">
          <a:extLst>
            <a:ext uri="{FF2B5EF4-FFF2-40B4-BE49-F238E27FC236}">
              <a16:creationId xmlns:a16="http://schemas.microsoft.com/office/drawing/2014/main" id="{DF711BC3-A962-48E5-8654-E901C279E8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1752600" y="2867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184</xdr:row>
      <xdr:rowOff>0</xdr:rowOff>
    </xdr:from>
    <xdr:to>
      <xdr:col>3</xdr:col>
      <xdr:colOff>1428750</xdr:colOff>
      <xdr:row>184</xdr:row>
      <xdr:rowOff>1143000</xdr:rowOff>
    </xdr:to>
    <xdr:pic>
      <xdr:nvPicPr>
        <xdr:cNvPr id="1670" name="Picture 1" descr="Picture">
          <a:extLst>
            <a:ext uri="{FF2B5EF4-FFF2-40B4-BE49-F238E27FC236}">
              <a16:creationId xmlns:a16="http://schemas.microsoft.com/office/drawing/2014/main" id="{99D85518-0AE7-4C49-A8AF-75CE8BB31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1752600" y="2790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162</xdr:row>
      <xdr:rowOff>0</xdr:rowOff>
    </xdr:from>
    <xdr:to>
      <xdr:col>3</xdr:col>
      <xdr:colOff>1428750</xdr:colOff>
      <xdr:row>162</xdr:row>
      <xdr:rowOff>1143000</xdr:rowOff>
    </xdr:to>
    <xdr:pic>
      <xdr:nvPicPr>
        <xdr:cNvPr id="1671" name="Picture 1" descr="Picture">
          <a:extLst>
            <a:ext uri="{FF2B5EF4-FFF2-40B4-BE49-F238E27FC236}">
              <a16:creationId xmlns:a16="http://schemas.microsoft.com/office/drawing/2014/main" id="{4D431025-3DE1-4359-8D5C-94C413B0E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1752600" y="2455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140</xdr:row>
      <xdr:rowOff>0</xdr:rowOff>
    </xdr:from>
    <xdr:to>
      <xdr:col>3</xdr:col>
      <xdr:colOff>1428750</xdr:colOff>
      <xdr:row>140</xdr:row>
      <xdr:rowOff>1143000</xdr:rowOff>
    </xdr:to>
    <xdr:pic>
      <xdr:nvPicPr>
        <xdr:cNvPr id="1672" name="Picture 1" descr="Picture">
          <a:extLst>
            <a:ext uri="{FF2B5EF4-FFF2-40B4-BE49-F238E27FC236}">
              <a16:creationId xmlns:a16="http://schemas.microsoft.com/office/drawing/2014/main" id="{F66CACA9-92E1-4877-99AB-DBC2BFDF8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1752600" y="2120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183</xdr:row>
      <xdr:rowOff>0</xdr:rowOff>
    </xdr:from>
    <xdr:to>
      <xdr:col>3</xdr:col>
      <xdr:colOff>1428750</xdr:colOff>
      <xdr:row>183</xdr:row>
      <xdr:rowOff>1143000</xdr:rowOff>
    </xdr:to>
    <xdr:pic>
      <xdr:nvPicPr>
        <xdr:cNvPr id="1673" name="Picture 1" descr="Picture">
          <a:extLst>
            <a:ext uri="{FF2B5EF4-FFF2-40B4-BE49-F238E27FC236}">
              <a16:creationId xmlns:a16="http://schemas.microsoft.com/office/drawing/2014/main" id="{F5DB1345-E78A-4029-B269-84B8EF46A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1752600" y="2775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161</xdr:row>
      <xdr:rowOff>0</xdr:rowOff>
    </xdr:from>
    <xdr:to>
      <xdr:col>3</xdr:col>
      <xdr:colOff>1428750</xdr:colOff>
      <xdr:row>161</xdr:row>
      <xdr:rowOff>1143000</xdr:rowOff>
    </xdr:to>
    <xdr:pic>
      <xdr:nvPicPr>
        <xdr:cNvPr id="1674" name="Picture 1" descr="Picture">
          <a:extLst>
            <a:ext uri="{FF2B5EF4-FFF2-40B4-BE49-F238E27FC236}">
              <a16:creationId xmlns:a16="http://schemas.microsoft.com/office/drawing/2014/main" id="{8BABDA0E-76D1-4218-B4FF-804692F3C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1752600" y="2440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139</xdr:row>
      <xdr:rowOff>0</xdr:rowOff>
    </xdr:from>
    <xdr:to>
      <xdr:col>3</xdr:col>
      <xdr:colOff>1428750</xdr:colOff>
      <xdr:row>139</xdr:row>
      <xdr:rowOff>1143000</xdr:rowOff>
    </xdr:to>
    <xdr:pic>
      <xdr:nvPicPr>
        <xdr:cNvPr id="1675" name="Picture 1" descr="Picture">
          <a:extLst>
            <a:ext uri="{FF2B5EF4-FFF2-40B4-BE49-F238E27FC236}">
              <a16:creationId xmlns:a16="http://schemas.microsoft.com/office/drawing/2014/main" id="{7DDC036C-7CE4-481F-A9C9-4FA945605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1752600" y="2105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1428750</xdr:colOff>
      <xdr:row>117</xdr:row>
      <xdr:rowOff>1143000</xdr:rowOff>
    </xdr:to>
    <xdr:pic>
      <xdr:nvPicPr>
        <xdr:cNvPr id="1676" name="Picture 1" descr="Picture">
          <a:extLst>
            <a:ext uri="{FF2B5EF4-FFF2-40B4-BE49-F238E27FC236}">
              <a16:creationId xmlns:a16="http://schemas.microsoft.com/office/drawing/2014/main" id="{6198F52E-1883-47A1-9E64-35861D7D5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1752600" y="1769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186</xdr:row>
      <xdr:rowOff>0</xdr:rowOff>
    </xdr:from>
    <xdr:to>
      <xdr:col>3</xdr:col>
      <xdr:colOff>1428750</xdr:colOff>
      <xdr:row>186</xdr:row>
      <xdr:rowOff>1143000</xdr:rowOff>
    </xdr:to>
    <xdr:pic>
      <xdr:nvPicPr>
        <xdr:cNvPr id="1677" name="Picture 1" descr="Picture">
          <a:extLst>
            <a:ext uri="{FF2B5EF4-FFF2-40B4-BE49-F238E27FC236}">
              <a16:creationId xmlns:a16="http://schemas.microsoft.com/office/drawing/2014/main" id="{AE7B52C2-BE8C-4DB5-8505-46535F870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1752600" y="2821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164</xdr:row>
      <xdr:rowOff>0</xdr:rowOff>
    </xdr:from>
    <xdr:to>
      <xdr:col>3</xdr:col>
      <xdr:colOff>1428750</xdr:colOff>
      <xdr:row>164</xdr:row>
      <xdr:rowOff>1143000</xdr:rowOff>
    </xdr:to>
    <xdr:pic>
      <xdr:nvPicPr>
        <xdr:cNvPr id="1678" name="Picture 1" descr="Picture">
          <a:extLst>
            <a:ext uri="{FF2B5EF4-FFF2-40B4-BE49-F238E27FC236}">
              <a16:creationId xmlns:a16="http://schemas.microsoft.com/office/drawing/2014/main" id="{1DB19810-FF0E-4E49-91CC-76DC618D0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1752600" y="2486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185</xdr:row>
      <xdr:rowOff>0</xdr:rowOff>
    </xdr:from>
    <xdr:to>
      <xdr:col>3</xdr:col>
      <xdr:colOff>1428750</xdr:colOff>
      <xdr:row>185</xdr:row>
      <xdr:rowOff>1143000</xdr:rowOff>
    </xdr:to>
    <xdr:pic>
      <xdr:nvPicPr>
        <xdr:cNvPr id="1679" name="Picture 1" descr="Picture">
          <a:extLst>
            <a:ext uri="{FF2B5EF4-FFF2-40B4-BE49-F238E27FC236}">
              <a16:creationId xmlns:a16="http://schemas.microsoft.com/office/drawing/2014/main" id="{862E46A3-D0BC-4832-9E9E-C8578B522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1752600" y="2806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163</xdr:row>
      <xdr:rowOff>0</xdr:rowOff>
    </xdr:from>
    <xdr:to>
      <xdr:col>3</xdr:col>
      <xdr:colOff>1428750</xdr:colOff>
      <xdr:row>163</xdr:row>
      <xdr:rowOff>1143000</xdr:rowOff>
    </xdr:to>
    <xdr:pic>
      <xdr:nvPicPr>
        <xdr:cNvPr id="1680" name="Picture 1" descr="Picture">
          <a:extLst>
            <a:ext uri="{FF2B5EF4-FFF2-40B4-BE49-F238E27FC236}">
              <a16:creationId xmlns:a16="http://schemas.microsoft.com/office/drawing/2014/main" id="{F826B447-8D81-43A7-8127-833A899D6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1752600" y="2470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141</xdr:row>
      <xdr:rowOff>0</xdr:rowOff>
    </xdr:from>
    <xdr:to>
      <xdr:col>3</xdr:col>
      <xdr:colOff>1428750</xdr:colOff>
      <xdr:row>141</xdr:row>
      <xdr:rowOff>1143000</xdr:rowOff>
    </xdr:to>
    <xdr:pic>
      <xdr:nvPicPr>
        <xdr:cNvPr id="1681" name="Picture 1" descr="Picture">
          <a:extLst>
            <a:ext uri="{FF2B5EF4-FFF2-40B4-BE49-F238E27FC236}">
              <a16:creationId xmlns:a16="http://schemas.microsoft.com/office/drawing/2014/main" id="{F5E945FE-D1C6-473A-904F-D3B3A8473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1752600" y="2135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180</xdr:row>
      <xdr:rowOff>0</xdr:rowOff>
    </xdr:from>
    <xdr:to>
      <xdr:col>3</xdr:col>
      <xdr:colOff>1428750</xdr:colOff>
      <xdr:row>180</xdr:row>
      <xdr:rowOff>1143000</xdr:rowOff>
    </xdr:to>
    <xdr:pic>
      <xdr:nvPicPr>
        <xdr:cNvPr id="1682" name="Picture 1" descr="Picture">
          <a:extLst>
            <a:ext uri="{FF2B5EF4-FFF2-40B4-BE49-F238E27FC236}">
              <a16:creationId xmlns:a16="http://schemas.microsoft.com/office/drawing/2014/main" id="{9369E871-5DA4-493D-91F5-B94BE2A03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1752600" y="2729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179</xdr:row>
      <xdr:rowOff>0</xdr:rowOff>
    </xdr:from>
    <xdr:to>
      <xdr:col>3</xdr:col>
      <xdr:colOff>1428750</xdr:colOff>
      <xdr:row>179</xdr:row>
      <xdr:rowOff>1143000</xdr:rowOff>
    </xdr:to>
    <xdr:pic>
      <xdr:nvPicPr>
        <xdr:cNvPr id="1683" name="Picture 1" descr="Picture">
          <a:extLst>
            <a:ext uri="{FF2B5EF4-FFF2-40B4-BE49-F238E27FC236}">
              <a16:creationId xmlns:a16="http://schemas.microsoft.com/office/drawing/2014/main" id="{B040021E-4C5C-43BA-B01B-31AFFCC1D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1752600" y="2714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154</xdr:row>
      <xdr:rowOff>0</xdr:rowOff>
    </xdr:from>
    <xdr:to>
      <xdr:col>3</xdr:col>
      <xdr:colOff>1428750</xdr:colOff>
      <xdr:row>154</xdr:row>
      <xdr:rowOff>1143000</xdr:rowOff>
    </xdr:to>
    <xdr:pic>
      <xdr:nvPicPr>
        <xdr:cNvPr id="1684" name="Picture 1" descr="Picture">
          <a:extLst>
            <a:ext uri="{FF2B5EF4-FFF2-40B4-BE49-F238E27FC236}">
              <a16:creationId xmlns:a16="http://schemas.microsoft.com/office/drawing/2014/main" id="{789732C4-252C-4032-9F6A-B4CC7FF74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1752600" y="2333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132</xdr:row>
      <xdr:rowOff>0</xdr:rowOff>
    </xdr:from>
    <xdr:to>
      <xdr:col>3</xdr:col>
      <xdr:colOff>1428750</xdr:colOff>
      <xdr:row>132</xdr:row>
      <xdr:rowOff>1143000</xdr:rowOff>
    </xdr:to>
    <xdr:pic>
      <xdr:nvPicPr>
        <xdr:cNvPr id="1685" name="Picture 1" descr="Picture">
          <a:extLst>
            <a:ext uri="{FF2B5EF4-FFF2-40B4-BE49-F238E27FC236}">
              <a16:creationId xmlns:a16="http://schemas.microsoft.com/office/drawing/2014/main" id="{E6004244-7385-49F3-A4F0-97C3F790A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1752600" y="1998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131</xdr:row>
      <xdr:rowOff>0</xdr:rowOff>
    </xdr:from>
    <xdr:to>
      <xdr:col>3</xdr:col>
      <xdr:colOff>1428750</xdr:colOff>
      <xdr:row>131</xdr:row>
      <xdr:rowOff>1143000</xdr:rowOff>
    </xdr:to>
    <xdr:pic>
      <xdr:nvPicPr>
        <xdr:cNvPr id="1686" name="Picture 1" descr="Picture">
          <a:extLst>
            <a:ext uri="{FF2B5EF4-FFF2-40B4-BE49-F238E27FC236}">
              <a16:creationId xmlns:a16="http://schemas.microsoft.com/office/drawing/2014/main" id="{E487903D-D132-4017-96C6-CBC07119D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1752600" y="1983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178</xdr:row>
      <xdr:rowOff>0</xdr:rowOff>
    </xdr:from>
    <xdr:to>
      <xdr:col>3</xdr:col>
      <xdr:colOff>1428750</xdr:colOff>
      <xdr:row>178</xdr:row>
      <xdr:rowOff>1143000</xdr:rowOff>
    </xdr:to>
    <xdr:pic>
      <xdr:nvPicPr>
        <xdr:cNvPr id="1687" name="Picture 1" descr="Picture">
          <a:extLst>
            <a:ext uri="{FF2B5EF4-FFF2-40B4-BE49-F238E27FC236}">
              <a16:creationId xmlns:a16="http://schemas.microsoft.com/office/drawing/2014/main" id="{BB49E88E-EB16-4C21-AC1D-46026F210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1752600" y="2699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156</xdr:row>
      <xdr:rowOff>0</xdr:rowOff>
    </xdr:from>
    <xdr:to>
      <xdr:col>3</xdr:col>
      <xdr:colOff>1428750</xdr:colOff>
      <xdr:row>156</xdr:row>
      <xdr:rowOff>1143000</xdr:rowOff>
    </xdr:to>
    <xdr:pic>
      <xdr:nvPicPr>
        <xdr:cNvPr id="1688" name="Picture 1" descr="Picture">
          <a:extLst>
            <a:ext uri="{FF2B5EF4-FFF2-40B4-BE49-F238E27FC236}">
              <a16:creationId xmlns:a16="http://schemas.microsoft.com/office/drawing/2014/main" id="{5EDB4264-611A-4F4C-AC8C-048FF1EC0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1752600" y="2364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1428750</xdr:colOff>
      <xdr:row>155</xdr:row>
      <xdr:rowOff>1143000</xdr:rowOff>
    </xdr:to>
    <xdr:pic>
      <xdr:nvPicPr>
        <xdr:cNvPr id="1689" name="Picture 1" descr="Picture">
          <a:extLst>
            <a:ext uri="{FF2B5EF4-FFF2-40B4-BE49-F238E27FC236}">
              <a16:creationId xmlns:a16="http://schemas.microsoft.com/office/drawing/2014/main" id="{450DC3DC-1C9E-41B8-AF1C-5861767A4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1752600" y="2348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106</xdr:row>
      <xdr:rowOff>0</xdr:rowOff>
    </xdr:from>
    <xdr:to>
      <xdr:col>3</xdr:col>
      <xdr:colOff>1428750</xdr:colOff>
      <xdr:row>106</xdr:row>
      <xdr:rowOff>1143000</xdr:rowOff>
    </xdr:to>
    <xdr:pic>
      <xdr:nvPicPr>
        <xdr:cNvPr id="1690" name="Picture 1" descr="Picture">
          <a:extLst>
            <a:ext uri="{FF2B5EF4-FFF2-40B4-BE49-F238E27FC236}">
              <a16:creationId xmlns:a16="http://schemas.microsoft.com/office/drawing/2014/main" id="{E4DF9783-C79D-4A2B-A0B2-8EFC8DF2B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1752600" y="1602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130</xdr:row>
      <xdr:rowOff>0</xdr:rowOff>
    </xdr:from>
    <xdr:to>
      <xdr:col>3</xdr:col>
      <xdr:colOff>1428750</xdr:colOff>
      <xdr:row>130</xdr:row>
      <xdr:rowOff>1143000</xdr:rowOff>
    </xdr:to>
    <xdr:pic>
      <xdr:nvPicPr>
        <xdr:cNvPr id="1691" name="Picture 1" descr="Picture">
          <a:extLst>
            <a:ext uri="{FF2B5EF4-FFF2-40B4-BE49-F238E27FC236}">
              <a16:creationId xmlns:a16="http://schemas.microsoft.com/office/drawing/2014/main" id="{9048A352-0F8F-49FE-887E-BF97D112B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1752600" y="1967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108</xdr:row>
      <xdr:rowOff>0</xdr:rowOff>
    </xdr:from>
    <xdr:to>
      <xdr:col>3</xdr:col>
      <xdr:colOff>1428750</xdr:colOff>
      <xdr:row>108</xdr:row>
      <xdr:rowOff>1143000</xdr:rowOff>
    </xdr:to>
    <xdr:pic>
      <xdr:nvPicPr>
        <xdr:cNvPr id="1692" name="Picture 1" descr="Picture">
          <a:extLst>
            <a:ext uri="{FF2B5EF4-FFF2-40B4-BE49-F238E27FC236}">
              <a16:creationId xmlns:a16="http://schemas.microsoft.com/office/drawing/2014/main" id="{5F0CE6C1-A678-40E1-B7EF-CA669C556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1752600" y="1632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107</xdr:row>
      <xdr:rowOff>0</xdr:rowOff>
    </xdr:from>
    <xdr:to>
      <xdr:col>3</xdr:col>
      <xdr:colOff>1428750</xdr:colOff>
      <xdr:row>107</xdr:row>
      <xdr:rowOff>1143000</xdr:rowOff>
    </xdr:to>
    <xdr:pic>
      <xdr:nvPicPr>
        <xdr:cNvPr id="1693" name="Picture 1" descr="Picture">
          <a:extLst>
            <a:ext uri="{FF2B5EF4-FFF2-40B4-BE49-F238E27FC236}">
              <a16:creationId xmlns:a16="http://schemas.microsoft.com/office/drawing/2014/main" id="{290BDBEF-F2FB-44BD-8BB4-6062B8052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1752600" y="1617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169</xdr:row>
      <xdr:rowOff>0</xdr:rowOff>
    </xdr:from>
    <xdr:to>
      <xdr:col>3</xdr:col>
      <xdr:colOff>1428750</xdr:colOff>
      <xdr:row>169</xdr:row>
      <xdr:rowOff>1143000</xdr:rowOff>
    </xdr:to>
    <xdr:pic>
      <xdr:nvPicPr>
        <xdr:cNvPr id="1694" name="Picture 1" descr="Picture">
          <a:extLst>
            <a:ext uri="{FF2B5EF4-FFF2-40B4-BE49-F238E27FC236}">
              <a16:creationId xmlns:a16="http://schemas.microsoft.com/office/drawing/2014/main" id="{FDD7A889-30BA-474E-849D-D1C7795E9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1752600" y="2562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147</xdr:row>
      <xdr:rowOff>0</xdr:rowOff>
    </xdr:from>
    <xdr:to>
      <xdr:col>3</xdr:col>
      <xdr:colOff>1428750</xdr:colOff>
      <xdr:row>147</xdr:row>
      <xdr:rowOff>1143000</xdr:rowOff>
    </xdr:to>
    <xdr:pic>
      <xdr:nvPicPr>
        <xdr:cNvPr id="1695" name="Picture 1" descr="Picture">
          <a:extLst>
            <a:ext uri="{FF2B5EF4-FFF2-40B4-BE49-F238E27FC236}">
              <a16:creationId xmlns:a16="http://schemas.microsoft.com/office/drawing/2014/main" id="{5BC30FA3-5D5F-44F5-BFF5-4957353E8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1752600" y="2226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125</xdr:row>
      <xdr:rowOff>0</xdr:rowOff>
    </xdr:from>
    <xdr:to>
      <xdr:col>3</xdr:col>
      <xdr:colOff>1428750</xdr:colOff>
      <xdr:row>125</xdr:row>
      <xdr:rowOff>1143000</xdr:rowOff>
    </xdr:to>
    <xdr:pic>
      <xdr:nvPicPr>
        <xdr:cNvPr id="1696" name="Picture 1" descr="Picture">
          <a:extLst>
            <a:ext uri="{FF2B5EF4-FFF2-40B4-BE49-F238E27FC236}">
              <a16:creationId xmlns:a16="http://schemas.microsoft.com/office/drawing/2014/main" id="{6647374A-45A3-46FE-A691-8290C200DF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1752600" y="1891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103</xdr:row>
      <xdr:rowOff>0</xdr:rowOff>
    </xdr:from>
    <xdr:to>
      <xdr:col>3</xdr:col>
      <xdr:colOff>1428750</xdr:colOff>
      <xdr:row>103</xdr:row>
      <xdr:rowOff>1143000</xdr:rowOff>
    </xdr:to>
    <xdr:pic>
      <xdr:nvPicPr>
        <xdr:cNvPr id="1697" name="Picture 1" descr="Picture">
          <a:extLst>
            <a:ext uri="{FF2B5EF4-FFF2-40B4-BE49-F238E27FC236}">
              <a16:creationId xmlns:a16="http://schemas.microsoft.com/office/drawing/2014/main" id="{6D516960-097C-48C2-8B70-B7127A211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1752600" y="1556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146</xdr:row>
      <xdr:rowOff>0</xdr:rowOff>
    </xdr:from>
    <xdr:to>
      <xdr:col>3</xdr:col>
      <xdr:colOff>1428750</xdr:colOff>
      <xdr:row>146</xdr:row>
      <xdr:rowOff>1143000</xdr:rowOff>
    </xdr:to>
    <xdr:pic>
      <xdr:nvPicPr>
        <xdr:cNvPr id="1698" name="Picture 1" descr="Picture">
          <a:extLst>
            <a:ext uri="{FF2B5EF4-FFF2-40B4-BE49-F238E27FC236}">
              <a16:creationId xmlns:a16="http://schemas.microsoft.com/office/drawing/2014/main" id="{D4B65C77-08C5-4A31-AE59-6E83F8171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1752600" y="2211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124</xdr:row>
      <xdr:rowOff>0</xdr:rowOff>
    </xdr:from>
    <xdr:to>
      <xdr:col>3</xdr:col>
      <xdr:colOff>1428750</xdr:colOff>
      <xdr:row>124</xdr:row>
      <xdr:rowOff>1143000</xdr:rowOff>
    </xdr:to>
    <xdr:pic>
      <xdr:nvPicPr>
        <xdr:cNvPr id="1699" name="Picture 1" descr="Picture">
          <a:extLst>
            <a:ext uri="{FF2B5EF4-FFF2-40B4-BE49-F238E27FC236}">
              <a16:creationId xmlns:a16="http://schemas.microsoft.com/office/drawing/2014/main" id="{C7CC7F4F-B065-4E8B-A50E-337B30B5B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1752600" y="1876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102</xdr:row>
      <xdr:rowOff>0</xdr:rowOff>
    </xdr:from>
    <xdr:to>
      <xdr:col>3</xdr:col>
      <xdr:colOff>1428750</xdr:colOff>
      <xdr:row>102</xdr:row>
      <xdr:rowOff>1143000</xdr:rowOff>
    </xdr:to>
    <xdr:pic>
      <xdr:nvPicPr>
        <xdr:cNvPr id="1700" name="Picture 1" descr="Picture">
          <a:extLst>
            <a:ext uri="{FF2B5EF4-FFF2-40B4-BE49-F238E27FC236}">
              <a16:creationId xmlns:a16="http://schemas.microsoft.com/office/drawing/2014/main" id="{7CFBE930-F9CE-4072-AA1E-553ECF08F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1752600" y="1541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171</xdr:row>
      <xdr:rowOff>0</xdr:rowOff>
    </xdr:from>
    <xdr:to>
      <xdr:col>3</xdr:col>
      <xdr:colOff>1428750</xdr:colOff>
      <xdr:row>171</xdr:row>
      <xdr:rowOff>1143000</xdr:rowOff>
    </xdr:to>
    <xdr:pic>
      <xdr:nvPicPr>
        <xdr:cNvPr id="1701" name="Picture 1" descr="Picture">
          <a:extLst>
            <a:ext uri="{FF2B5EF4-FFF2-40B4-BE49-F238E27FC236}">
              <a16:creationId xmlns:a16="http://schemas.microsoft.com/office/drawing/2014/main" id="{8183A5B2-FFF9-4A8D-A5AD-6328EAF90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1752600" y="2592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149</xdr:row>
      <xdr:rowOff>0</xdr:rowOff>
    </xdr:from>
    <xdr:to>
      <xdr:col>3</xdr:col>
      <xdr:colOff>1428750</xdr:colOff>
      <xdr:row>149</xdr:row>
      <xdr:rowOff>1143000</xdr:rowOff>
    </xdr:to>
    <xdr:pic>
      <xdr:nvPicPr>
        <xdr:cNvPr id="1702" name="Picture 1" descr="Picture">
          <a:extLst>
            <a:ext uri="{FF2B5EF4-FFF2-40B4-BE49-F238E27FC236}">
              <a16:creationId xmlns:a16="http://schemas.microsoft.com/office/drawing/2014/main" id="{B7CE49C5-A354-4F4B-9862-F96D3CA58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1752600" y="2257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127</xdr:row>
      <xdr:rowOff>0</xdr:rowOff>
    </xdr:from>
    <xdr:to>
      <xdr:col>3</xdr:col>
      <xdr:colOff>1428750</xdr:colOff>
      <xdr:row>127</xdr:row>
      <xdr:rowOff>1143000</xdr:rowOff>
    </xdr:to>
    <xdr:pic>
      <xdr:nvPicPr>
        <xdr:cNvPr id="1703" name="Picture 1" descr="Picture">
          <a:extLst>
            <a:ext uri="{FF2B5EF4-FFF2-40B4-BE49-F238E27FC236}">
              <a16:creationId xmlns:a16="http://schemas.microsoft.com/office/drawing/2014/main" id="{CB76A2CD-0007-4208-8710-7A9395672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1752600" y="1922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105</xdr:row>
      <xdr:rowOff>0</xdr:rowOff>
    </xdr:from>
    <xdr:to>
      <xdr:col>3</xdr:col>
      <xdr:colOff>1428750</xdr:colOff>
      <xdr:row>105</xdr:row>
      <xdr:rowOff>1143000</xdr:rowOff>
    </xdr:to>
    <xdr:pic>
      <xdr:nvPicPr>
        <xdr:cNvPr id="1704" name="Picture 1" descr="Picture">
          <a:extLst>
            <a:ext uri="{FF2B5EF4-FFF2-40B4-BE49-F238E27FC236}">
              <a16:creationId xmlns:a16="http://schemas.microsoft.com/office/drawing/2014/main" id="{C4CF5DC0-C377-4E25-B800-11BEBE82E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1752600" y="1586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170</xdr:row>
      <xdr:rowOff>0</xdr:rowOff>
    </xdr:from>
    <xdr:to>
      <xdr:col>3</xdr:col>
      <xdr:colOff>1428750</xdr:colOff>
      <xdr:row>170</xdr:row>
      <xdr:rowOff>1143000</xdr:rowOff>
    </xdr:to>
    <xdr:pic>
      <xdr:nvPicPr>
        <xdr:cNvPr id="1705" name="Picture 1" descr="Picture">
          <a:extLst>
            <a:ext uri="{FF2B5EF4-FFF2-40B4-BE49-F238E27FC236}">
              <a16:creationId xmlns:a16="http://schemas.microsoft.com/office/drawing/2014/main" id="{C84B3FCB-940B-4659-8AAC-3571F97E4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1752600" y="2577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148</xdr:row>
      <xdr:rowOff>0</xdr:rowOff>
    </xdr:from>
    <xdr:to>
      <xdr:col>3</xdr:col>
      <xdr:colOff>1428750</xdr:colOff>
      <xdr:row>148</xdr:row>
      <xdr:rowOff>1143000</xdr:rowOff>
    </xdr:to>
    <xdr:pic>
      <xdr:nvPicPr>
        <xdr:cNvPr id="1706" name="Picture 1" descr="Picture">
          <a:extLst>
            <a:ext uri="{FF2B5EF4-FFF2-40B4-BE49-F238E27FC236}">
              <a16:creationId xmlns:a16="http://schemas.microsoft.com/office/drawing/2014/main" id="{68151C5A-A434-4AFC-93FB-A4A8C9CD3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1752600" y="2242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126</xdr:row>
      <xdr:rowOff>0</xdr:rowOff>
    </xdr:from>
    <xdr:to>
      <xdr:col>3</xdr:col>
      <xdr:colOff>1428750</xdr:colOff>
      <xdr:row>126</xdr:row>
      <xdr:rowOff>1143000</xdr:rowOff>
    </xdr:to>
    <xdr:pic>
      <xdr:nvPicPr>
        <xdr:cNvPr id="1707" name="Picture 1" descr="Picture">
          <a:extLst>
            <a:ext uri="{FF2B5EF4-FFF2-40B4-BE49-F238E27FC236}">
              <a16:creationId xmlns:a16="http://schemas.microsoft.com/office/drawing/2014/main" id="{D7A4029E-14A0-4B45-8441-DDEBA84E0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1752600" y="1906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1428750</xdr:colOff>
      <xdr:row>104</xdr:row>
      <xdr:rowOff>1143000</xdr:rowOff>
    </xdr:to>
    <xdr:pic>
      <xdr:nvPicPr>
        <xdr:cNvPr id="1708" name="Picture 1" descr="Picture">
          <a:extLst>
            <a:ext uri="{FF2B5EF4-FFF2-40B4-BE49-F238E27FC236}">
              <a16:creationId xmlns:a16="http://schemas.microsoft.com/office/drawing/2014/main" id="{95480F1F-0961-4705-AB40-15CCD9F94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1752600" y="1571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121</xdr:row>
      <xdr:rowOff>0</xdr:rowOff>
    </xdr:from>
    <xdr:to>
      <xdr:col>3</xdr:col>
      <xdr:colOff>1428750</xdr:colOff>
      <xdr:row>121</xdr:row>
      <xdr:rowOff>1143000</xdr:rowOff>
    </xdr:to>
    <xdr:pic>
      <xdr:nvPicPr>
        <xdr:cNvPr id="1709" name="Picture 1" descr="Picture">
          <a:extLst>
            <a:ext uri="{FF2B5EF4-FFF2-40B4-BE49-F238E27FC236}">
              <a16:creationId xmlns:a16="http://schemas.microsoft.com/office/drawing/2014/main" id="{BB073811-F765-4B99-A992-DCC676DE1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1752600" y="1830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99</xdr:row>
      <xdr:rowOff>0</xdr:rowOff>
    </xdr:from>
    <xdr:to>
      <xdr:col>3</xdr:col>
      <xdr:colOff>1428750</xdr:colOff>
      <xdr:row>99</xdr:row>
      <xdr:rowOff>1143000</xdr:rowOff>
    </xdr:to>
    <xdr:pic>
      <xdr:nvPicPr>
        <xdr:cNvPr id="1710" name="Picture 1" descr="Picture">
          <a:extLst>
            <a:ext uri="{FF2B5EF4-FFF2-40B4-BE49-F238E27FC236}">
              <a16:creationId xmlns:a16="http://schemas.microsoft.com/office/drawing/2014/main" id="{4A54E78D-70B0-4708-95BA-06128C916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1752600" y="1495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98</xdr:row>
      <xdr:rowOff>0</xdr:rowOff>
    </xdr:from>
    <xdr:to>
      <xdr:col>3</xdr:col>
      <xdr:colOff>1428750</xdr:colOff>
      <xdr:row>98</xdr:row>
      <xdr:rowOff>1143000</xdr:rowOff>
    </xdr:to>
    <xdr:pic>
      <xdr:nvPicPr>
        <xdr:cNvPr id="1711" name="Picture 1" descr="Picture">
          <a:extLst>
            <a:ext uri="{FF2B5EF4-FFF2-40B4-BE49-F238E27FC236}">
              <a16:creationId xmlns:a16="http://schemas.microsoft.com/office/drawing/2014/main" id="{43AFB962-EECE-4C5F-8DF5-63F01D3E9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1752600" y="1480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145</xdr:row>
      <xdr:rowOff>0</xdr:rowOff>
    </xdr:from>
    <xdr:to>
      <xdr:col>3</xdr:col>
      <xdr:colOff>1428750</xdr:colOff>
      <xdr:row>145</xdr:row>
      <xdr:rowOff>1143000</xdr:rowOff>
    </xdr:to>
    <xdr:pic>
      <xdr:nvPicPr>
        <xdr:cNvPr id="1712" name="Picture 1" descr="Picture">
          <a:extLst>
            <a:ext uri="{FF2B5EF4-FFF2-40B4-BE49-F238E27FC236}">
              <a16:creationId xmlns:a16="http://schemas.microsoft.com/office/drawing/2014/main" id="{2716343E-F570-494D-80DD-7E1DEAD62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1752600" y="2196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123</xdr:row>
      <xdr:rowOff>0</xdr:rowOff>
    </xdr:from>
    <xdr:to>
      <xdr:col>3</xdr:col>
      <xdr:colOff>1428750</xdr:colOff>
      <xdr:row>123</xdr:row>
      <xdr:rowOff>1143000</xdr:rowOff>
    </xdr:to>
    <xdr:pic>
      <xdr:nvPicPr>
        <xdr:cNvPr id="1713" name="Picture 1" descr="Picture">
          <a:extLst>
            <a:ext uri="{FF2B5EF4-FFF2-40B4-BE49-F238E27FC236}">
              <a16:creationId xmlns:a16="http://schemas.microsoft.com/office/drawing/2014/main" id="{8EE127F3-31F9-4550-9EA9-76DF38ED0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1752600" y="1861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101</xdr:row>
      <xdr:rowOff>0</xdr:rowOff>
    </xdr:from>
    <xdr:to>
      <xdr:col>3</xdr:col>
      <xdr:colOff>1428750</xdr:colOff>
      <xdr:row>101</xdr:row>
      <xdr:rowOff>1143000</xdr:rowOff>
    </xdr:to>
    <xdr:pic>
      <xdr:nvPicPr>
        <xdr:cNvPr id="1714" name="Picture 1" descr="Picture">
          <a:extLst>
            <a:ext uri="{FF2B5EF4-FFF2-40B4-BE49-F238E27FC236}">
              <a16:creationId xmlns:a16="http://schemas.microsoft.com/office/drawing/2014/main" id="{32738321-A0DC-4E84-AEA2-84C8EE457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1752600" y="1525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122</xdr:row>
      <xdr:rowOff>0</xdr:rowOff>
    </xdr:from>
    <xdr:to>
      <xdr:col>3</xdr:col>
      <xdr:colOff>1428750</xdr:colOff>
      <xdr:row>122</xdr:row>
      <xdr:rowOff>1143000</xdr:rowOff>
    </xdr:to>
    <xdr:pic>
      <xdr:nvPicPr>
        <xdr:cNvPr id="1715" name="Picture 1" descr="Picture">
          <a:extLst>
            <a:ext uri="{FF2B5EF4-FFF2-40B4-BE49-F238E27FC236}">
              <a16:creationId xmlns:a16="http://schemas.microsoft.com/office/drawing/2014/main" id="{8A982CA0-74D7-41EF-991A-796005B1A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1752600" y="1845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100</xdr:row>
      <xdr:rowOff>0</xdr:rowOff>
    </xdr:from>
    <xdr:to>
      <xdr:col>3</xdr:col>
      <xdr:colOff>1428750</xdr:colOff>
      <xdr:row>100</xdr:row>
      <xdr:rowOff>1143000</xdr:rowOff>
    </xdr:to>
    <xdr:pic>
      <xdr:nvPicPr>
        <xdr:cNvPr id="1716" name="Picture 1" descr="Picture">
          <a:extLst>
            <a:ext uri="{FF2B5EF4-FFF2-40B4-BE49-F238E27FC236}">
              <a16:creationId xmlns:a16="http://schemas.microsoft.com/office/drawing/2014/main" id="{839B91DD-74C1-47BE-BCAC-99E07F792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1752600" y="1510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97</xdr:row>
      <xdr:rowOff>0</xdr:rowOff>
    </xdr:from>
    <xdr:to>
      <xdr:col>3</xdr:col>
      <xdr:colOff>1428750</xdr:colOff>
      <xdr:row>97</xdr:row>
      <xdr:rowOff>1143000</xdr:rowOff>
    </xdr:to>
    <xdr:pic>
      <xdr:nvPicPr>
        <xdr:cNvPr id="1717" name="Picture 1" descr="Picture">
          <a:extLst>
            <a:ext uri="{FF2B5EF4-FFF2-40B4-BE49-F238E27FC236}">
              <a16:creationId xmlns:a16="http://schemas.microsoft.com/office/drawing/2014/main" id="{22332A7A-B24D-480A-873F-C68DC1366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1752600" y="1464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177</xdr:row>
      <xdr:rowOff>0</xdr:rowOff>
    </xdr:from>
    <xdr:to>
      <xdr:col>3</xdr:col>
      <xdr:colOff>1428750</xdr:colOff>
      <xdr:row>177</xdr:row>
      <xdr:rowOff>1143000</xdr:rowOff>
    </xdr:to>
    <xdr:pic>
      <xdr:nvPicPr>
        <xdr:cNvPr id="1718" name="Picture 1" descr="Picture">
          <a:extLst>
            <a:ext uri="{FF2B5EF4-FFF2-40B4-BE49-F238E27FC236}">
              <a16:creationId xmlns:a16="http://schemas.microsoft.com/office/drawing/2014/main" id="{E75B0251-FB0B-4C71-9D63-03D388E62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1752600" y="2684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176</xdr:row>
      <xdr:rowOff>0</xdr:rowOff>
    </xdr:from>
    <xdr:to>
      <xdr:col>3</xdr:col>
      <xdr:colOff>1428750</xdr:colOff>
      <xdr:row>176</xdr:row>
      <xdr:rowOff>1143000</xdr:rowOff>
    </xdr:to>
    <xdr:pic>
      <xdr:nvPicPr>
        <xdr:cNvPr id="1719" name="Picture 1" descr="Picture">
          <a:extLst>
            <a:ext uri="{FF2B5EF4-FFF2-40B4-BE49-F238E27FC236}">
              <a16:creationId xmlns:a16="http://schemas.microsoft.com/office/drawing/2014/main" id="{5E269377-17E8-4B22-B5B0-CD2466435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1752600" y="2668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173</xdr:row>
      <xdr:rowOff>0</xdr:rowOff>
    </xdr:from>
    <xdr:to>
      <xdr:col>3</xdr:col>
      <xdr:colOff>1428750</xdr:colOff>
      <xdr:row>173</xdr:row>
      <xdr:rowOff>1143000</xdr:rowOff>
    </xdr:to>
    <xdr:pic>
      <xdr:nvPicPr>
        <xdr:cNvPr id="1720" name="Picture 1" descr="Picture">
          <a:extLst>
            <a:ext uri="{FF2B5EF4-FFF2-40B4-BE49-F238E27FC236}">
              <a16:creationId xmlns:a16="http://schemas.microsoft.com/office/drawing/2014/main" id="{CF96CECE-706F-4218-83E4-EC755C6D9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1752600" y="2623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151</xdr:row>
      <xdr:rowOff>0</xdr:rowOff>
    </xdr:from>
    <xdr:to>
      <xdr:col>3</xdr:col>
      <xdr:colOff>1428750</xdr:colOff>
      <xdr:row>151</xdr:row>
      <xdr:rowOff>1143000</xdr:rowOff>
    </xdr:to>
    <xdr:pic>
      <xdr:nvPicPr>
        <xdr:cNvPr id="1721" name="Picture 1" descr="Picture">
          <a:extLst>
            <a:ext uri="{FF2B5EF4-FFF2-40B4-BE49-F238E27FC236}">
              <a16:creationId xmlns:a16="http://schemas.microsoft.com/office/drawing/2014/main" id="{EDF0998D-453C-44D4-8AA3-0DFD7E17A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1752600" y="2287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129</xdr:row>
      <xdr:rowOff>0</xdr:rowOff>
    </xdr:from>
    <xdr:to>
      <xdr:col>3</xdr:col>
      <xdr:colOff>1428750</xdr:colOff>
      <xdr:row>129</xdr:row>
      <xdr:rowOff>1143000</xdr:rowOff>
    </xdr:to>
    <xdr:pic>
      <xdr:nvPicPr>
        <xdr:cNvPr id="1722" name="Picture 1" descr="Picture">
          <a:extLst>
            <a:ext uri="{FF2B5EF4-FFF2-40B4-BE49-F238E27FC236}">
              <a16:creationId xmlns:a16="http://schemas.microsoft.com/office/drawing/2014/main" id="{5AB8D11F-393C-4AEB-88DF-3287C29A0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1752600" y="1952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172</xdr:row>
      <xdr:rowOff>0</xdr:rowOff>
    </xdr:from>
    <xdr:to>
      <xdr:col>3</xdr:col>
      <xdr:colOff>1428750</xdr:colOff>
      <xdr:row>172</xdr:row>
      <xdr:rowOff>1143000</xdr:rowOff>
    </xdr:to>
    <xdr:pic>
      <xdr:nvPicPr>
        <xdr:cNvPr id="1723" name="Picture 1" descr="Picture">
          <a:extLst>
            <a:ext uri="{FF2B5EF4-FFF2-40B4-BE49-F238E27FC236}">
              <a16:creationId xmlns:a16="http://schemas.microsoft.com/office/drawing/2014/main" id="{203993CC-0696-4D4A-B356-A146A2BFB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1752600" y="2607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150</xdr:row>
      <xdr:rowOff>0</xdr:rowOff>
    </xdr:from>
    <xdr:to>
      <xdr:col>3</xdr:col>
      <xdr:colOff>1428750</xdr:colOff>
      <xdr:row>150</xdr:row>
      <xdr:rowOff>1143000</xdr:rowOff>
    </xdr:to>
    <xdr:pic>
      <xdr:nvPicPr>
        <xdr:cNvPr id="1724" name="Picture 1" descr="Picture">
          <a:extLst>
            <a:ext uri="{FF2B5EF4-FFF2-40B4-BE49-F238E27FC236}">
              <a16:creationId xmlns:a16="http://schemas.microsoft.com/office/drawing/2014/main" id="{B88DD920-5E47-46C0-B08A-657615B60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1752600" y="2272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128</xdr:row>
      <xdr:rowOff>0</xdr:rowOff>
    </xdr:from>
    <xdr:to>
      <xdr:col>3</xdr:col>
      <xdr:colOff>1428750</xdr:colOff>
      <xdr:row>128</xdr:row>
      <xdr:rowOff>1143000</xdr:rowOff>
    </xdr:to>
    <xdr:pic>
      <xdr:nvPicPr>
        <xdr:cNvPr id="1725" name="Picture 1" descr="Picture">
          <a:extLst>
            <a:ext uri="{FF2B5EF4-FFF2-40B4-BE49-F238E27FC236}">
              <a16:creationId xmlns:a16="http://schemas.microsoft.com/office/drawing/2014/main" id="{FC290326-392F-4F1D-A219-B9E3B3C6B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1752600" y="1937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175</xdr:row>
      <xdr:rowOff>0</xdr:rowOff>
    </xdr:from>
    <xdr:to>
      <xdr:col>3</xdr:col>
      <xdr:colOff>1428750</xdr:colOff>
      <xdr:row>175</xdr:row>
      <xdr:rowOff>1143000</xdr:rowOff>
    </xdr:to>
    <xdr:pic>
      <xdr:nvPicPr>
        <xdr:cNvPr id="1726" name="Picture 1" descr="Picture">
          <a:extLst>
            <a:ext uri="{FF2B5EF4-FFF2-40B4-BE49-F238E27FC236}">
              <a16:creationId xmlns:a16="http://schemas.microsoft.com/office/drawing/2014/main" id="{BCF8C129-89FC-4F5E-A0C5-35FBB8494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1752600" y="2653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153</xdr:row>
      <xdr:rowOff>0</xdr:rowOff>
    </xdr:from>
    <xdr:to>
      <xdr:col>3</xdr:col>
      <xdr:colOff>1428750</xdr:colOff>
      <xdr:row>153</xdr:row>
      <xdr:rowOff>1143000</xdr:rowOff>
    </xdr:to>
    <xdr:pic>
      <xdr:nvPicPr>
        <xdr:cNvPr id="1727" name="Picture 1" descr="Picture">
          <a:extLst>
            <a:ext uri="{FF2B5EF4-FFF2-40B4-BE49-F238E27FC236}">
              <a16:creationId xmlns:a16="http://schemas.microsoft.com/office/drawing/2014/main" id="{852FF0CE-EF5E-4499-B35A-BD3402D9C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1752600" y="2318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174</xdr:row>
      <xdr:rowOff>0</xdr:rowOff>
    </xdr:from>
    <xdr:to>
      <xdr:col>3</xdr:col>
      <xdr:colOff>1428750</xdr:colOff>
      <xdr:row>174</xdr:row>
      <xdr:rowOff>1143000</xdr:rowOff>
    </xdr:to>
    <xdr:pic>
      <xdr:nvPicPr>
        <xdr:cNvPr id="1728" name="Picture 1" descr="Picture">
          <a:extLst>
            <a:ext uri="{FF2B5EF4-FFF2-40B4-BE49-F238E27FC236}">
              <a16:creationId xmlns:a16="http://schemas.microsoft.com/office/drawing/2014/main" id="{8F9BEDD8-F8C5-4449-87F5-02BEBBCE1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1752600" y="2638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152</xdr:row>
      <xdr:rowOff>0</xdr:rowOff>
    </xdr:from>
    <xdr:to>
      <xdr:col>3</xdr:col>
      <xdr:colOff>1428750</xdr:colOff>
      <xdr:row>152</xdr:row>
      <xdr:rowOff>1143000</xdr:rowOff>
    </xdr:to>
    <xdr:pic>
      <xdr:nvPicPr>
        <xdr:cNvPr id="1729" name="Picture 1" descr="Picture">
          <a:extLst>
            <a:ext uri="{FF2B5EF4-FFF2-40B4-BE49-F238E27FC236}">
              <a16:creationId xmlns:a16="http://schemas.microsoft.com/office/drawing/2014/main" id="{5D350050-703A-4BC1-A60A-D1B58071F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1752600" y="2303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262</xdr:row>
      <xdr:rowOff>0</xdr:rowOff>
    </xdr:from>
    <xdr:to>
      <xdr:col>3</xdr:col>
      <xdr:colOff>1428750</xdr:colOff>
      <xdr:row>262</xdr:row>
      <xdr:rowOff>1143000</xdr:rowOff>
    </xdr:to>
    <xdr:pic>
      <xdr:nvPicPr>
        <xdr:cNvPr id="1730" name="Picture 1" descr="Picture">
          <a:extLst>
            <a:ext uri="{FF2B5EF4-FFF2-40B4-BE49-F238E27FC236}">
              <a16:creationId xmlns:a16="http://schemas.microsoft.com/office/drawing/2014/main" id="{36CE8526-5AFF-4197-BAD6-92FB32B03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1752600" y="3979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240</xdr:row>
      <xdr:rowOff>0</xdr:rowOff>
    </xdr:from>
    <xdr:to>
      <xdr:col>3</xdr:col>
      <xdr:colOff>1428750</xdr:colOff>
      <xdr:row>240</xdr:row>
      <xdr:rowOff>1143000</xdr:rowOff>
    </xdr:to>
    <xdr:pic>
      <xdr:nvPicPr>
        <xdr:cNvPr id="1731" name="Picture 1" descr="Picture">
          <a:extLst>
            <a:ext uri="{FF2B5EF4-FFF2-40B4-BE49-F238E27FC236}">
              <a16:creationId xmlns:a16="http://schemas.microsoft.com/office/drawing/2014/main" id="{D602DB40-ACC4-44BC-9909-3F5953A33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1752600" y="3644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239</xdr:row>
      <xdr:rowOff>0</xdr:rowOff>
    </xdr:from>
    <xdr:to>
      <xdr:col>3</xdr:col>
      <xdr:colOff>1428750</xdr:colOff>
      <xdr:row>239</xdr:row>
      <xdr:rowOff>1143000</xdr:rowOff>
    </xdr:to>
    <xdr:pic>
      <xdr:nvPicPr>
        <xdr:cNvPr id="1732" name="Picture 1" descr="Picture">
          <a:extLst>
            <a:ext uri="{FF2B5EF4-FFF2-40B4-BE49-F238E27FC236}">
              <a16:creationId xmlns:a16="http://schemas.microsoft.com/office/drawing/2014/main" id="{74294379-06CB-418E-9EAF-6BD4A5FF3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1752600" y="3629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238</xdr:row>
      <xdr:rowOff>0</xdr:rowOff>
    </xdr:from>
    <xdr:to>
      <xdr:col>3</xdr:col>
      <xdr:colOff>1428750</xdr:colOff>
      <xdr:row>238</xdr:row>
      <xdr:rowOff>1143000</xdr:rowOff>
    </xdr:to>
    <xdr:pic>
      <xdr:nvPicPr>
        <xdr:cNvPr id="1733" name="Picture 1" descr="Picture">
          <a:extLst>
            <a:ext uri="{FF2B5EF4-FFF2-40B4-BE49-F238E27FC236}">
              <a16:creationId xmlns:a16="http://schemas.microsoft.com/office/drawing/2014/main" id="{5EBBC65F-DB2C-41EC-BF19-5A7E0E2CF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1752600" y="3613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216</xdr:row>
      <xdr:rowOff>0</xdr:rowOff>
    </xdr:from>
    <xdr:to>
      <xdr:col>3</xdr:col>
      <xdr:colOff>1428750</xdr:colOff>
      <xdr:row>216</xdr:row>
      <xdr:rowOff>1143000</xdr:rowOff>
    </xdr:to>
    <xdr:pic>
      <xdr:nvPicPr>
        <xdr:cNvPr id="1734" name="Picture 1" descr="Picture">
          <a:extLst>
            <a:ext uri="{FF2B5EF4-FFF2-40B4-BE49-F238E27FC236}">
              <a16:creationId xmlns:a16="http://schemas.microsoft.com/office/drawing/2014/main" id="{CFDEB62C-687A-4772-858F-80243FE4B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1752600" y="3278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215</xdr:row>
      <xdr:rowOff>0</xdr:rowOff>
    </xdr:from>
    <xdr:to>
      <xdr:col>3</xdr:col>
      <xdr:colOff>1428750</xdr:colOff>
      <xdr:row>215</xdr:row>
      <xdr:rowOff>1143000</xdr:rowOff>
    </xdr:to>
    <xdr:pic>
      <xdr:nvPicPr>
        <xdr:cNvPr id="1735" name="Picture 1" descr="Picture">
          <a:extLst>
            <a:ext uri="{FF2B5EF4-FFF2-40B4-BE49-F238E27FC236}">
              <a16:creationId xmlns:a16="http://schemas.microsoft.com/office/drawing/2014/main" id="{E796BCC5-27B5-401A-9251-421D89DC1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1752600" y="3263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288</xdr:row>
      <xdr:rowOff>0</xdr:rowOff>
    </xdr:from>
    <xdr:to>
      <xdr:col>3</xdr:col>
      <xdr:colOff>1428750</xdr:colOff>
      <xdr:row>288</xdr:row>
      <xdr:rowOff>1143000</xdr:rowOff>
    </xdr:to>
    <xdr:pic>
      <xdr:nvPicPr>
        <xdr:cNvPr id="1736" name="Picture 1" descr="Picture">
          <a:extLst>
            <a:ext uri="{FF2B5EF4-FFF2-40B4-BE49-F238E27FC236}">
              <a16:creationId xmlns:a16="http://schemas.microsoft.com/office/drawing/2014/main" id="{76C05DC3-46EE-41C5-B90F-4826CCF25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1752600" y="4375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287</xdr:row>
      <xdr:rowOff>0</xdr:rowOff>
    </xdr:from>
    <xdr:to>
      <xdr:col>3</xdr:col>
      <xdr:colOff>1428750</xdr:colOff>
      <xdr:row>287</xdr:row>
      <xdr:rowOff>1143000</xdr:rowOff>
    </xdr:to>
    <xdr:pic>
      <xdr:nvPicPr>
        <xdr:cNvPr id="1737" name="Picture 1" descr="Picture">
          <a:extLst>
            <a:ext uri="{FF2B5EF4-FFF2-40B4-BE49-F238E27FC236}">
              <a16:creationId xmlns:a16="http://schemas.microsoft.com/office/drawing/2014/main" id="{84B91B98-1526-4C0F-9EAF-489BEF303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1752600" y="4360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286</xdr:row>
      <xdr:rowOff>0</xdr:rowOff>
    </xdr:from>
    <xdr:to>
      <xdr:col>3</xdr:col>
      <xdr:colOff>1428750</xdr:colOff>
      <xdr:row>286</xdr:row>
      <xdr:rowOff>1143000</xdr:rowOff>
    </xdr:to>
    <xdr:pic>
      <xdr:nvPicPr>
        <xdr:cNvPr id="1738" name="Picture 1" descr="Picture">
          <a:extLst>
            <a:ext uri="{FF2B5EF4-FFF2-40B4-BE49-F238E27FC236}">
              <a16:creationId xmlns:a16="http://schemas.microsoft.com/office/drawing/2014/main" id="{4F38E3C5-0724-42A8-A609-6C6701CF8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1752600" y="4345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264</xdr:row>
      <xdr:rowOff>0</xdr:rowOff>
    </xdr:from>
    <xdr:to>
      <xdr:col>3</xdr:col>
      <xdr:colOff>1428750</xdr:colOff>
      <xdr:row>264</xdr:row>
      <xdr:rowOff>1143000</xdr:rowOff>
    </xdr:to>
    <xdr:pic>
      <xdr:nvPicPr>
        <xdr:cNvPr id="1739" name="Picture 1" descr="Picture">
          <a:extLst>
            <a:ext uri="{FF2B5EF4-FFF2-40B4-BE49-F238E27FC236}">
              <a16:creationId xmlns:a16="http://schemas.microsoft.com/office/drawing/2014/main" id="{2963439D-4A63-4DA2-B811-B431675B7D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1752600" y="4010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263</xdr:row>
      <xdr:rowOff>0</xdr:rowOff>
    </xdr:from>
    <xdr:to>
      <xdr:col>3</xdr:col>
      <xdr:colOff>1428750</xdr:colOff>
      <xdr:row>263</xdr:row>
      <xdr:rowOff>1143000</xdr:rowOff>
    </xdr:to>
    <xdr:pic>
      <xdr:nvPicPr>
        <xdr:cNvPr id="1740" name="Picture 1" descr="Picture">
          <a:extLst>
            <a:ext uri="{FF2B5EF4-FFF2-40B4-BE49-F238E27FC236}">
              <a16:creationId xmlns:a16="http://schemas.microsoft.com/office/drawing/2014/main" id="{6291BEBD-8531-4D66-87FE-6F7FC349B5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1752600" y="3994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214</xdr:row>
      <xdr:rowOff>0</xdr:rowOff>
    </xdr:from>
    <xdr:to>
      <xdr:col>3</xdr:col>
      <xdr:colOff>1428750</xdr:colOff>
      <xdr:row>214</xdr:row>
      <xdr:rowOff>1143000</xdr:rowOff>
    </xdr:to>
    <xdr:pic>
      <xdr:nvPicPr>
        <xdr:cNvPr id="1741" name="Picture 1" descr="Picture">
          <a:extLst>
            <a:ext uri="{FF2B5EF4-FFF2-40B4-BE49-F238E27FC236}">
              <a16:creationId xmlns:a16="http://schemas.microsoft.com/office/drawing/2014/main" id="{73667F11-AFE8-4276-BC12-F0B77A081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1752600" y="3248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281</xdr:row>
      <xdr:rowOff>0</xdr:rowOff>
    </xdr:from>
    <xdr:to>
      <xdr:col>3</xdr:col>
      <xdr:colOff>1428750</xdr:colOff>
      <xdr:row>281</xdr:row>
      <xdr:rowOff>1143000</xdr:rowOff>
    </xdr:to>
    <xdr:pic>
      <xdr:nvPicPr>
        <xdr:cNvPr id="1742" name="Picture 1" descr="Picture">
          <a:extLst>
            <a:ext uri="{FF2B5EF4-FFF2-40B4-BE49-F238E27FC236}">
              <a16:creationId xmlns:a16="http://schemas.microsoft.com/office/drawing/2014/main" id="{D2454CBF-1B30-4C50-A6C5-DBDC1520A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1752600" y="4269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259</xdr:row>
      <xdr:rowOff>0</xdr:rowOff>
    </xdr:from>
    <xdr:to>
      <xdr:col>3</xdr:col>
      <xdr:colOff>1428750</xdr:colOff>
      <xdr:row>259</xdr:row>
      <xdr:rowOff>1143000</xdr:rowOff>
    </xdr:to>
    <xdr:pic>
      <xdr:nvPicPr>
        <xdr:cNvPr id="1743" name="Picture 1" descr="Picture">
          <a:extLst>
            <a:ext uri="{FF2B5EF4-FFF2-40B4-BE49-F238E27FC236}">
              <a16:creationId xmlns:a16="http://schemas.microsoft.com/office/drawing/2014/main" id="{ADC39FEA-3DBB-422C-BE55-C0D162B8A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1752600" y="3933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237</xdr:row>
      <xdr:rowOff>0</xdr:rowOff>
    </xdr:from>
    <xdr:to>
      <xdr:col>3</xdr:col>
      <xdr:colOff>1428750</xdr:colOff>
      <xdr:row>237</xdr:row>
      <xdr:rowOff>1143000</xdr:rowOff>
    </xdr:to>
    <xdr:pic>
      <xdr:nvPicPr>
        <xdr:cNvPr id="1744" name="Picture 1" descr="Picture">
          <a:extLst>
            <a:ext uri="{FF2B5EF4-FFF2-40B4-BE49-F238E27FC236}">
              <a16:creationId xmlns:a16="http://schemas.microsoft.com/office/drawing/2014/main" id="{88154BE2-2CD1-44B3-82D6-CDA6AA1A4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1752600" y="3598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280</xdr:row>
      <xdr:rowOff>0</xdr:rowOff>
    </xdr:from>
    <xdr:to>
      <xdr:col>3</xdr:col>
      <xdr:colOff>1428750</xdr:colOff>
      <xdr:row>280</xdr:row>
      <xdr:rowOff>1143000</xdr:rowOff>
    </xdr:to>
    <xdr:pic>
      <xdr:nvPicPr>
        <xdr:cNvPr id="1745" name="Picture 1" descr="Picture">
          <a:extLst>
            <a:ext uri="{FF2B5EF4-FFF2-40B4-BE49-F238E27FC236}">
              <a16:creationId xmlns:a16="http://schemas.microsoft.com/office/drawing/2014/main" id="{F7DCC4A6-B0B0-4949-8A36-BCDE5EFA4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1752600" y="4253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258</xdr:row>
      <xdr:rowOff>0</xdr:rowOff>
    </xdr:from>
    <xdr:to>
      <xdr:col>3</xdr:col>
      <xdr:colOff>1428750</xdr:colOff>
      <xdr:row>258</xdr:row>
      <xdr:rowOff>1143000</xdr:rowOff>
    </xdr:to>
    <xdr:pic>
      <xdr:nvPicPr>
        <xdr:cNvPr id="1746" name="Picture 1" descr="Picture">
          <a:extLst>
            <a:ext uri="{FF2B5EF4-FFF2-40B4-BE49-F238E27FC236}">
              <a16:creationId xmlns:a16="http://schemas.microsoft.com/office/drawing/2014/main" id="{08894B5C-EF50-48F4-9ED7-D2F2B2D63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1752600" y="3918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236</xdr:row>
      <xdr:rowOff>0</xdr:rowOff>
    </xdr:from>
    <xdr:to>
      <xdr:col>3</xdr:col>
      <xdr:colOff>1428750</xdr:colOff>
      <xdr:row>236</xdr:row>
      <xdr:rowOff>1143000</xdr:rowOff>
    </xdr:to>
    <xdr:pic>
      <xdr:nvPicPr>
        <xdr:cNvPr id="1747" name="Picture 1" descr="Picture">
          <a:extLst>
            <a:ext uri="{FF2B5EF4-FFF2-40B4-BE49-F238E27FC236}">
              <a16:creationId xmlns:a16="http://schemas.microsoft.com/office/drawing/2014/main" id="{02AD8216-A5AD-4F76-84E0-6EDE4B5C5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1752600" y="3583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279</xdr:row>
      <xdr:rowOff>0</xdr:rowOff>
    </xdr:from>
    <xdr:to>
      <xdr:col>3</xdr:col>
      <xdr:colOff>1428750</xdr:colOff>
      <xdr:row>279</xdr:row>
      <xdr:rowOff>1143000</xdr:rowOff>
    </xdr:to>
    <xdr:pic>
      <xdr:nvPicPr>
        <xdr:cNvPr id="1748" name="Picture 1" descr="Picture">
          <a:extLst>
            <a:ext uri="{FF2B5EF4-FFF2-40B4-BE49-F238E27FC236}">
              <a16:creationId xmlns:a16="http://schemas.microsoft.com/office/drawing/2014/main" id="{F935E67F-9D05-4D96-8BD3-BCD88FA4E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1752600" y="4238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257</xdr:row>
      <xdr:rowOff>0</xdr:rowOff>
    </xdr:from>
    <xdr:to>
      <xdr:col>3</xdr:col>
      <xdr:colOff>1428750</xdr:colOff>
      <xdr:row>257</xdr:row>
      <xdr:rowOff>1143000</xdr:rowOff>
    </xdr:to>
    <xdr:pic>
      <xdr:nvPicPr>
        <xdr:cNvPr id="1749" name="Picture 1" descr="Picture">
          <a:extLst>
            <a:ext uri="{FF2B5EF4-FFF2-40B4-BE49-F238E27FC236}">
              <a16:creationId xmlns:a16="http://schemas.microsoft.com/office/drawing/2014/main" id="{88A03831-01D4-4DB2-90E1-1FB806C96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1752600" y="3903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235</xdr:row>
      <xdr:rowOff>0</xdr:rowOff>
    </xdr:from>
    <xdr:to>
      <xdr:col>3</xdr:col>
      <xdr:colOff>1428750</xdr:colOff>
      <xdr:row>235</xdr:row>
      <xdr:rowOff>1143000</xdr:rowOff>
    </xdr:to>
    <xdr:pic>
      <xdr:nvPicPr>
        <xdr:cNvPr id="1750" name="Picture 1" descr="Picture">
          <a:extLst>
            <a:ext uri="{FF2B5EF4-FFF2-40B4-BE49-F238E27FC236}">
              <a16:creationId xmlns:a16="http://schemas.microsoft.com/office/drawing/2014/main" id="{197FA6FA-389E-4F47-A572-488EDE861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1752600" y="3568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213</xdr:row>
      <xdr:rowOff>0</xdr:rowOff>
    </xdr:from>
    <xdr:to>
      <xdr:col>3</xdr:col>
      <xdr:colOff>1428750</xdr:colOff>
      <xdr:row>213</xdr:row>
      <xdr:rowOff>1143000</xdr:rowOff>
    </xdr:to>
    <xdr:pic>
      <xdr:nvPicPr>
        <xdr:cNvPr id="1751" name="Picture 1" descr="Picture">
          <a:extLst>
            <a:ext uri="{FF2B5EF4-FFF2-40B4-BE49-F238E27FC236}">
              <a16:creationId xmlns:a16="http://schemas.microsoft.com/office/drawing/2014/main" id="{031021C0-AAA5-4616-9867-29A2A8CD7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1752600" y="3232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278</xdr:row>
      <xdr:rowOff>0</xdr:rowOff>
    </xdr:from>
    <xdr:to>
      <xdr:col>3</xdr:col>
      <xdr:colOff>1428750</xdr:colOff>
      <xdr:row>278</xdr:row>
      <xdr:rowOff>1143000</xdr:rowOff>
    </xdr:to>
    <xdr:pic>
      <xdr:nvPicPr>
        <xdr:cNvPr id="1752" name="Picture 1" descr="Picture">
          <a:extLst>
            <a:ext uri="{FF2B5EF4-FFF2-40B4-BE49-F238E27FC236}">
              <a16:creationId xmlns:a16="http://schemas.microsoft.com/office/drawing/2014/main" id="{54742755-0EF2-4ABC-95AD-E19AE0831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1752600" y="4223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256</xdr:row>
      <xdr:rowOff>0</xdr:rowOff>
    </xdr:from>
    <xdr:to>
      <xdr:col>3</xdr:col>
      <xdr:colOff>1428750</xdr:colOff>
      <xdr:row>256</xdr:row>
      <xdr:rowOff>1143000</xdr:rowOff>
    </xdr:to>
    <xdr:pic>
      <xdr:nvPicPr>
        <xdr:cNvPr id="1753" name="Picture 1" descr="Picture">
          <a:extLst>
            <a:ext uri="{FF2B5EF4-FFF2-40B4-BE49-F238E27FC236}">
              <a16:creationId xmlns:a16="http://schemas.microsoft.com/office/drawing/2014/main" id="{E3280B1F-8FCE-46C1-B42E-44EB4CE09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1752600" y="3888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234</xdr:row>
      <xdr:rowOff>0</xdr:rowOff>
    </xdr:from>
    <xdr:to>
      <xdr:col>3</xdr:col>
      <xdr:colOff>1428750</xdr:colOff>
      <xdr:row>234</xdr:row>
      <xdr:rowOff>1143000</xdr:rowOff>
    </xdr:to>
    <xdr:pic>
      <xdr:nvPicPr>
        <xdr:cNvPr id="1754" name="Picture 1" descr="Picture">
          <a:extLst>
            <a:ext uri="{FF2B5EF4-FFF2-40B4-BE49-F238E27FC236}">
              <a16:creationId xmlns:a16="http://schemas.microsoft.com/office/drawing/2014/main" id="{9C60436C-5887-459F-B7E5-AEA6625C4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1752600" y="3552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212</xdr:row>
      <xdr:rowOff>0</xdr:rowOff>
    </xdr:from>
    <xdr:to>
      <xdr:col>3</xdr:col>
      <xdr:colOff>1428750</xdr:colOff>
      <xdr:row>212</xdr:row>
      <xdr:rowOff>1143000</xdr:rowOff>
    </xdr:to>
    <xdr:pic>
      <xdr:nvPicPr>
        <xdr:cNvPr id="1755" name="Picture 1" descr="Picture">
          <a:extLst>
            <a:ext uri="{FF2B5EF4-FFF2-40B4-BE49-F238E27FC236}">
              <a16:creationId xmlns:a16="http://schemas.microsoft.com/office/drawing/2014/main" id="{CCEDAB71-CA3E-4F70-B8B0-06D562743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1752600" y="3217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285</xdr:row>
      <xdr:rowOff>0</xdr:rowOff>
    </xdr:from>
    <xdr:to>
      <xdr:col>3</xdr:col>
      <xdr:colOff>1428750</xdr:colOff>
      <xdr:row>285</xdr:row>
      <xdr:rowOff>1143000</xdr:rowOff>
    </xdr:to>
    <xdr:pic>
      <xdr:nvPicPr>
        <xdr:cNvPr id="1756" name="Picture 1" descr="Picture">
          <a:extLst>
            <a:ext uri="{FF2B5EF4-FFF2-40B4-BE49-F238E27FC236}">
              <a16:creationId xmlns:a16="http://schemas.microsoft.com/office/drawing/2014/main" id="{E5564D0C-525B-4616-98B9-A63A2F92E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1752600" y="4330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284</xdr:row>
      <xdr:rowOff>0</xdr:rowOff>
    </xdr:from>
    <xdr:to>
      <xdr:col>3</xdr:col>
      <xdr:colOff>1428750</xdr:colOff>
      <xdr:row>284</xdr:row>
      <xdr:rowOff>1143000</xdr:rowOff>
    </xdr:to>
    <xdr:pic>
      <xdr:nvPicPr>
        <xdr:cNvPr id="1757" name="Picture 1" descr="Picture">
          <a:extLst>
            <a:ext uri="{FF2B5EF4-FFF2-40B4-BE49-F238E27FC236}">
              <a16:creationId xmlns:a16="http://schemas.microsoft.com/office/drawing/2014/main" id="{D9D1A6BC-19B9-40D5-8692-40D41155A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1752600" y="4314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283</xdr:row>
      <xdr:rowOff>0</xdr:rowOff>
    </xdr:from>
    <xdr:to>
      <xdr:col>3</xdr:col>
      <xdr:colOff>1428750</xdr:colOff>
      <xdr:row>283</xdr:row>
      <xdr:rowOff>1143000</xdr:rowOff>
    </xdr:to>
    <xdr:pic>
      <xdr:nvPicPr>
        <xdr:cNvPr id="1758" name="Picture 1" descr="Picture">
          <a:extLst>
            <a:ext uri="{FF2B5EF4-FFF2-40B4-BE49-F238E27FC236}">
              <a16:creationId xmlns:a16="http://schemas.microsoft.com/office/drawing/2014/main" id="{DD6ED33B-B7E6-4DCD-AFCB-8E7880E58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1752600" y="4299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261</xdr:row>
      <xdr:rowOff>0</xdr:rowOff>
    </xdr:from>
    <xdr:to>
      <xdr:col>3</xdr:col>
      <xdr:colOff>1428750</xdr:colOff>
      <xdr:row>261</xdr:row>
      <xdr:rowOff>1143000</xdr:rowOff>
    </xdr:to>
    <xdr:pic>
      <xdr:nvPicPr>
        <xdr:cNvPr id="1759" name="Picture 1" descr="Picture">
          <a:extLst>
            <a:ext uri="{FF2B5EF4-FFF2-40B4-BE49-F238E27FC236}">
              <a16:creationId xmlns:a16="http://schemas.microsoft.com/office/drawing/2014/main" id="{0A1367BA-0409-4BFF-9A95-880558878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1752600" y="3964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282</xdr:row>
      <xdr:rowOff>0</xdr:rowOff>
    </xdr:from>
    <xdr:to>
      <xdr:col>3</xdr:col>
      <xdr:colOff>1428750</xdr:colOff>
      <xdr:row>282</xdr:row>
      <xdr:rowOff>1143000</xdr:rowOff>
    </xdr:to>
    <xdr:pic>
      <xdr:nvPicPr>
        <xdr:cNvPr id="1760" name="Picture 1" descr="Picture">
          <a:extLst>
            <a:ext uri="{FF2B5EF4-FFF2-40B4-BE49-F238E27FC236}">
              <a16:creationId xmlns:a16="http://schemas.microsoft.com/office/drawing/2014/main" id="{80DBAD85-804F-4F64-9011-F6EDC92DF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1752600" y="4284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260</xdr:row>
      <xdr:rowOff>0</xdr:rowOff>
    </xdr:from>
    <xdr:to>
      <xdr:col>3</xdr:col>
      <xdr:colOff>1428750</xdr:colOff>
      <xdr:row>260</xdr:row>
      <xdr:rowOff>1143000</xdr:rowOff>
    </xdr:to>
    <xdr:pic>
      <xdr:nvPicPr>
        <xdr:cNvPr id="1761" name="Picture 1" descr="Picture">
          <a:extLst>
            <a:ext uri="{FF2B5EF4-FFF2-40B4-BE49-F238E27FC236}">
              <a16:creationId xmlns:a16="http://schemas.microsoft.com/office/drawing/2014/main" id="{53928EB3-EE45-4424-A71F-A56F0DB37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1752600" y="3949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229</xdr:row>
      <xdr:rowOff>0</xdr:rowOff>
    </xdr:from>
    <xdr:to>
      <xdr:col>3</xdr:col>
      <xdr:colOff>1428750</xdr:colOff>
      <xdr:row>229</xdr:row>
      <xdr:rowOff>1143000</xdr:rowOff>
    </xdr:to>
    <xdr:pic>
      <xdr:nvPicPr>
        <xdr:cNvPr id="1762" name="Picture 1" descr="Picture">
          <a:extLst>
            <a:ext uri="{FF2B5EF4-FFF2-40B4-BE49-F238E27FC236}">
              <a16:creationId xmlns:a16="http://schemas.microsoft.com/office/drawing/2014/main" id="{8AA165AD-79AC-43F2-87E0-CE4C6B44C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1752600" y="3476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207</xdr:row>
      <xdr:rowOff>0</xdr:rowOff>
    </xdr:from>
    <xdr:to>
      <xdr:col>3</xdr:col>
      <xdr:colOff>1428750</xdr:colOff>
      <xdr:row>207</xdr:row>
      <xdr:rowOff>1143000</xdr:rowOff>
    </xdr:to>
    <xdr:pic>
      <xdr:nvPicPr>
        <xdr:cNvPr id="1763" name="Picture 1" descr="Picture">
          <a:extLst>
            <a:ext uri="{FF2B5EF4-FFF2-40B4-BE49-F238E27FC236}">
              <a16:creationId xmlns:a16="http://schemas.microsoft.com/office/drawing/2014/main" id="{D1088DBF-92D5-4C11-9BE6-BF094DCE8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1752600" y="3141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206</xdr:row>
      <xdr:rowOff>0</xdr:rowOff>
    </xdr:from>
    <xdr:to>
      <xdr:col>3</xdr:col>
      <xdr:colOff>1428750</xdr:colOff>
      <xdr:row>206</xdr:row>
      <xdr:rowOff>1143000</xdr:rowOff>
    </xdr:to>
    <xdr:pic>
      <xdr:nvPicPr>
        <xdr:cNvPr id="1764" name="Picture 1" descr="Picture">
          <a:extLst>
            <a:ext uri="{FF2B5EF4-FFF2-40B4-BE49-F238E27FC236}">
              <a16:creationId xmlns:a16="http://schemas.microsoft.com/office/drawing/2014/main" id="{F07CEED3-0B6A-4F95-BD8A-C335B6FAE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1752600" y="3126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205</xdr:row>
      <xdr:rowOff>0</xdr:rowOff>
    </xdr:from>
    <xdr:to>
      <xdr:col>3</xdr:col>
      <xdr:colOff>1428750</xdr:colOff>
      <xdr:row>205</xdr:row>
      <xdr:rowOff>1143000</xdr:rowOff>
    </xdr:to>
    <xdr:pic>
      <xdr:nvPicPr>
        <xdr:cNvPr id="1765" name="Picture 1" descr="Picture">
          <a:extLst>
            <a:ext uri="{FF2B5EF4-FFF2-40B4-BE49-F238E27FC236}">
              <a16:creationId xmlns:a16="http://schemas.microsoft.com/office/drawing/2014/main" id="{A156044A-E382-439F-BAA2-72B6CFC68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1752600" y="3110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277</xdr:row>
      <xdr:rowOff>0</xdr:rowOff>
    </xdr:from>
    <xdr:to>
      <xdr:col>3</xdr:col>
      <xdr:colOff>1428750</xdr:colOff>
      <xdr:row>277</xdr:row>
      <xdr:rowOff>1143000</xdr:rowOff>
    </xdr:to>
    <xdr:pic>
      <xdr:nvPicPr>
        <xdr:cNvPr id="1766" name="Picture 1" descr="Picture">
          <a:extLst>
            <a:ext uri="{FF2B5EF4-FFF2-40B4-BE49-F238E27FC236}">
              <a16:creationId xmlns:a16="http://schemas.microsoft.com/office/drawing/2014/main" id="{F46F2A03-F09A-43F6-9B34-5777D3BC8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1752600" y="4208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255</xdr:row>
      <xdr:rowOff>0</xdr:rowOff>
    </xdr:from>
    <xdr:to>
      <xdr:col>3</xdr:col>
      <xdr:colOff>1428750</xdr:colOff>
      <xdr:row>255</xdr:row>
      <xdr:rowOff>1143000</xdr:rowOff>
    </xdr:to>
    <xdr:pic>
      <xdr:nvPicPr>
        <xdr:cNvPr id="1767" name="Picture 1" descr="Picture">
          <a:extLst>
            <a:ext uri="{FF2B5EF4-FFF2-40B4-BE49-F238E27FC236}">
              <a16:creationId xmlns:a16="http://schemas.microsoft.com/office/drawing/2014/main" id="{209E48C9-880C-4512-8550-E4A63E349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1752600" y="3872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233</xdr:row>
      <xdr:rowOff>0</xdr:rowOff>
    </xdr:from>
    <xdr:to>
      <xdr:col>3</xdr:col>
      <xdr:colOff>1428750</xdr:colOff>
      <xdr:row>233</xdr:row>
      <xdr:rowOff>1143000</xdr:rowOff>
    </xdr:to>
    <xdr:pic>
      <xdr:nvPicPr>
        <xdr:cNvPr id="1768" name="Picture 1" descr="Picture">
          <a:extLst>
            <a:ext uri="{FF2B5EF4-FFF2-40B4-BE49-F238E27FC236}">
              <a16:creationId xmlns:a16="http://schemas.microsoft.com/office/drawing/2014/main" id="{1192F680-69DB-4988-9016-27C92244A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1752600" y="3537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211</xdr:row>
      <xdr:rowOff>0</xdr:rowOff>
    </xdr:from>
    <xdr:to>
      <xdr:col>3</xdr:col>
      <xdr:colOff>1428750</xdr:colOff>
      <xdr:row>211</xdr:row>
      <xdr:rowOff>1143000</xdr:rowOff>
    </xdr:to>
    <xdr:pic>
      <xdr:nvPicPr>
        <xdr:cNvPr id="1769" name="Picture 1" descr="Picture">
          <a:extLst>
            <a:ext uri="{FF2B5EF4-FFF2-40B4-BE49-F238E27FC236}">
              <a16:creationId xmlns:a16="http://schemas.microsoft.com/office/drawing/2014/main" id="{974DFB87-A05F-40D6-9804-1C366BFCE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1752600" y="3202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254</xdr:row>
      <xdr:rowOff>0</xdr:rowOff>
    </xdr:from>
    <xdr:to>
      <xdr:col>3</xdr:col>
      <xdr:colOff>1428750</xdr:colOff>
      <xdr:row>254</xdr:row>
      <xdr:rowOff>1143000</xdr:rowOff>
    </xdr:to>
    <xdr:pic>
      <xdr:nvPicPr>
        <xdr:cNvPr id="1770" name="Picture 1" descr="Picture">
          <a:extLst>
            <a:ext uri="{FF2B5EF4-FFF2-40B4-BE49-F238E27FC236}">
              <a16:creationId xmlns:a16="http://schemas.microsoft.com/office/drawing/2014/main" id="{61F8C927-782D-4304-AA86-08D015ABD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1752600" y="3857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232</xdr:row>
      <xdr:rowOff>0</xdr:rowOff>
    </xdr:from>
    <xdr:to>
      <xdr:col>3</xdr:col>
      <xdr:colOff>1428750</xdr:colOff>
      <xdr:row>232</xdr:row>
      <xdr:rowOff>1143000</xdr:rowOff>
    </xdr:to>
    <xdr:pic>
      <xdr:nvPicPr>
        <xdr:cNvPr id="1771" name="Picture 1" descr="Picture">
          <a:extLst>
            <a:ext uri="{FF2B5EF4-FFF2-40B4-BE49-F238E27FC236}">
              <a16:creationId xmlns:a16="http://schemas.microsoft.com/office/drawing/2014/main" id="{144C131F-C825-4A24-AEFF-E9A7CE22D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1752600" y="3522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210</xdr:row>
      <xdr:rowOff>0</xdr:rowOff>
    </xdr:from>
    <xdr:to>
      <xdr:col>3</xdr:col>
      <xdr:colOff>1428750</xdr:colOff>
      <xdr:row>210</xdr:row>
      <xdr:rowOff>1143000</xdr:rowOff>
    </xdr:to>
    <xdr:pic>
      <xdr:nvPicPr>
        <xdr:cNvPr id="1772" name="Picture 1" descr="Picture">
          <a:extLst>
            <a:ext uri="{FF2B5EF4-FFF2-40B4-BE49-F238E27FC236}">
              <a16:creationId xmlns:a16="http://schemas.microsoft.com/office/drawing/2014/main" id="{7EA34B5F-538E-47B0-B624-CC5D31665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1752600" y="3187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253</xdr:row>
      <xdr:rowOff>0</xdr:rowOff>
    </xdr:from>
    <xdr:to>
      <xdr:col>3</xdr:col>
      <xdr:colOff>1428750</xdr:colOff>
      <xdr:row>253</xdr:row>
      <xdr:rowOff>1143000</xdr:rowOff>
    </xdr:to>
    <xdr:pic>
      <xdr:nvPicPr>
        <xdr:cNvPr id="1773" name="Picture 1" descr="Picture">
          <a:extLst>
            <a:ext uri="{FF2B5EF4-FFF2-40B4-BE49-F238E27FC236}">
              <a16:creationId xmlns:a16="http://schemas.microsoft.com/office/drawing/2014/main" id="{952EB6ED-C7C2-4096-82CF-3D6DF7EDA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1752600" y="3842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1428750</xdr:colOff>
      <xdr:row>231</xdr:row>
      <xdr:rowOff>1143000</xdr:rowOff>
    </xdr:to>
    <xdr:pic>
      <xdr:nvPicPr>
        <xdr:cNvPr id="1774" name="Picture 1" descr="Picture">
          <a:extLst>
            <a:ext uri="{FF2B5EF4-FFF2-40B4-BE49-F238E27FC236}">
              <a16:creationId xmlns:a16="http://schemas.microsoft.com/office/drawing/2014/main" id="{93EC79CB-FE19-4D5D-B4B1-1F43CDEE1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1752600" y="3507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209</xdr:row>
      <xdr:rowOff>0</xdr:rowOff>
    </xdr:from>
    <xdr:to>
      <xdr:col>3</xdr:col>
      <xdr:colOff>1428750</xdr:colOff>
      <xdr:row>209</xdr:row>
      <xdr:rowOff>1143000</xdr:rowOff>
    </xdr:to>
    <xdr:pic>
      <xdr:nvPicPr>
        <xdr:cNvPr id="1775" name="Picture 1" descr="Picture">
          <a:extLst>
            <a:ext uri="{FF2B5EF4-FFF2-40B4-BE49-F238E27FC236}">
              <a16:creationId xmlns:a16="http://schemas.microsoft.com/office/drawing/2014/main" id="{6B7446C2-0B47-4A05-96AB-F7A716CAE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1752600" y="3171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230</xdr:row>
      <xdr:rowOff>0</xdr:rowOff>
    </xdr:from>
    <xdr:to>
      <xdr:col>3</xdr:col>
      <xdr:colOff>1428750</xdr:colOff>
      <xdr:row>230</xdr:row>
      <xdr:rowOff>1143000</xdr:rowOff>
    </xdr:to>
    <xdr:pic>
      <xdr:nvPicPr>
        <xdr:cNvPr id="1776" name="Picture 1" descr="Picture">
          <a:extLst>
            <a:ext uri="{FF2B5EF4-FFF2-40B4-BE49-F238E27FC236}">
              <a16:creationId xmlns:a16="http://schemas.microsoft.com/office/drawing/2014/main" id="{EEFE5E2D-E197-4559-9BFE-1F0223CAD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1752600" y="3491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208</xdr:row>
      <xdr:rowOff>0</xdr:rowOff>
    </xdr:from>
    <xdr:to>
      <xdr:col>3</xdr:col>
      <xdr:colOff>1428750</xdr:colOff>
      <xdr:row>208</xdr:row>
      <xdr:rowOff>1143000</xdr:rowOff>
    </xdr:to>
    <xdr:pic>
      <xdr:nvPicPr>
        <xdr:cNvPr id="1777" name="Picture 1" descr="Picture">
          <a:extLst>
            <a:ext uri="{FF2B5EF4-FFF2-40B4-BE49-F238E27FC236}">
              <a16:creationId xmlns:a16="http://schemas.microsoft.com/office/drawing/2014/main" id="{BB9E4A5E-1B94-4192-86F2-3334BA7AB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1752600" y="3156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251</xdr:row>
      <xdr:rowOff>0</xdr:rowOff>
    </xdr:from>
    <xdr:to>
      <xdr:col>3</xdr:col>
      <xdr:colOff>1428750</xdr:colOff>
      <xdr:row>251</xdr:row>
      <xdr:rowOff>1143000</xdr:rowOff>
    </xdr:to>
    <xdr:pic>
      <xdr:nvPicPr>
        <xdr:cNvPr id="1778" name="Picture 1" descr="Picture">
          <a:extLst>
            <a:ext uri="{FF2B5EF4-FFF2-40B4-BE49-F238E27FC236}">
              <a16:creationId xmlns:a16="http://schemas.microsoft.com/office/drawing/2014/main" id="{C791EC3B-B12A-4980-80B1-E3C51C342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1752600" y="3811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250</xdr:row>
      <xdr:rowOff>0</xdr:rowOff>
    </xdr:from>
    <xdr:to>
      <xdr:col>3</xdr:col>
      <xdr:colOff>1428750</xdr:colOff>
      <xdr:row>250</xdr:row>
      <xdr:rowOff>1143000</xdr:rowOff>
    </xdr:to>
    <xdr:pic>
      <xdr:nvPicPr>
        <xdr:cNvPr id="1779" name="Picture 1" descr="Picture">
          <a:extLst>
            <a:ext uri="{FF2B5EF4-FFF2-40B4-BE49-F238E27FC236}">
              <a16:creationId xmlns:a16="http://schemas.microsoft.com/office/drawing/2014/main" id="{0DF5C37C-1F04-4660-B8E5-BAC8597B9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1752600" y="3796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228</xdr:row>
      <xdr:rowOff>0</xdr:rowOff>
    </xdr:from>
    <xdr:to>
      <xdr:col>3</xdr:col>
      <xdr:colOff>1428750</xdr:colOff>
      <xdr:row>228</xdr:row>
      <xdr:rowOff>1143000</xdr:rowOff>
    </xdr:to>
    <xdr:pic>
      <xdr:nvPicPr>
        <xdr:cNvPr id="1780" name="Picture 1" descr="Picture">
          <a:extLst>
            <a:ext uri="{FF2B5EF4-FFF2-40B4-BE49-F238E27FC236}">
              <a16:creationId xmlns:a16="http://schemas.microsoft.com/office/drawing/2014/main" id="{B00DE034-72B0-4495-A45C-CF770251D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>
          <a:off x="1752600" y="3461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227</xdr:row>
      <xdr:rowOff>0</xdr:rowOff>
    </xdr:from>
    <xdr:to>
      <xdr:col>3</xdr:col>
      <xdr:colOff>1428750</xdr:colOff>
      <xdr:row>227</xdr:row>
      <xdr:rowOff>1143000</xdr:rowOff>
    </xdr:to>
    <xdr:pic>
      <xdr:nvPicPr>
        <xdr:cNvPr id="1781" name="Picture 1" descr="Picture">
          <a:extLst>
            <a:ext uri="{FF2B5EF4-FFF2-40B4-BE49-F238E27FC236}">
              <a16:creationId xmlns:a16="http://schemas.microsoft.com/office/drawing/2014/main" id="{1E17FBBC-E665-4318-B607-9E6C14F5F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>
          <a:off x="1752600" y="3446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226</xdr:row>
      <xdr:rowOff>0</xdr:rowOff>
    </xdr:from>
    <xdr:to>
      <xdr:col>3</xdr:col>
      <xdr:colOff>1428750</xdr:colOff>
      <xdr:row>226</xdr:row>
      <xdr:rowOff>1143000</xdr:rowOff>
    </xdr:to>
    <xdr:pic>
      <xdr:nvPicPr>
        <xdr:cNvPr id="1782" name="Picture 1" descr="Picture">
          <a:extLst>
            <a:ext uri="{FF2B5EF4-FFF2-40B4-BE49-F238E27FC236}">
              <a16:creationId xmlns:a16="http://schemas.microsoft.com/office/drawing/2014/main" id="{2C4D9E07-57E9-4C10-8A50-9DD329A5B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>
          <a:off x="1752600" y="3430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204</xdr:row>
      <xdr:rowOff>0</xdr:rowOff>
    </xdr:from>
    <xdr:to>
      <xdr:col>3</xdr:col>
      <xdr:colOff>1428750</xdr:colOff>
      <xdr:row>204</xdr:row>
      <xdr:rowOff>1143000</xdr:rowOff>
    </xdr:to>
    <xdr:pic>
      <xdr:nvPicPr>
        <xdr:cNvPr id="1783" name="Picture 1" descr="Picture">
          <a:extLst>
            <a:ext uri="{FF2B5EF4-FFF2-40B4-BE49-F238E27FC236}">
              <a16:creationId xmlns:a16="http://schemas.microsoft.com/office/drawing/2014/main" id="{09ABB466-C5F6-4CFB-AD4D-A14DC3C67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1752600" y="3095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276</xdr:row>
      <xdr:rowOff>0</xdr:rowOff>
    </xdr:from>
    <xdr:to>
      <xdr:col>3</xdr:col>
      <xdr:colOff>1428750</xdr:colOff>
      <xdr:row>276</xdr:row>
      <xdr:rowOff>1143000</xdr:rowOff>
    </xdr:to>
    <xdr:pic>
      <xdr:nvPicPr>
        <xdr:cNvPr id="1784" name="Picture 1" descr="Picture">
          <a:extLst>
            <a:ext uri="{FF2B5EF4-FFF2-40B4-BE49-F238E27FC236}">
              <a16:creationId xmlns:a16="http://schemas.microsoft.com/office/drawing/2014/main" id="{73CD1119-1F35-4C10-972F-8A740DB8E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>
          <a:off x="1752600" y="4192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275</xdr:row>
      <xdr:rowOff>0</xdr:rowOff>
    </xdr:from>
    <xdr:to>
      <xdr:col>3</xdr:col>
      <xdr:colOff>1428750</xdr:colOff>
      <xdr:row>275</xdr:row>
      <xdr:rowOff>1143000</xdr:rowOff>
    </xdr:to>
    <xdr:pic>
      <xdr:nvPicPr>
        <xdr:cNvPr id="1785" name="Picture 1" descr="Picture">
          <a:extLst>
            <a:ext uri="{FF2B5EF4-FFF2-40B4-BE49-F238E27FC236}">
              <a16:creationId xmlns:a16="http://schemas.microsoft.com/office/drawing/2014/main" id="{89B5828D-F6E0-499B-BECD-2D594F440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>
          <a:off x="1752600" y="4177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274</xdr:row>
      <xdr:rowOff>0</xdr:rowOff>
    </xdr:from>
    <xdr:to>
      <xdr:col>3</xdr:col>
      <xdr:colOff>1428750</xdr:colOff>
      <xdr:row>274</xdr:row>
      <xdr:rowOff>1143000</xdr:rowOff>
    </xdr:to>
    <xdr:pic>
      <xdr:nvPicPr>
        <xdr:cNvPr id="1786" name="Picture 1" descr="Picture">
          <a:extLst>
            <a:ext uri="{FF2B5EF4-FFF2-40B4-BE49-F238E27FC236}">
              <a16:creationId xmlns:a16="http://schemas.microsoft.com/office/drawing/2014/main" id="{C62B62A8-D0C9-4E16-AC31-ADAE23148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1752600" y="4162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252</xdr:row>
      <xdr:rowOff>0</xdr:rowOff>
    </xdr:from>
    <xdr:to>
      <xdr:col>3</xdr:col>
      <xdr:colOff>1428750</xdr:colOff>
      <xdr:row>252</xdr:row>
      <xdr:rowOff>1143000</xdr:rowOff>
    </xdr:to>
    <xdr:pic>
      <xdr:nvPicPr>
        <xdr:cNvPr id="1787" name="Picture 1" descr="Picture">
          <a:extLst>
            <a:ext uri="{FF2B5EF4-FFF2-40B4-BE49-F238E27FC236}">
              <a16:creationId xmlns:a16="http://schemas.microsoft.com/office/drawing/2014/main" id="{997DBE49-0FF4-4F66-B8E0-929D9FADB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>
          <a:off x="1752600" y="3827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203</xdr:row>
      <xdr:rowOff>0</xdr:rowOff>
    </xdr:from>
    <xdr:to>
      <xdr:col>3</xdr:col>
      <xdr:colOff>1428750</xdr:colOff>
      <xdr:row>203</xdr:row>
      <xdr:rowOff>1143000</xdr:rowOff>
    </xdr:to>
    <xdr:pic>
      <xdr:nvPicPr>
        <xdr:cNvPr id="1788" name="Picture 1" descr="Picture">
          <a:extLst>
            <a:ext uri="{FF2B5EF4-FFF2-40B4-BE49-F238E27FC236}">
              <a16:creationId xmlns:a16="http://schemas.microsoft.com/office/drawing/2014/main" id="{D1A24C06-E2D4-4544-9762-71EB71D28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>
          <a:off x="1752600" y="3080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202</xdr:row>
      <xdr:rowOff>0</xdr:rowOff>
    </xdr:from>
    <xdr:to>
      <xdr:col>3</xdr:col>
      <xdr:colOff>1428750</xdr:colOff>
      <xdr:row>202</xdr:row>
      <xdr:rowOff>1143000</xdr:rowOff>
    </xdr:to>
    <xdr:pic>
      <xdr:nvPicPr>
        <xdr:cNvPr id="1789" name="Picture 1" descr="Picture">
          <a:extLst>
            <a:ext uri="{FF2B5EF4-FFF2-40B4-BE49-F238E27FC236}">
              <a16:creationId xmlns:a16="http://schemas.microsoft.com/office/drawing/2014/main" id="{076DC01F-C26C-425A-90C4-C43817E4D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1752600" y="3065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270</xdr:row>
      <xdr:rowOff>0</xdr:rowOff>
    </xdr:from>
    <xdr:to>
      <xdr:col>3</xdr:col>
      <xdr:colOff>1428750</xdr:colOff>
      <xdr:row>270</xdr:row>
      <xdr:rowOff>1143000</xdr:rowOff>
    </xdr:to>
    <xdr:pic>
      <xdr:nvPicPr>
        <xdr:cNvPr id="1790" name="Picture 1" descr="Picture">
          <a:extLst>
            <a:ext uri="{FF2B5EF4-FFF2-40B4-BE49-F238E27FC236}">
              <a16:creationId xmlns:a16="http://schemas.microsoft.com/office/drawing/2014/main" id="{A9C39C91-D3D9-413F-A3EA-140091AD1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>
          <a:off x="1752600" y="4101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248</xdr:row>
      <xdr:rowOff>0</xdr:rowOff>
    </xdr:from>
    <xdr:to>
      <xdr:col>3</xdr:col>
      <xdr:colOff>1428750</xdr:colOff>
      <xdr:row>248</xdr:row>
      <xdr:rowOff>1143000</xdr:rowOff>
    </xdr:to>
    <xdr:pic>
      <xdr:nvPicPr>
        <xdr:cNvPr id="1791" name="Picture 1" descr="Picture">
          <a:extLst>
            <a:ext uri="{FF2B5EF4-FFF2-40B4-BE49-F238E27FC236}">
              <a16:creationId xmlns:a16="http://schemas.microsoft.com/office/drawing/2014/main" id="{380C0F08-4AF1-4D58-B372-B6A617D41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>
          <a:off x="1752600" y="3766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269</xdr:row>
      <xdr:rowOff>0</xdr:rowOff>
    </xdr:from>
    <xdr:to>
      <xdr:col>3</xdr:col>
      <xdr:colOff>1428750</xdr:colOff>
      <xdr:row>269</xdr:row>
      <xdr:rowOff>1143000</xdr:rowOff>
    </xdr:to>
    <xdr:pic>
      <xdr:nvPicPr>
        <xdr:cNvPr id="1792" name="Picture 1" descr="Picture">
          <a:extLst>
            <a:ext uri="{FF2B5EF4-FFF2-40B4-BE49-F238E27FC236}">
              <a16:creationId xmlns:a16="http://schemas.microsoft.com/office/drawing/2014/main" id="{5ED45E95-1456-45EF-B3F7-9629B7C5A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>
          <a:off x="1752600" y="4086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247</xdr:row>
      <xdr:rowOff>0</xdr:rowOff>
    </xdr:from>
    <xdr:to>
      <xdr:col>3</xdr:col>
      <xdr:colOff>1428750</xdr:colOff>
      <xdr:row>247</xdr:row>
      <xdr:rowOff>1143000</xdr:rowOff>
    </xdr:to>
    <xdr:pic>
      <xdr:nvPicPr>
        <xdr:cNvPr id="1793" name="Picture 1" descr="Picture">
          <a:extLst>
            <a:ext uri="{FF2B5EF4-FFF2-40B4-BE49-F238E27FC236}">
              <a16:creationId xmlns:a16="http://schemas.microsoft.com/office/drawing/2014/main" id="{59F10243-D955-4E73-A4E8-EF58420BF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1752600" y="3750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225</xdr:row>
      <xdr:rowOff>0</xdr:rowOff>
    </xdr:from>
    <xdr:to>
      <xdr:col>3</xdr:col>
      <xdr:colOff>1428750</xdr:colOff>
      <xdr:row>225</xdr:row>
      <xdr:rowOff>1143000</xdr:rowOff>
    </xdr:to>
    <xdr:pic>
      <xdr:nvPicPr>
        <xdr:cNvPr id="1794" name="Picture 1" descr="Picture">
          <a:extLst>
            <a:ext uri="{FF2B5EF4-FFF2-40B4-BE49-F238E27FC236}">
              <a16:creationId xmlns:a16="http://schemas.microsoft.com/office/drawing/2014/main" id="{4E80CBF6-6DCB-46E3-896F-60859843B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>
          <a:off x="1752600" y="3415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268</xdr:row>
      <xdr:rowOff>0</xdr:rowOff>
    </xdr:from>
    <xdr:to>
      <xdr:col>3</xdr:col>
      <xdr:colOff>1428750</xdr:colOff>
      <xdr:row>268</xdr:row>
      <xdr:rowOff>1143000</xdr:rowOff>
    </xdr:to>
    <xdr:pic>
      <xdr:nvPicPr>
        <xdr:cNvPr id="1795" name="Picture 1" descr="Picture">
          <a:extLst>
            <a:ext uri="{FF2B5EF4-FFF2-40B4-BE49-F238E27FC236}">
              <a16:creationId xmlns:a16="http://schemas.microsoft.com/office/drawing/2014/main" id="{7E03E0ED-93C0-4CAC-8558-5C8E0D52F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>
          <a:off x="1752600" y="4070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246</xdr:row>
      <xdr:rowOff>0</xdr:rowOff>
    </xdr:from>
    <xdr:to>
      <xdr:col>3</xdr:col>
      <xdr:colOff>1428750</xdr:colOff>
      <xdr:row>246</xdr:row>
      <xdr:rowOff>1143000</xdr:rowOff>
    </xdr:to>
    <xdr:pic>
      <xdr:nvPicPr>
        <xdr:cNvPr id="1796" name="Picture 1" descr="Picture">
          <a:extLst>
            <a:ext uri="{FF2B5EF4-FFF2-40B4-BE49-F238E27FC236}">
              <a16:creationId xmlns:a16="http://schemas.microsoft.com/office/drawing/2014/main" id="{4F3B86FD-F849-4577-9164-F2446CDA4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>
          <a:off x="1752600" y="3735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224</xdr:row>
      <xdr:rowOff>0</xdr:rowOff>
    </xdr:from>
    <xdr:to>
      <xdr:col>3</xdr:col>
      <xdr:colOff>1428750</xdr:colOff>
      <xdr:row>224</xdr:row>
      <xdr:rowOff>1143000</xdr:rowOff>
    </xdr:to>
    <xdr:pic>
      <xdr:nvPicPr>
        <xdr:cNvPr id="1797" name="Picture 1" descr="Picture">
          <a:extLst>
            <a:ext uri="{FF2B5EF4-FFF2-40B4-BE49-F238E27FC236}">
              <a16:creationId xmlns:a16="http://schemas.microsoft.com/office/drawing/2014/main" id="{CC135331-8916-41DE-AD25-73EBE2CBA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>
          <a:off x="1752600" y="3400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267</xdr:row>
      <xdr:rowOff>0</xdr:rowOff>
    </xdr:from>
    <xdr:to>
      <xdr:col>3</xdr:col>
      <xdr:colOff>1428750</xdr:colOff>
      <xdr:row>267</xdr:row>
      <xdr:rowOff>1143000</xdr:rowOff>
    </xdr:to>
    <xdr:pic>
      <xdr:nvPicPr>
        <xdr:cNvPr id="1798" name="Picture 1" descr="Picture">
          <a:extLst>
            <a:ext uri="{FF2B5EF4-FFF2-40B4-BE49-F238E27FC236}">
              <a16:creationId xmlns:a16="http://schemas.microsoft.com/office/drawing/2014/main" id="{21659420-1244-42C6-8CA4-21E9C61CB1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>
          <a:off x="1752600" y="4055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245</xdr:row>
      <xdr:rowOff>0</xdr:rowOff>
    </xdr:from>
    <xdr:to>
      <xdr:col>3</xdr:col>
      <xdr:colOff>1428750</xdr:colOff>
      <xdr:row>245</xdr:row>
      <xdr:rowOff>1143000</xdr:rowOff>
    </xdr:to>
    <xdr:pic>
      <xdr:nvPicPr>
        <xdr:cNvPr id="1799" name="Picture 1" descr="Picture">
          <a:extLst>
            <a:ext uri="{FF2B5EF4-FFF2-40B4-BE49-F238E27FC236}">
              <a16:creationId xmlns:a16="http://schemas.microsoft.com/office/drawing/2014/main" id="{B8375DF4-FD54-4C86-B3A0-A9874F40E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>
          <a:off x="1752600" y="3720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223</xdr:row>
      <xdr:rowOff>0</xdr:rowOff>
    </xdr:from>
    <xdr:to>
      <xdr:col>3</xdr:col>
      <xdr:colOff>1428750</xdr:colOff>
      <xdr:row>223</xdr:row>
      <xdr:rowOff>1143000</xdr:rowOff>
    </xdr:to>
    <xdr:pic>
      <xdr:nvPicPr>
        <xdr:cNvPr id="1800" name="Picture 1" descr="Picture">
          <a:extLst>
            <a:ext uri="{FF2B5EF4-FFF2-40B4-BE49-F238E27FC236}">
              <a16:creationId xmlns:a16="http://schemas.microsoft.com/office/drawing/2014/main" id="{40192AD5-E64F-4EBC-9C9A-7D7B63D25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>
          <a:off x="1752600" y="3385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201</xdr:row>
      <xdr:rowOff>0</xdr:rowOff>
    </xdr:from>
    <xdr:to>
      <xdr:col>3</xdr:col>
      <xdr:colOff>1428750</xdr:colOff>
      <xdr:row>201</xdr:row>
      <xdr:rowOff>1143000</xdr:rowOff>
    </xdr:to>
    <xdr:pic>
      <xdr:nvPicPr>
        <xdr:cNvPr id="1801" name="Picture 1" descr="Picture">
          <a:extLst>
            <a:ext uri="{FF2B5EF4-FFF2-40B4-BE49-F238E27FC236}">
              <a16:creationId xmlns:a16="http://schemas.microsoft.com/office/drawing/2014/main" id="{B3B01B3A-A5C1-401C-82C1-DA5E09AB9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>
          <a:off x="1752600" y="3049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273</xdr:row>
      <xdr:rowOff>0</xdr:rowOff>
    </xdr:from>
    <xdr:to>
      <xdr:col>3</xdr:col>
      <xdr:colOff>1428750</xdr:colOff>
      <xdr:row>273</xdr:row>
      <xdr:rowOff>1143000</xdr:rowOff>
    </xdr:to>
    <xdr:pic>
      <xdr:nvPicPr>
        <xdr:cNvPr id="1802" name="Picture 1" descr="Picture">
          <a:extLst>
            <a:ext uri="{FF2B5EF4-FFF2-40B4-BE49-F238E27FC236}">
              <a16:creationId xmlns:a16="http://schemas.microsoft.com/office/drawing/2014/main" id="{5C8090ED-180A-4B11-AB20-383B06A37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>
          <a:off x="1752600" y="4147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272</xdr:row>
      <xdr:rowOff>0</xdr:rowOff>
    </xdr:from>
    <xdr:to>
      <xdr:col>3</xdr:col>
      <xdr:colOff>1428750</xdr:colOff>
      <xdr:row>272</xdr:row>
      <xdr:rowOff>1143000</xdr:rowOff>
    </xdr:to>
    <xdr:pic>
      <xdr:nvPicPr>
        <xdr:cNvPr id="1803" name="Picture 1" descr="Picture">
          <a:extLst>
            <a:ext uri="{FF2B5EF4-FFF2-40B4-BE49-F238E27FC236}">
              <a16:creationId xmlns:a16="http://schemas.microsoft.com/office/drawing/2014/main" id="{8EFE37F2-9881-4BC0-A433-E582B7792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1752600" y="4131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271</xdr:row>
      <xdr:rowOff>0</xdr:rowOff>
    </xdr:from>
    <xdr:to>
      <xdr:col>3</xdr:col>
      <xdr:colOff>1428750</xdr:colOff>
      <xdr:row>271</xdr:row>
      <xdr:rowOff>1143000</xdr:rowOff>
    </xdr:to>
    <xdr:pic>
      <xdr:nvPicPr>
        <xdr:cNvPr id="1804" name="Picture 1" descr="Picture">
          <a:extLst>
            <a:ext uri="{FF2B5EF4-FFF2-40B4-BE49-F238E27FC236}">
              <a16:creationId xmlns:a16="http://schemas.microsoft.com/office/drawing/2014/main" id="{103A11F1-BB51-4082-B3CF-76ABFB5AC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>
          <a:off x="1752600" y="4116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249</xdr:row>
      <xdr:rowOff>0</xdr:rowOff>
    </xdr:from>
    <xdr:to>
      <xdr:col>3</xdr:col>
      <xdr:colOff>1428750</xdr:colOff>
      <xdr:row>249</xdr:row>
      <xdr:rowOff>1143000</xdr:rowOff>
    </xdr:to>
    <xdr:pic>
      <xdr:nvPicPr>
        <xdr:cNvPr id="1805" name="Picture 1" descr="Picture">
          <a:extLst>
            <a:ext uri="{FF2B5EF4-FFF2-40B4-BE49-F238E27FC236}">
              <a16:creationId xmlns:a16="http://schemas.microsoft.com/office/drawing/2014/main" id="{B78CDBA9-AB99-47AC-9E8F-50AB81725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>
          <a:off x="1752600" y="3781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218</xdr:row>
      <xdr:rowOff>0</xdr:rowOff>
    </xdr:from>
    <xdr:to>
      <xdr:col>3</xdr:col>
      <xdr:colOff>1428750</xdr:colOff>
      <xdr:row>218</xdr:row>
      <xdr:rowOff>1143000</xdr:rowOff>
    </xdr:to>
    <xdr:pic>
      <xdr:nvPicPr>
        <xdr:cNvPr id="1806" name="Picture 1" descr="Picture">
          <a:extLst>
            <a:ext uri="{FF2B5EF4-FFF2-40B4-BE49-F238E27FC236}">
              <a16:creationId xmlns:a16="http://schemas.microsoft.com/office/drawing/2014/main" id="{D6C47656-D329-495C-97FA-E86F6F880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>
          <a:off x="1752600" y="3308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196</xdr:row>
      <xdr:rowOff>0</xdr:rowOff>
    </xdr:from>
    <xdr:to>
      <xdr:col>3</xdr:col>
      <xdr:colOff>1428750</xdr:colOff>
      <xdr:row>196</xdr:row>
      <xdr:rowOff>1143000</xdr:rowOff>
    </xdr:to>
    <xdr:pic>
      <xdr:nvPicPr>
        <xdr:cNvPr id="1807" name="Picture 1" descr="Picture">
          <a:extLst>
            <a:ext uri="{FF2B5EF4-FFF2-40B4-BE49-F238E27FC236}">
              <a16:creationId xmlns:a16="http://schemas.microsoft.com/office/drawing/2014/main" id="{2D004275-3BC3-4A38-BDE6-3AFA9B9F5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>
          <a:off x="1752600" y="2973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217</xdr:row>
      <xdr:rowOff>0</xdr:rowOff>
    </xdr:from>
    <xdr:to>
      <xdr:col>3</xdr:col>
      <xdr:colOff>1428750</xdr:colOff>
      <xdr:row>217</xdr:row>
      <xdr:rowOff>1143000</xdr:rowOff>
    </xdr:to>
    <xdr:pic>
      <xdr:nvPicPr>
        <xdr:cNvPr id="1808" name="Picture 1" descr="Picture">
          <a:extLst>
            <a:ext uri="{FF2B5EF4-FFF2-40B4-BE49-F238E27FC236}">
              <a16:creationId xmlns:a16="http://schemas.microsoft.com/office/drawing/2014/main" id="{CA73275D-DE7C-47E0-8B2C-D6374C253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>
          <a:off x="1752600" y="3293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195</xdr:row>
      <xdr:rowOff>0</xdr:rowOff>
    </xdr:from>
    <xdr:to>
      <xdr:col>3</xdr:col>
      <xdr:colOff>1428750</xdr:colOff>
      <xdr:row>195</xdr:row>
      <xdr:rowOff>1143000</xdr:rowOff>
    </xdr:to>
    <xdr:pic>
      <xdr:nvPicPr>
        <xdr:cNvPr id="1809" name="Picture 1" descr="Picture">
          <a:extLst>
            <a:ext uri="{FF2B5EF4-FFF2-40B4-BE49-F238E27FC236}">
              <a16:creationId xmlns:a16="http://schemas.microsoft.com/office/drawing/2014/main" id="{847E7832-511C-4258-B6F8-8861DA6F9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>
          <a:off x="1752600" y="2958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194</xdr:row>
      <xdr:rowOff>0</xdr:rowOff>
    </xdr:from>
    <xdr:to>
      <xdr:col>3</xdr:col>
      <xdr:colOff>1428750</xdr:colOff>
      <xdr:row>194</xdr:row>
      <xdr:rowOff>1143000</xdr:rowOff>
    </xdr:to>
    <xdr:pic>
      <xdr:nvPicPr>
        <xdr:cNvPr id="1810" name="Picture 1" descr="Picture">
          <a:extLst>
            <a:ext uri="{FF2B5EF4-FFF2-40B4-BE49-F238E27FC236}">
              <a16:creationId xmlns:a16="http://schemas.microsoft.com/office/drawing/2014/main" id="{899632AB-4C50-49DD-871E-C828C0142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>
          <a:off x="1752600" y="2943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193</xdr:row>
      <xdr:rowOff>0</xdr:rowOff>
    </xdr:from>
    <xdr:to>
      <xdr:col>3</xdr:col>
      <xdr:colOff>1428750</xdr:colOff>
      <xdr:row>193</xdr:row>
      <xdr:rowOff>1143000</xdr:rowOff>
    </xdr:to>
    <xdr:pic>
      <xdr:nvPicPr>
        <xdr:cNvPr id="1811" name="Picture 1" descr="Picture">
          <a:extLst>
            <a:ext uri="{FF2B5EF4-FFF2-40B4-BE49-F238E27FC236}">
              <a16:creationId xmlns:a16="http://schemas.microsoft.com/office/drawing/2014/main" id="{4BC89307-559F-4C13-9EA4-C42CB1387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>
          <a:off x="1752600" y="2927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266</xdr:row>
      <xdr:rowOff>0</xdr:rowOff>
    </xdr:from>
    <xdr:to>
      <xdr:col>3</xdr:col>
      <xdr:colOff>1428750</xdr:colOff>
      <xdr:row>266</xdr:row>
      <xdr:rowOff>1143000</xdr:rowOff>
    </xdr:to>
    <xdr:pic>
      <xdr:nvPicPr>
        <xdr:cNvPr id="1812" name="Picture 1" descr="Picture">
          <a:extLst>
            <a:ext uri="{FF2B5EF4-FFF2-40B4-BE49-F238E27FC236}">
              <a16:creationId xmlns:a16="http://schemas.microsoft.com/office/drawing/2014/main" id="{40249B39-3AFA-4FDB-A481-55C63F809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>
          <a:off x="1752600" y="4040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244</xdr:row>
      <xdr:rowOff>0</xdr:rowOff>
    </xdr:from>
    <xdr:to>
      <xdr:col>3</xdr:col>
      <xdr:colOff>1428750</xdr:colOff>
      <xdr:row>244</xdr:row>
      <xdr:rowOff>1143000</xdr:rowOff>
    </xdr:to>
    <xdr:pic>
      <xdr:nvPicPr>
        <xdr:cNvPr id="1813" name="Picture 1" descr="Picture">
          <a:extLst>
            <a:ext uri="{FF2B5EF4-FFF2-40B4-BE49-F238E27FC236}">
              <a16:creationId xmlns:a16="http://schemas.microsoft.com/office/drawing/2014/main" id="{080D2F35-E62C-4A14-84C2-46CB9138E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>
          <a:off x="1752600" y="3705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222</xdr:row>
      <xdr:rowOff>0</xdr:rowOff>
    </xdr:from>
    <xdr:to>
      <xdr:col>3</xdr:col>
      <xdr:colOff>1428750</xdr:colOff>
      <xdr:row>222</xdr:row>
      <xdr:rowOff>1143000</xdr:rowOff>
    </xdr:to>
    <xdr:pic>
      <xdr:nvPicPr>
        <xdr:cNvPr id="1814" name="Picture 1" descr="Picture">
          <a:extLst>
            <a:ext uri="{FF2B5EF4-FFF2-40B4-BE49-F238E27FC236}">
              <a16:creationId xmlns:a16="http://schemas.microsoft.com/office/drawing/2014/main" id="{9E4A46B0-D6C4-49C5-97E5-AB460011D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>
          <a:off x="1752600" y="3369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200</xdr:row>
      <xdr:rowOff>0</xdr:rowOff>
    </xdr:from>
    <xdr:to>
      <xdr:col>3</xdr:col>
      <xdr:colOff>1428750</xdr:colOff>
      <xdr:row>200</xdr:row>
      <xdr:rowOff>1143000</xdr:rowOff>
    </xdr:to>
    <xdr:pic>
      <xdr:nvPicPr>
        <xdr:cNvPr id="1815" name="Picture 1" descr="Picture">
          <a:extLst>
            <a:ext uri="{FF2B5EF4-FFF2-40B4-BE49-F238E27FC236}">
              <a16:creationId xmlns:a16="http://schemas.microsoft.com/office/drawing/2014/main" id="{B529784A-0BA8-4215-ACE9-3654FA7E5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1752600" y="3034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265</xdr:row>
      <xdr:rowOff>0</xdr:rowOff>
    </xdr:from>
    <xdr:to>
      <xdr:col>3</xdr:col>
      <xdr:colOff>1428750</xdr:colOff>
      <xdr:row>265</xdr:row>
      <xdr:rowOff>1143000</xdr:rowOff>
    </xdr:to>
    <xdr:pic>
      <xdr:nvPicPr>
        <xdr:cNvPr id="1816" name="Picture 1" descr="Picture">
          <a:extLst>
            <a:ext uri="{FF2B5EF4-FFF2-40B4-BE49-F238E27FC236}">
              <a16:creationId xmlns:a16="http://schemas.microsoft.com/office/drawing/2014/main" id="{916180FA-1CDA-45AA-85CF-C21C310B8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>
          <a:off x="1752600" y="4025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243</xdr:row>
      <xdr:rowOff>0</xdr:rowOff>
    </xdr:from>
    <xdr:to>
      <xdr:col>3</xdr:col>
      <xdr:colOff>1428750</xdr:colOff>
      <xdr:row>243</xdr:row>
      <xdr:rowOff>1143000</xdr:rowOff>
    </xdr:to>
    <xdr:pic>
      <xdr:nvPicPr>
        <xdr:cNvPr id="1817" name="Picture 1" descr="Picture">
          <a:extLst>
            <a:ext uri="{FF2B5EF4-FFF2-40B4-BE49-F238E27FC236}">
              <a16:creationId xmlns:a16="http://schemas.microsoft.com/office/drawing/2014/main" id="{577F2BC5-BA7A-4327-A56F-B0157F226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1752600" y="3689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221</xdr:row>
      <xdr:rowOff>0</xdr:rowOff>
    </xdr:from>
    <xdr:to>
      <xdr:col>3</xdr:col>
      <xdr:colOff>1428750</xdr:colOff>
      <xdr:row>221</xdr:row>
      <xdr:rowOff>1143000</xdr:rowOff>
    </xdr:to>
    <xdr:pic>
      <xdr:nvPicPr>
        <xdr:cNvPr id="1818" name="Picture 1" descr="Picture">
          <a:extLst>
            <a:ext uri="{FF2B5EF4-FFF2-40B4-BE49-F238E27FC236}">
              <a16:creationId xmlns:a16="http://schemas.microsoft.com/office/drawing/2014/main" id="{392000F1-1B53-457E-9E90-42D5755A1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>
          <a:off x="1752600" y="3354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199</xdr:row>
      <xdr:rowOff>0</xdr:rowOff>
    </xdr:from>
    <xdr:to>
      <xdr:col>3</xdr:col>
      <xdr:colOff>1428750</xdr:colOff>
      <xdr:row>199</xdr:row>
      <xdr:rowOff>1143000</xdr:rowOff>
    </xdr:to>
    <xdr:pic>
      <xdr:nvPicPr>
        <xdr:cNvPr id="1819" name="Picture 1" descr="Picture">
          <a:extLst>
            <a:ext uri="{FF2B5EF4-FFF2-40B4-BE49-F238E27FC236}">
              <a16:creationId xmlns:a16="http://schemas.microsoft.com/office/drawing/2014/main" id="{55E5EA2C-A1CA-42A2-8000-C70268ACE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>
          <a:off x="1752600" y="3019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242</xdr:row>
      <xdr:rowOff>0</xdr:rowOff>
    </xdr:from>
    <xdr:to>
      <xdr:col>3</xdr:col>
      <xdr:colOff>1428750</xdr:colOff>
      <xdr:row>242</xdr:row>
      <xdr:rowOff>1143000</xdr:rowOff>
    </xdr:to>
    <xdr:pic>
      <xdr:nvPicPr>
        <xdr:cNvPr id="1820" name="Picture 1" descr="Picture">
          <a:extLst>
            <a:ext uri="{FF2B5EF4-FFF2-40B4-BE49-F238E27FC236}">
              <a16:creationId xmlns:a16="http://schemas.microsoft.com/office/drawing/2014/main" id="{3CC61BAD-E3CB-459D-982E-465D41B95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>
          <a:off x="1752600" y="3674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220</xdr:row>
      <xdr:rowOff>0</xdr:rowOff>
    </xdr:from>
    <xdr:to>
      <xdr:col>3</xdr:col>
      <xdr:colOff>1428750</xdr:colOff>
      <xdr:row>220</xdr:row>
      <xdr:rowOff>1143000</xdr:rowOff>
    </xdr:to>
    <xdr:pic>
      <xdr:nvPicPr>
        <xdr:cNvPr id="1821" name="Picture 1" descr="Picture">
          <a:extLst>
            <a:ext uri="{FF2B5EF4-FFF2-40B4-BE49-F238E27FC236}">
              <a16:creationId xmlns:a16="http://schemas.microsoft.com/office/drawing/2014/main" id="{C8A599B2-88BC-4AB5-81A8-1F2006249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>
          <a:off x="1752600" y="3339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198</xdr:row>
      <xdr:rowOff>0</xdr:rowOff>
    </xdr:from>
    <xdr:to>
      <xdr:col>3</xdr:col>
      <xdr:colOff>1428750</xdr:colOff>
      <xdr:row>198</xdr:row>
      <xdr:rowOff>1143000</xdr:rowOff>
    </xdr:to>
    <xdr:pic>
      <xdr:nvPicPr>
        <xdr:cNvPr id="1822" name="Picture 1" descr="Picture">
          <a:extLst>
            <a:ext uri="{FF2B5EF4-FFF2-40B4-BE49-F238E27FC236}">
              <a16:creationId xmlns:a16="http://schemas.microsoft.com/office/drawing/2014/main" id="{B90233CD-7639-4DE0-B824-8E81F76EA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>
          <a:off x="1752600" y="3004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241</xdr:row>
      <xdr:rowOff>0</xdr:rowOff>
    </xdr:from>
    <xdr:to>
      <xdr:col>3</xdr:col>
      <xdr:colOff>1428750</xdr:colOff>
      <xdr:row>241</xdr:row>
      <xdr:rowOff>1143000</xdr:rowOff>
    </xdr:to>
    <xdr:pic>
      <xdr:nvPicPr>
        <xdr:cNvPr id="1823" name="Picture 1" descr="Picture">
          <a:extLst>
            <a:ext uri="{FF2B5EF4-FFF2-40B4-BE49-F238E27FC236}">
              <a16:creationId xmlns:a16="http://schemas.microsoft.com/office/drawing/2014/main" id="{C47C35B8-B7BB-40B8-B7A1-4BE5419F1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>
          <a:off x="1752600" y="3659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219</xdr:row>
      <xdr:rowOff>0</xdr:rowOff>
    </xdr:from>
    <xdr:to>
      <xdr:col>3</xdr:col>
      <xdr:colOff>1428750</xdr:colOff>
      <xdr:row>219</xdr:row>
      <xdr:rowOff>1143000</xdr:rowOff>
    </xdr:to>
    <xdr:pic>
      <xdr:nvPicPr>
        <xdr:cNvPr id="1824" name="Picture 1" descr="Picture">
          <a:extLst>
            <a:ext uri="{FF2B5EF4-FFF2-40B4-BE49-F238E27FC236}">
              <a16:creationId xmlns:a16="http://schemas.microsoft.com/office/drawing/2014/main" id="{BD03D98F-4040-4902-BE65-35ED18D7DA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>
          <a:off x="1752600" y="3324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197</xdr:row>
      <xdr:rowOff>0</xdr:rowOff>
    </xdr:from>
    <xdr:to>
      <xdr:col>3</xdr:col>
      <xdr:colOff>1428750</xdr:colOff>
      <xdr:row>197</xdr:row>
      <xdr:rowOff>1143000</xdr:rowOff>
    </xdr:to>
    <xdr:pic>
      <xdr:nvPicPr>
        <xdr:cNvPr id="1825" name="Picture 1" descr="Picture">
          <a:extLst>
            <a:ext uri="{FF2B5EF4-FFF2-40B4-BE49-F238E27FC236}">
              <a16:creationId xmlns:a16="http://schemas.microsoft.com/office/drawing/2014/main" id="{1BD0BBB6-9F4C-4E08-BD65-5EF1612AC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>
          <a:off x="1752600" y="2988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289</xdr:row>
      <xdr:rowOff>0</xdr:rowOff>
    </xdr:from>
    <xdr:to>
      <xdr:col>3</xdr:col>
      <xdr:colOff>1428750</xdr:colOff>
      <xdr:row>289</xdr:row>
      <xdr:rowOff>1143000</xdr:rowOff>
    </xdr:to>
    <xdr:pic>
      <xdr:nvPicPr>
        <xdr:cNvPr id="1826" name="Picture 1" descr="Picture">
          <a:extLst>
            <a:ext uri="{FF2B5EF4-FFF2-40B4-BE49-F238E27FC236}">
              <a16:creationId xmlns:a16="http://schemas.microsoft.com/office/drawing/2014/main" id="{5CFA141A-AA3D-4FDD-9740-AD391E1FC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>
          <a:off x="1752600" y="4391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313</xdr:row>
      <xdr:rowOff>0</xdr:rowOff>
    </xdr:from>
    <xdr:to>
      <xdr:col>3</xdr:col>
      <xdr:colOff>1428750</xdr:colOff>
      <xdr:row>313</xdr:row>
      <xdr:rowOff>1143000</xdr:rowOff>
    </xdr:to>
    <xdr:pic>
      <xdr:nvPicPr>
        <xdr:cNvPr id="1827" name="Picture 1" descr="Picture">
          <a:extLst>
            <a:ext uri="{FF2B5EF4-FFF2-40B4-BE49-F238E27FC236}">
              <a16:creationId xmlns:a16="http://schemas.microsoft.com/office/drawing/2014/main" id="{C279048A-CB69-400E-BC72-CF470EE43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>
          <a:off x="1752600" y="4756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291</xdr:row>
      <xdr:rowOff>0</xdr:rowOff>
    </xdr:from>
    <xdr:to>
      <xdr:col>3</xdr:col>
      <xdr:colOff>1428750</xdr:colOff>
      <xdr:row>291</xdr:row>
      <xdr:rowOff>1143000</xdr:rowOff>
    </xdr:to>
    <xdr:pic>
      <xdr:nvPicPr>
        <xdr:cNvPr id="1828" name="Picture 1" descr="Picture">
          <a:extLst>
            <a:ext uri="{FF2B5EF4-FFF2-40B4-BE49-F238E27FC236}">
              <a16:creationId xmlns:a16="http://schemas.microsoft.com/office/drawing/2014/main" id="{1718844D-A70B-4240-A9F2-E968739BE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>
          <a:off x="1752600" y="4421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290</xdr:row>
      <xdr:rowOff>0</xdr:rowOff>
    </xdr:from>
    <xdr:to>
      <xdr:col>3</xdr:col>
      <xdr:colOff>1428750</xdr:colOff>
      <xdr:row>290</xdr:row>
      <xdr:rowOff>1143000</xdr:rowOff>
    </xdr:to>
    <xdr:pic>
      <xdr:nvPicPr>
        <xdr:cNvPr id="1829" name="Picture 1" descr="Picture">
          <a:extLst>
            <a:ext uri="{FF2B5EF4-FFF2-40B4-BE49-F238E27FC236}">
              <a16:creationId xmlns:a16="http://schemas.microsoft.com/office/drawing/2014/main" id="{65C13C6B-87F1-4B3A-93A6-99C01272F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>
          <a:off x="1752600" y="4406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337</xdr:row>
      <xdr:rowOff>0</xdr:rowOff>
    </xdr:from>
    <xdr:to>
      <xdr:col>3</xdr:col>
      <xdr:colOff>1428750</xdr:colOff>
      <xdr:row>337</xdr:row>
      <xdr:rowOff>1143000</xdr:rowOff>
    </xdr:to>
    <xdr:pic>
      <xdr:nvPicPr>
        <xdr:cNvPr id="1830" name="Picture 1" descr="Picture">
          <a:extLst>
            <a:ext uri="{FF2B5EF4-FFF2-40B4-BE49-F238E27FC236}">
              <a16:creationId xmlns:a16="http://schemas.microsoft.com/office/drawing/2014/main" id="{C6FD4B9A-F6E0-4F38-BC96-6312659CA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>
          <a:off x="1752600" y="5122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315</xdr:row>
      <xdr:rowOff>0</xdr:rowOff>
    </xdr:from>
    <xdr:to>
      <xdr:col>3</xdr:col>
      <xdr:colOff>1428750</xdr:colOff>
      <xdr:row>315</xdr:row>
      <xdr:rowOff>1143000</xdr:rowOff>
    </xdr:to>
    <xdr:pic>
      <xdr:nvPicPr>
        <xdr:cNvPr id="1831" name="Picture 1" descr="Picture">
          <a:extLst>
            <a:ext uri="{FF2B5EF4-FFF2-40B4-BE49-F238E27FC236}">
              <a16:creationId xmlns:a16="http://schemas.microsoft.com/office/drawing/2014/main" id="{BDF13F0A-4935-4445-9C88-3D383BBE6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>
          <a:off x="1752600" y="4787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293</xdr:row>
      <xdr:rowOff>0</xdr:rowOff>
    </xdr:from>
    <xdr:to>
      <xdr:col>3</xdr:col>
      <xdr:colOff>1428750</xdr:colOff>
      <xdr:row>293</xdr:row>
      <xdr:rowOff>1143000</xdr:rowOff>
    </xdr:to>
    <xdr:pic>
      <xdr:nvPicPr>
        <xdr:cNvPr id="1832" name="Picture 1" descr="Picture">
          <a:extLst>
            <a:ext uri="{FF2B5EF4-FFF2-40B4-BE49-F238E27FC236}">
              <a16:creationId xmlns:a16="http://schemas.microsoft.com/office/drawing/2014/main" id="{A440C0B0-0E57-41A8-B163-872ADCD9A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>
          <a:off x="1752600" y="4451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314</xdr:row>
      <xdr:rowOff>0</xdr:rowOff>
    </xdr:from>
    <xdr:to>
      <xdr:col>3</xdr:col>
      <xdr:colOff>1428750</xdr:colOff>
      <xdr:row>314</xdr:row>
      <xdr:rowOff>1143000</xdr:rowOff>
    </xdr:to>
    <xdr:pic>
      <xdr:nvPicPr>
        <xdr:cNvPr id="1833" name="Picture 1" descr="Picture">
          <a:extLst>
            <a:ext uri="{FF2B5EF4-FFF2-40B4-BE49-F238E27FC236}">
              <a16:creationId xmlns:a16="http://schemas.microsoft.com/office/drawing/2014/main" id="{3F798150-5CFD-497F-9299-4456072AF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>
          <a:off x="1752600" y="4772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292</xdr:row>
      <xdr:rowOff>0</xdr:rowOff>
    </xdr:from>
    <xdr:to>
      <xdr:col>3</xdr:col>
      <xdr:colOff>1428750</xdr:colOff>
      <xdr:row>292</xdr:row>
      <xdr:rowOff>1143000</xdr:rowOff>
    </xdr:to>
    <xdr:pic>
      <xdr:nvPicPr>
        <xdr:cNvPr id="1834" name="Picture 1" descr="Picture">
          <a:extLst>
            <a:ext uri="{FF2B5EF4-FFF2-40B4-BE49-F238E27FC236}">
              <a16:creationId xmlns:a16="http://schemas.microsoft.com/office/drawing/2014/main" id="{F2225AE7-A4DC-413E-82EE-D0BAD1A14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>
          <a:off x="1752600" y="4436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361</xdr:row>
      <xdr:rowOff>0</xdr:rowOff>
    </xdr:from>
    <xdr:to>
      <xdr:col>3</xdr:col>
      <xdr:colOff>1428750</xdr:colOff>
      <xdr:row>361</xdr:row>
      <xdr:rowOff>1143000</xdr:rowOff>
    </xdr:to>
    <xdr:pic>
      <xdr:nvPicPr>
        <xdr:cNvPr id="1835" name="Picture 1" descr="Picture">
          <a:extLst>
            <a:ext uri="{FF2B5EF4-FFF2-40B4-BE49-F238E27FC236}">
              <a16:creationId xmlns:a16="http://schemas.microsoft.com/office/drawing/2014/main" id="{91CC2EAD-737F-4576-99D1-879AA3A59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>
          <a:off x="1752600" y="5488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339</xdr:row>
      <xdr:rowOff>0</xdr:rowOff>
    </xdr:from>
    <xdr:to>
      <xdr:col>3</xdr:col>
      <xdr:colOff>1428750</xdr:colOff>
      <xdr:row>339</xdr:row>
      <xdr:rowOff>1143000</xdr:rowOff>
    </xdr:to>
    <xdr:pic>
      <xdr:nvPicPr>
        <xdr:cNvPr id="1836" name="Picture 1" descr="Picture">
          <a:extLst>
            <a:ext uri="{FF2B5EF4-FFF2-40B4-BE49-F238E27FC236}">
              <a16:creationId xmlns:a16="http://schemas.microsoft.com/office/drawing/2014/main" id="{FF5BE64E-A5D0-4117-BAA5-EA19AD142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>
          <a:off x="1752600" y="5153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317</xdr:row>
      <xdr:rowOff>0</xdr:rowOff>
    </xdr:from>
    <xdr:to>
      <xdr:col>3</xdr:col>
      <xdr:colOff>1428750</xdr:colOff>
      <xdr:row>317</xdr:row>
      <xdr:rowOff>1143000</xdr:rowOff>
    </xdr:to>
    <xdr:pic>
      <xdr:nvPicPr>
        <xdr:cNvPr id="1837" name="Picture 1" descr="Picture">
          <a:extLst>
            <a:ext uri="{FF2B5EF4-FFF2-40B4-BE49-F238E27FC236}">
              <a16:creationId xmlns:a16="http://schemas.microsoft.com/office/drawing/2014/main" id="{36435AED-9283-4700-AC24-E196CC945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>
          <a:off x="1752600" y="4817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295</xdr:row>
      <xdr:rowOff>0</xdr:rowOff>
    </xdr:from>
    <xdr:to>
      <xdr:col>3</xdr:col>
      <xdr:colOff>1428750</xdr:colOff>
      <xdr:row>295</xdr:row>
      <xdr:rowOff>1143000</xdr:rowOff>
    </xdr:to>
    <xdr:pic>
      <xdr:nvPicPr>
        <xdr:cNvPr id="1838" name="Picture 1" descr="Picture">
          <a:extLst>
            <a:ext uri="{FF2B5EF4-FFF2-40B4-BE49-F238E27FC236}">
              <a16:creationId xmlns:a16="http://schemas.microsoft.com/office/drawing/2014/main" id="{BBA48898-E3B1-4A56-9901-ED82F5D86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>
          <a:off x="1752600" y="4482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338</xdr:row>
      <xdr:rowOff>0</xdr:rowOff>
    </xdr:from>
    <xdr:to>
      <xdr:col>3</xdr:col>
      <xdr:colOff>1428750</xdr:colOff>
      <xdr:row>338</xdr:row>
      <xdr:rowOff>1143000</xdr:rowOff>
    </xdr:to>
    <xdr:pic>
      <xdr:nvPicPr>
        <xdr:cNvPr id="1839" name="Picture 1" descr="Picture">
          <a:extLst>
            <a:ext uri="{FF2B5EF4-FFF2-40B4-BE49-F238E27FC236}">
              <a16:creationId xmlns:a16="http://schemas.microsoft.com/office/drawing/2014/main" id="{FC2AC9D5-DE49-47F5-985A-BC4EDA063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>
          <a:off x="1752600" y="5137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316</xdr:row>
      <xdr:rowOff>0</xdr:rowOff>
    </xdr:from>
    <xdr:to>
      <xdr:col>3</xdr:col>
      <xdr:colOff>1428750</xdr:colOff>
      <xdr:row>316</xdr:row>
      <xdr:rowOff>1143000</xdr:rowOff>
    </xdr:to>
    <xdr:pic>
      <xdr:nvPicPr>
        <xdr:cNvPr id="1840" name="Picture 1" descr="Picture">
          <a:extLst>
            <a:ext uri="{FF2B5EF4-FFF2-40B4-BE49-F238E27FC236}">
              <a16:creationId xmlns:a16="http://schemas.microsoft.com/office/drawing/2014/main" id="{E1BFB017-3D79-4870-8671-ABFEF568A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>
          <a:off x="1752600" y="4802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294</xdr:row>
      <xdr:rowOff>0</xdr:rowOff>
    </xdr:from>
    <xdr:to>
      <xdr:col>3</xdr:col>
      <xdr:colOff>1428750</xdr:colOff>
      <xdr:row>294</xdr:row>
      <xdr:rowOff>1143000</xdr:rowOff>
    </xdr:to>
    <xdr:pic>
      <xdr:nvPicPr>
        <xdr:cNvPr id="1841" name="Picture 1" descr="Picture">
          <a:extLst>
            <a:ext uri="{FF2B5EF4-FFF2-40B4-BE49-F238E27FC236}">
              <a16:creationId xmlns:a16="http://schemas.microsoft.com/office/drawing/2014/main" id="{58FB46B6-988E-4B40-A9E3-71ED6BB70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>
          <a:off x="1752600" y="4467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363</xdr:row>
      <xdr:rowOff>0</xdr:rowOff>
    </xdr:from>
    <xdr:to>
      <xdr:col>3</xdr:col>
      <xdr:colOff>1428750</xdr:colOff>
      <xdr:row>363</xdr:row>
      <xdr:rowOff>1143000</xdr:rowOff>
    </xdr:to>
    <xdr:pic>
      <xdr:nvPicPr>
        <xdr:cNvPr id="1842" name="Picture 1" descr="Picture">
          <a:extLst>
            <a:ext uri="{FF2B5EF4-FFF2-40B4-BE49-F238E27FC236}">
              <a16:creationId xmlns:a16="http://schemas.microsoft.com/office/drawing/2014/main" id="{A6F65F4F-1FEC-4832-A901-9ADE78143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>
          <a:off x="1752600" y="5518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341</xdr:row>
      <xdr:rowOff>0</xdr:rowOff>
    </xdr:from>
    <xdr:to>
      <xdr:col>3</xdr:col>
      <xdr:colOff>1428750</xdr:colOff>
      <xdr:row>341</xdr:row>
      <xdr:rowOff>1143000</xdr:rowOff>
    </xdr:to>
    <xdr:pic>
      <xdr:nvPicPr>
        <xdr:cNvPr id="1843" name="Picture 1" descr="Picture">
          <a:extLst>
            <a:ext uri="{FF2B5EF4-FFF2-40B4-BE49-F238E27FC236}">
              <a16:creationId xmlns:a16="http://schemas.microsoft.com/office/drawing/2014/main" id="{739905B7-1E11-4538-9920-45AAF8EEE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>
          <a:off x="1752600" y="5183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319</xdr:row>
      <xdr:rowOff>0</xdr:rowOff>
    </xdr:from>
    <xdr:to>
      <xdr:col>3</xdr:col>
      <xdr:colOff>1428750</xdr:colOff>
      <xdr:row>319</xdr:row>
      <xdr:rowOff>1143000</xdr:rowOff>
    </xdr:to>
    <xdr:pic>
      <xdr:nvPicPr>
        <xdr:cNvPr id="1844" name="Picture 1" descr="Picture">
          <a:extLst>
            <a:ext uri="{FF2B5EF4-FFF2-40B4-BE49-F238E27FC236}">
              <a16:creationId xmlns:a16="http://schemas.microsoft.com/office/drawing/2014/main" id="{F926A557-F3AE-4848-A9F8-2572F22D3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>
          <a:off x="1752600" y="4848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297</xdr:row>
      <xdr:rowOff>0</xdr:rowOff>
    </xdr:from>
    <xdr:to>
      <xdr:col>3</xdr:col>
      <xdr:colOff>1428750</xdr:colOff>
      <xdr:row>297</xdr:row>
      <xdr:rowOff>1143000</xdr:rowOff>
    </xdr:to>
    <xdr:pic>
      <xdr:nvPicPr>
        <xdr:cNvPr id="1845" name="Picture 1" descr="Picture">
          <a:extLst>
            <a:ext uri="{FF2B5EF4-FFF2-40B4-BE49-F238E27FC236}">
              <a16:creationId xmlns:a16="http://schemas.microsoft.com/office/drawing/2014/main" id="{B5B29423-BFBE-404B-B17B-5C7C55F3D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>
          <a:off x="1752600" y="4512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362</xdr:row>
      <xdr:rowOff>0</xdr:rowOff>
    </xdr:from>
    <xdr:to>
      <xdr:col>3</xdr:col>
      <xdr:colOff>1428750</xdr:colOff>
      <xdr:row>362</xdr:row>
      <xdr:rowOff>1143000</xdr:rowOff>
    </xdr:to>
    <xdr:pic>
      <xdr:nvPicPr>
        <xdr:cNvPr id="1846" name="Picture 1" descr="Picture">
          <a:extLst>
            <a:ext uri="{FF2B5EF4-FFF2-40B4-BE49-F238E27FC236}">
              <a16:creationId xmlns:a16="http://schemas.microsoft.com/office/drawing/2014/main" id="{B0D78E9F-02B9-41DE-BA87-66BE426C6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>
          <a:off x="1752600" y="5503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340</xdr:row>
      <xdr:rowOff>0</xdr:rowOff>
    </xdr:from>
    <xdr:to>
      <xdr:col>3</xdr:col>
      <xdr:colOff>1428750</xdr:colOff>
      <xdr:row>340</xdr:row>
      <xdr:rowOff>1143000</xdr:rowOff>
    </xdr:to>
    <xdr:pic>
      <xdr:nvPicPr>
        <xdr:cNvPr id="1847" name="Picture 1" descr="Picture">
          <a:extLst>
            <a:ext uri="{FF2B5EF4-FFF2-40B4-BE49-F238E27FC236}">
              <a16:creationId xmlns:a16="http://schemas.microsoft.com/office/drawing/2014/main" id="{32F6651A-2866-4025-BAA6-D8C378666C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>
          <a:off x="1752600" y="5168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318</xdr:row>
      <xdr:rowOff>0</xdr:rowOff>
    </xdr:from>
    <xdr:to>
      <xdr:col>3</xdr:col>
      <xdr:colOff>1428750</xdr:colOff>
      <xdr:row>318</xdr:row>
      <xdr:rowOff>1143000</xdr:rowOff>
    </xdr:to>
    <xdr:pic>
      <xdr:nvPicPr>
        <xdr:cNvPr id="1848" name="Picture 1" descr="Picture">
          <a:extLst>
            <a:ext uri="{FF2B5EF4-FFF2-40B4-BE49-F238E27FC236}">
              <a16:creationId xmlns:a16="http://schemas.microsoft.com/office/drawing/2014/main" id="{4D2C5EB5-7DA6-47C5-909A-77ACEA691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>
          <a:off x="1752600" y="4832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296</xdr:row>
      <xdr:rowOff>0</xdr:rowOff>
    </xdr:from>
    <xdr:to>
      <xdr:col>3</xdr:col>
      <xdr:colOff>1428750</xdr:colOff>
      <xdr:row>296</xdr:row>
      <xdr:rowOff>1143000</xdr:rowOff>
    </xdr:to>
    <xdr:pic>
      <xdr:nvPicPr>
        <xdr:cNvPr id="1849" name="Picture 1" descr="Picture">
          <a:extLst>
            <a:ext uri="{FF2B5EF4-FFF2-40B4-BE49-F238E27FC236}">
              <a16:creationId xmlns:a16="http://schemas.microsoft.com/office/drawing/2014/main" id="{0AE6AE0E-0DE4-429C-8238-060BE3B39E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>
          <a:off x="1752600" y="4497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365</xdr:row>
      <xdr:rowOff>0</xdr:rowOff>
    </xdr:from>
    <xdr:to>
      <xdr:col>3</xdr:col>
      <xdr:colOff>1428750</xdr:colOff>
      <xdr:row>365</xdr:row>
      <xdr:rowOff>1143000</xdr:rowOff>
    </xdr:to>
    <xdr:pic>
      <xdr:nvPicPr>
        <xdr:cNvPr id="1850" name="Picture 1" descr="Picture">
          <a:extLst>
            <a:ext uri="{FF2B5EF4-FFF2-40B4-BE49-F238E27FC236}">
              <a16:creationId xmlns:a16="http://schemas.microsoft.com/office/drawing/2014/main" id="{DD6BC960-472E-4C8F-9E8D-8B9A2EFBF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>
          <a:off x="1752600" y="5549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343</xdr:row>
      <xdr:rowOff>0</xdr:rowOff>
    </xdr:from>
    <xdr:to>
      <xdr:col>3</xdr:col>
      <xdr:colOff>1428750</xdr:colOff>
      <xdr:row>343</xdr:row>
      <xdr:rowOff>1143000</xdr:rowOff>
    </xdr:to>
    <xdr:pic>
      <xdr:nvPicPr>
        <xdr:cNvPr id="1851" name="Picture 1" descr="Picture">
          <a:extLst>
            <a:ext uri="{FF2B5EF4-FFF2-40B4-BE49-F238E27FC236}">
              <a16:creationId xmlns:a16="http://schemas.microsoft.com/office/drawing/2014/main" id="{2152BB33-FB88-439B-AADD-E0B094202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>
          <a:off x="1752600" y="5213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321</xdr:row>
      <xdr:rowOff>0</xdr:rowOff>
    </xdr:from>
    <xdr:to>
      <xdr:col>3</xdr:col>
      <xdr:colOff>1428750</xdr:colOff>
      <xdr:row>321</xdr:row>
      <xdr:rowOff>1143000</xdr:rowOff>
    </xdr:to>
    <xdr:pic>
      <xdr:nvPicPr>
        <xdr:cNvPr id="1852" name="Picture 1" descr="Picture">
          <a:extLst>
            <a:ext uri="{FF2B5EF4-FFF2-40B4-BE49-F238E27FC236}">
              <a16:creationId xmlns:a16="http://schemas.microsoft.com/office/drawing/2014/main" id="{D8183AB6-DA32-4A65-907D-6135A232D4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>
          <a:off x="1752600" y="4878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364</xdr:row>
      <xdr:rowOff>0</xdr:rowOff>
    </xdr:from>
    <xdr:to>
      <xdr:col>3</xdr:col>
      <xdr:colOff>1428750</xdr:colOff>
      <xdr:row>364</xdr:row>
      <xdr:rowOff>1143000</xdr:rowOff>
    </xdr:to>
    <xdr:pic>
      <xdr:nvPicPr>
        <xdr:cNvPr id="1853" name="Picture 1" descr="Picture">
          <a:extLst>
            <a:ext uri="{FF2B5EF4-FFF2-40B4-BE49-F238E27FC236}">
              <a16:creationId xmlns:a16="http://schemas.microsoft.com/office/drawing/2014/main" id="{7DBABC63-95D2-4418-9B21-B028F56FD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>
          <a:off x="1752600" y="5534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342</xdr:row>
      <xdr:rowOff>0</xdr:rowOff>
    </xdr:from>
    <xdr:to>
      <xdr:col>3</xdr:col>
      <xdr:colOff>1428750</xdr:colOff>
      <xdr:row>342</xdr:row>
      <xdr:rowOff>1143000</xdr:rowOff>
    </xdr:to>
    <xdr:pic>
      <xdr:nvPicPr>
        <xdr:cNvPr id="1854" name="Picture 1" descr="Picture">
          <a:extLst>
            <a:ext uri="{FF2B5EF4-FFF2-40B4-BE49-F238E27FC236}">
              <a16:creationId xmlns:a16="http://schemas.microsoft.com/office/drawing/2014/main" id="{92914F8F-22E5-4581-B4CA-F49C7188F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>
          <a:off x="1752600" y="5198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320</xdr:row>
      <xdr:rowOff>0</xdr:rowOff>
    </xdr:from>
    <xdr:to>
      <xdr:col>3</xdr:col>
      <xdr:colOff>1428750</xdr:colOff>
      <xdr:row>320</xdr:row>
      <xdr:rowOff>1143000</xdr:rowOff>
    </xdr:to>
    <xdr:pic>
      <xdr:nvPicPr>
        <xdr:cNvPr id="1855" name="Picture 1" descr="Picture">
          <a:extLst>
            <a:ext uri="{FF2B5EF4-FFF2-40B4-BE49-F238E27FC236}">
              <a16:creationId xmlns:a16="http://schemas.microsoft.com/office/drawing/2014/main" id="{4BB035F7-31A3-493C-BE7D-E97F091D1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>
          <a:off x="1752600" y="4863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367</xdr:row>
      <xdr:rowOff>0</xdr:rowOff>
    </xdr:from>
    <xdr:to>
      <xdr:col>3</xdr:col>
      <xdr:colOff>1428750</xdr:colOff>
      <xdr:row>367</xdr:row>
      <xdr:rowOff>1143000</xdr:rowOff>
    </xdr:to>
    <xdr:pic>
      <xdr:nvPicPr>
        <xdr:cNvPr id="1856" name="Picture 1" descr="Picture">
          <a:extLst>
            <a:ext uri="{FF2B5EF4-FFF2-40B4-BE49-F238E27FC236}">
              <a16:creationId xmlns:a16="http://schemas.microsoft.com/office/drawing/2014/main" id="{95BB5D50-869D-4351-A2D7-3DBC56BEC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>
          <a:off x="1752600" y="5579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345</xdr:row>
      <xdr:rowOff>0</xdr:rowOff>
    </xdr:from>
    <xdr:to>
      <xdr:col>3</xdr:col>
      <xdr:colOff>1428750</xdr:colOff>
      <xdr:row>345</xdr:row>
      <xdr:rowOff>1143000</xdr:rowOff>
    </xdr:to>
    <xdr:pic>
      <xdr:nvPicPr>
        <xdr:cNvPr id="1857" name="Picture 1" descr="Picture">
          <a:extLst>
            <a:ext uri="{FF2B5EF4-FFF2-40B4-BE49-F238E27FC236}">
              <a16:creationId xmlns:a16="http://schemas.microsoft.com/office/drawing/2014/main" id="{BEB09D11-0772-4F56-8D26-1ABCE2243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>
          <a:off x="1752600" y="5244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366</xdr:row>
      <xdr:rowOff>0</xdr:rowOff>
    </xdr:from>
    <xdr:to>
      <xdr:col>3</xdr:col>
      <xdr:colOff>1428750</xdr:colOff>
      <xdr:row>366</xdr:row>
      <xdr:rowOff>1143000</xdr:rowOff>
    </xdr:to>
    <xdr:pic>
      <xdr:nvPicPr>
        <xdr:cNvPr id="1858" name="Picture 1" descr="Picture">
          <a:extLst>
            <a:ext uri="{FF2B5EF4-FFF2-40B4-BE49-F238E27FC236}">
              <a16:creationId xmlns:a16="http://schemas.microsoft.com/office/drawing/2014/main" id="{A5421FB0-B54A-4E12-9DE1-022DEFFB2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>
          <a:off x="1752600" y="5564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344</xdr:row>
      <xdr:rowOff>0</xdr:rowOff>
    </xdr:from>
    <xdr:to>
      <xdr:col>3</xdr:col>
      <xdr:colOff>1428750</xdr:colOff>
      <xdr:row>344</xdr:row>
      <xdr:rowOff>1143000</xdr:rowOff>
    </xdr:to>
    <xdr:pic>
      <xdr:nvPicPr>
        <xdr:cNvPr id="1859" name="Picture 1" descr="Picture">
          <a:extLst>
            <a:ext uri="{FF2B5EF4-FFF2-40B4-BE49-F238E27FC236}">
              <a16:creationId xmlns:a16="http://schemas.microsoft.com/office/drawing/2014/main" id="{DE7F6825-225A-4B74-86BB-7B749F4F65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>
          <a:off x="1752600" y="5229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369</xdr:row>
      <xdr:rowOff>0</xdr:rowOff>
    </xdr:from>
    <xdr:to>
      <xdr:col>3</xdr:col>
      <xdr:colOff>1428750</xdr:colOff>
      <xdr:row>369</xdr:row>
      <xdr:rowOff>1143000</xdr:rowOff>
    </xdr:to>
    <xdr:pic>
      <xdr:nvPicPr>
        <xdr:cNvPr id="1860" name="Picture 1" descr="Picture">
          <a:extLst>
            <a:ext uri="{FF2B5EF4-FFF2-40B4-BE49-F238E27FC236}">
              <a16:creationId xmlns:a16="http://schemas.microsoft.com/office/drawing/2014/main" id="{71111F2D-E5C2-4C1C-9437-A2E290B8F8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>
          <a:off x="1752600" y="5610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368</xdr:row>
      <xdr:rowOff>0</xdr:rowOff>
    </xdr:from>
    <xdr:to>
      <xdr:col>3</xdr:col>
      <xdr:colOff>1428750</xdr:colOff>
      <xdr:row>368</xdr:row>
      <xdr:rowOff>1143000</xdr:rowOff>
    </xdr:to>
    <xdr:pic>
      <xdr:nvPicPr>
        <xdr:cNvPr id="1861" name="Picture 1" descr="Picture">
          <a:extLst>
            <a:ext uri="{FF2B5EF4-FFF2-40B4-BE49-F238E27FC236}">
              <a16:creationId xmlns:a16="http://schemas.microsoft.com/office/drawing/2014/main" id="{8C5C0204-D025-4264-B56B-C3EDA18A6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>
          <a:off x="1752600" y="5594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322</xdr:row>
      <xdr:rowOff>0</xdr:rowOff>
    </xdr:from>
    <xdr:to>
      <xdr:col>3</xdr:col>
      <xdr:colOff>1428750</xdr:colOff>
      <xdr:row>322</xdr:row>
      <xdr:rowOff>1143000</xdr:rowOff>
    </xdr:to>
    <xdr:pic>
      <xdr:nvPicPr>
        <xdr:cNvPr id="1862" name="Picture 1" descr="Picture">
          <a:extLst>
            <a:ext uri="{FF2B5EF4-FFF2-40B4-BE49-F238E27FC236}">
              <a16:creationId xmlns:a16="http://schemas.microsoft.com/office/drawing/2014/main" id="{039AE7ED-23F5-49CF-825B-63D31F49C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>
          <a:off x="1752600" y="4893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300</xdr:row>
      <xdr:rowOff>0</xdr:rowOff>
    </xdr:from>
    <xdr:to>
      <xdr:col>3</xdr:col>
      <xdr:colOff>1428750</xdr:colOff>
      <xdr:row>300</xdr:row>
      <xdr:rowOff>1143000</xdr:rowOff>
    </xdr:to>
    <xdr:pic>
      <xdr:nvPicPr>
        <xdr:cNvPr id="1863" name="Picture 1" descr="Picture">
          <a:extLst>
            <a:ext uri="{FF2B5EF4-FFF2-40B4-BE49-F238E27FC236}">
              <a16:creationId xmlns:a16="http://schemas.microsoft.com/office/drawing/2014/main" id="{3DA0A55A-B3F7-45EF-A71D-0C76A8D41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>
          <a:off x="1752600" y="4558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299</xdr:row>
      <xdr:rowOff>0</xdr:rowOff>
    </xdr:from>
    <xdr:to>
      <xdr:col>3</xdr:col>
      <xdr:colOff>1428750</xdr:colOff>
      <xdr:row>299</xdr:row>
      <xdr:rowOff>1143000</xdr:rowOff>
    </xdr:to>
    <xdr:pic>
      <xdr:nvPicPr>
        <xdr:cNvPr id="1864" name="Picture 1" descr="Picture">
          <a:extLst>
            <a:ext uri="{FF2B5EF4-FFF2-40B4-BE49-F238E27FC236}">
              <a16:creationId xmlns:a16="http://schemas.microsoft.com/office/drawing/2014/main" id="{ABCF1F21-E5E2-47B6-97C6-719E754BD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>
          <a:off x="1752600" y="4543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346</xdr:row>
      <xdr:rowOff>0</xdr:rowOff>
    </xdr:from>
    <xdr:to>
      <xdr:col>3</xdr:col>
      <xdr:colOff>1428750</xdr:colOff>
      <xdr:row>346</xdr:row>
      <xdr:rowOff>1143000</xdr:rowOff>
    </xdr:to>
    <xdr:pic>
      <xdr:nvPicPr>
        <xdr:cNvPr id="1865" name="Picture 1" descr="Picture">
          <a:extLst>
            <a:ext uri="{FF2B5EF4-FFF2-40B4-BE49-F238E27FC236}">
              <a16:creationId xmlns:a16="http://schemas.microsoft.com/office/drawing/2014/main" id="{C629298F-54BE-4881-A710-25B879EED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>
          <a:off x="1752600" y="5259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324</xdr:row>
      <xdr:rowOff>0</xdr:rowOff>
    </xdr:from>
    <xdr:to>
      <xdr:col>3</xdr:col>
      <xdr:colOff>1428750</xdr:colOff>
      <xdr:row>324</xdr:row>
      <xdr:rowOff>1143000</xdr:rowOff>
    </xdr:to>
    <xdr:pic>
      <xdr:nvPicPr>
        <xdr:cNvPr id="1866" name="Picture 1" descr="Picture">
          <a:extLst>
            <a:ext uri="{FF2B5EF4-FFF2-40B4-BE49-F238E27FC236}">
              <a16:creationId xmlns:a16="http://schemas.microsoft.com/office/drawing/2014/main" id="{6251EF2A-21C4-4B6C-BE68-99C7DC254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>
          <a:off x="1752600" y="4924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323</xdr:row>
      <xdr:rowOff>0</xdr:rowOff>
    </xdr:from>
    <xdr:to>
      <xdr:col>3</xdr:col>
      <xdr:colOff>1428750</xdr:colOff>
      <xdr:row>323</xdr:row>
      <xdr:rowOff>1143000</xdr:rowOff>
    </xdr:to>
    <xdr:pic>
      <xdr:nvPicPr>
        <xdr:cNvPr id="1867" name="Picture 1" descr="Picture">
          <a:extLst>
            <a:ext uri="{FF2B5EF4-FFF2-40B4-BE49-F238E27FC236}">
              <a16:creationId xmlns:a16="http://schemas.microsoft.com/office/drawing/2014/main" id="{57AA0DC8-33BC-43A7-B86B-714363B81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>
          <a:off x="1752600" y="4909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370</xdr:row>
      <xdr:rowOff>0</xdr:rowOff>
    </xdr:from>
    <xdr:to>
      <xdr:col>3</xdr:col>
      <xdr:colOff>1428750</xdr:colOff>
      <xdr:row>370</xdr:row>
      <xdr:rowOff>1143000</xdr:rowOff>
    </xdr:to>
    <xdr:pic>
      <xdr:nvPicPr>
        <xdr:cNvPr id="1868" name="Picture 1" descr="Picture">
          <a:extLst>
            <a:ext uri="{FF2B5EF4-FFF2-40B4-BE49-F238E27FC236}">
              <a16:creationId xmlns:a16="http://schemas.microsoft.com/office/drawing/2014/main" id="{4E5AEDE1-817E-415A-B22E-60C412196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>
          <a:off x="1752600" y="5625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348</xdr:row>
      <xdr:rowOff>0</xdr:rowOff>
    </xdr:from>
    <xdr:to>
      <xdr:col>3</xdr:col>
      <xdr:colOff>1428750</xdr:colOff>
      <xdr:row>348</xdr:row>
      <xdr:rowOff>1143000</xdr:rowOff>
    </xdr:to>
    <xdr:pic>
      <xdr:nvPicPr>
        <xdr:cNvPr id="1869" name="Picture 1" descr="Picture">
          <a:extLst>
            <a:ext uri="{FF2B5EF4-FFF2-40B4-BE49-F238E27FC236}">
              <a16:creationId xmlns:a16="http://schemas.microsoft.com/office/drawing/2014/main" id="{DD55B0C6-3B9E-4125-8069-E8F921160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>
          <a:off x="1752600" y="5290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347</xdr:row>
      <xdr:rowOff>0</xdr:rowOff>
    </xdr:from>
    <xdr:to>
      <xdr:col>3</xdr:col>
      <xdr:colOff>1428750</xdr:colOff>
      <xdr:row>347</xdr:row>
      <xdr:rowOff>1143000</xdr:rowOff>
    </xdr:to>
    <xdr:pic>
      <xdr:nvPicPr>
        <xdr:cNvPr id="1870" name="Picture 1" descr="Picture">
          <a:extLst>
            <a:ext uri="{FF2B5EF4-FFF2-40B4-BE49-F238E27FC236}">
              <a16:creationId xmlns:a16="http://schemas.microsoft.com/office/drawing/2014/main" id="{A0B0CBDD-D835-4980-8EB5-2A1EEAA9EB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>
          <a:off x="1752600" y="5274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372</xdr:row>
      <xdr:rowOff>0</xdr:rowOff>
    </xdr:from>
    <xdr:to>
      <xdr:col>3</xdr:col>
      <xdr:colOff>1428750</xdr:colOff>
      <xdr:row>372</xdr:row>
      <xdr:rowOff>1143000</xdr:rowOff>
    </xdr:to>
    <xdr:pic>
      <xdr:nvPicPr>
        <xdr:cNvPr id="1871" name="Picture 1" descr="Picture">
          <a:extLst>
            <a:ext uri="{FF2B5EF4-FFF2-40B4-BE49-F238E27FC236}">
              <a16:creationId xmlns:a16="http://schemas.microsoft.com/office/drawing/2014/main" id="{C3D4F4BD-C56B-41DE-9E1B-E8FF5A78A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>
          <a:off x="1752600" y="5655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371</xdr:row>
      <xdr:rowOff>0</xdr:rowOff>
    </xdr:from>
    <xdr:to>
      <xdr:col>3</xdr:col>
      <xdr:colOff>1428750</xdr:colOff>
      <xdr:row>371</xdr:row>
      <xdr:rowOff>1143000</xdr:rowOff>
    </xdr:to>
    <xdr:pic>
      <xdr:nvPicPr>
        <xdr:cNvPr id="1872" name="Picture 1" descr="Picture">
          <a:extLst>
            <a:ext uri="{FF2B5EF4-FFF2-40B4-BE49-F238E27FC236}">
              <a16:creationId xmlns:a16="http://schemas.microsoft.com/office/drawing/2014/main" id="{74C17A6E-42DB-4338-A09F-7CD0C0576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>
          <a:off x="1752600" y="5640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298</xdr:row>
      <xdr:rowOff>0</xdr:rowOff>
    </xdr:from>
    <xdr:to>
      <xdr:col>3</xdr:col>
      <xdr:colOff>1428750</xdr:colOff>
      <xdr:row>298</xdr:row>
      <xdr:rowOff>1143000</xdr:rowOff>
    </xdr:to>
    <xdr:pic>
      <xdr:nvPicPr>
        <xdr:cNvPr id="1873" name="Picture 1" descr="Picture">
          <a:extLst>
            <a:ext uri="{FF2B5EF4-FFF2-40B4-BE49-F238E27FC236}">
              <a16:creationId xmlns:a16="http://schemas.microsoft.com/office/drawing/2014/main" id="{BA02E4B5-3AF2-47DF-92B3-C61D187DDD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>
          <a:off x="1752600" y="4528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302</xdr:row>
      <xdr:rowOff>0</xdr:rowOff>
    </xdr:from>
    <xdr:to>
      <xdr:col>3</xdr:col>
      <xdr:colOff>1428750</xdr:colOff>
      <xdr:row>302</xdr:row>
      <xdr:rowOff>1143000</xdr:rowOff>
    </xdr:to>
    <xdr:pic>
      <xdr:nvPicPr>
        <xdr:cNvPr id="1874" name="Picture 1" descr="Picture">
          <a:extLst>
            <a:ext uri="{FF2B5EF4-FFF2-40B4-BE49-F238E27FC236}">
              <a16:creationId xmlns:a16="http://schemas.microsoft.com/office/drawing/2014/main" id="{ABB69A58-DE29-42EF-8B0D-95EA39776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>
          <a:off x="1752600" y="4589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301</xdr:row>
      <xdr:rowOff>0</xdr:rowOff>
    </xdr:from>
    <xdr:to>
      <xdr:col>3</xdr:col>
      <xdr:colOff>1428750</xdr:colOff>
      <xdr:row>301</xdr:row>
      <xdr:rowOff>1143000</xdr:rowOff>
    </xdr:to>
    <xdr:pic>
      <xdr:nvPicPr>
        <xdr:cNvPr id="1875" name="Picture 1" descr="Picture">
          <a:extLst>
            <a:ext uri="{FF2B5EF4-FFF2-40B4-BE49-F238E27FC236}">
              <a16:creationId xmlns:a16="http://schemas.microsoft.com/office/drawing/2014/main" id="{A90ABB1B-9E3D-4DDB-83C5-8180BC51A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>
          <a:off x="1752600" y="4573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326</xdr:row>
      <xdr:rowOff>0</xdr:rowOff>
    </xdr:from>
    <xdr:to>
      <xdr:col>3</xdr:col>
      <xdr:colOff>1428750</xdr:colOff>
      <xdr:row>326</xdr:row>
      <xdr:rowOff>1143000</xdr:rowOff>
    </xdr:to>
    <xdr:pic>
      <xdr:nvPicPr>
        <xdr:cNvPr id="1876" name="Picture 1" descr="Picture">
          <a:extLst>
            <a:ext uri="{FF2B5EF4-FFF2-40B4-BE49-F238E27FC236}">
              <a16:creationId xmlns:a16="http://schemas.microsoft.com/office/drawing/2014/main" id="{B11A29B3-6562-4535-93D9-61EE4E03A3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>
          <a:off x="1752600" y="4954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304</xdr:row>
      <xdr:rowOff>0</xdr:rowOff>
    </xdr:from>
    <xdr:to>
      <xdr:col>3</xdr:col>
      <xdr:colOff>1428750</xdr:colOff>
      <xdr:row>304</xdr:row>
      <xdr:rowOff>1143000</xdr:rowOff>
    </xdr:to>
    <xdr:pic>
      <xdr:nvPicPr>
        <xdr:cNvPr id="1877" name="Picture 1" descr="Picture">
          <a:extLst>
            <a:ext uri="{FF2B5EF4-FFF2-40B4-BE49-F238E27FC236}">
              <a16:creationId xmlns:a16="http://schemas.microsoft.com/office/drawing/2014/main" id="{FBA44A04-7F6D-41FD-82DA-F8F1357A6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1752600" y="4619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325</xdr:row>
      <xdr:rowOff>0</xdr:rowOff>
    </xdr:from>
    <xdr:to>
      <xdr:col>3</xdr:col>
      <xdr:colOff>1428750</xdr:colOff>
      <xdr:row>325</xdr:row>
      <xdr:rowOff>1143000</xdr:rowOff>
    </xdr:to>
    <xdr:pic>
      <xdr:nvPicPr>
        <xdr:cNvPr id="1878" name="Picture 1" descr="Picture">
          <a:extLst>
            <a:ext uri="{FF2B5EF4-FFF2-40B4-BE49-F238E27FC236}">
              <a16:creationId xmlns:a16="http://schemas.microsoft.com/office/drawing/2014/main" id="{170A263B-2865-4948-83FF-02DD1A62A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>
          <a:off x="1752600" y="4939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303</xdr:row>
      <xdr:rowOff>0</xdr:rowOff>
    </xdr:from>
    <xdr:to>
      <xdr:col>3</xdr:col>
      <xdr:colOff>1428750</xdr:colOff>
      <xdr:row>303</xdr:row>
      <xdr:rowOff>1143000</xdr:rowOff>
    </xdr:to>
    <xdr:pic>
      <xdr:nvPicPr>
        <xdr:cNvPr id="1879" name="Picture 1" descr="Picture">
          <a:extLst>
            <a:ext uri="{FF2B5EF4-FFF2-40B4-BE49-F238E27FC236}">
              <a16:creationId xmlns:a16="http://schemas.microsoft.com/office/drawing/2014/main" id="{4E26C3ED-135F-4BDB-88D2-88E668894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>
          <a:off x="1752600" y="4604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350</xdr:row>
      <xdr:rowOff>0</xdr:rowOff>
    </xdr:from>
    <xdr:to>
      <xdr:col>3</xdr:col>
      <xdr:colOff>1428750</xdr:colOff>
      <xdr:row>350</xdr:row>
      <xdr:rowOff>1143000</xdr:rowOff>
    </xdr:to>
    <xdr:pic>
      <xdr:nvPicPr>
        <xdr:cNvPr id="1880" name="Picture 1" descr="Picture">
          <a:extLst>
            <a:ext uri="{FF2B5EF4-FFF2-40B4-BE49-F238E27FC236}">
              <a16:creationId xmlns:a16="http://schemas.microsoft.com/office/drawing/2014/main" id="{0B07A2E9-F7A7-4765-B88F-A07D880ED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>
          <a:off x="1752600" y="5320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328</xdr:row>
      <xdr:rowOff>0</xdr:rowOff>
    </xdr:from>
    <xdr:to>
      <xdr:col>3</xdr:col>
      <xdr:colOff>1428750</xdr:colOff>
      <xdr:row>328</xdr:row>
      <xdr:rowOff>1143000</xdr:rowOff>
    </xdr:to>
    <xdr:pic>
      <xdr:nvPicPr>
        <xdr:cNvPr id="1881" name="Picture 1" descr="Picture">
          <a:extLst>
            <a:ext uri="{FF2B5EF4-FFF2-40B4-BE49-F238E27FC236}">
              <a16:creationId xmlns:a16="http://schemas.microsoft.com/office/drawing/2014/main" id="{70E51240-06BA-49E1-B4A7-82BD9ED06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>
          <a:off x="1752600" y="4985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306</xdr:row>
      <xdr:rowOff>0</xdr:rowOff>
    </xdr:from>
    <xdr:to>
      <xdr:col>3</xdr:col>
      <xdr:colOff>1428750</xdr:colOff>
      <xdr:row>306</xdr:row>
      <xdr:rowOff>1143000</xdr:rowOff>
    </xdr:to>
    <xdr:pic>
      <xdr:nvPicPr>
        <xdr:cNvPr id="1882" name="Picture 1" descr="Picture">
          <a:extLst>
            <a:ext uri="{FF2B5EF4-FFF2-40B4-BE49-F238E27FC236}">
              <a16:creationId xmlns:a16="http://schemas.microsoft.com/office/drawing/2014/main" id="{5CE6CCD8-24C7-48FE-9E7C-24B91F3C5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>
          <a:off x="1752600" y="4650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349</xdr:row>
      <xdr:rowOff>0</xdr:rowOff>
    </xdr:from>
    <xdr:to>
      <xdr:col>3</xdr:col>
      <xdr:colOff>1428750</xdr:colOff>
      <xdr:row>349</xdr:row>
      <xdr:rowOff>1143000</xdr:rowOff>
    </xdr:to>
    <xdr:pic>
      <xdr:nvPicPr>
        <xdr:cNvPr id="1883" name="Picture 1" descr="Picture">
          <a:extLst>
            <a:ext uri="{FF2B5EF4-FFF2-40B4-BE49-F238E27FC236}">
              <a16:creationId xmlns:a16="http://schemas.microsoft.com/office/drawing/2014/main" id="{5C97274A-4F9F-4A69-A7A9-19D383A67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>
          <a:off x="1752600" y="5305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327</xdr:row>
      <xdr:rowOff>0</xdr:rowOff>
    </xdr:from>
    <xdr:to>
      <xdr:col>3</xdr:col>
      <xdr:colOff>1428750</xdr:colOff>
      <xdr:row>327</xdr:row>
      <xdr:rowOff>1143000</xdr:rowOff>
    </xdr:to>
    <xdr:pic>
      <xdr:nvPicPr>
        <xdr:cNvPr id="1884" name="Picture 1" descr="Picture">
          <a:extLst>
            <a:ext uri="{FF2B5EF4-FFF2-40B4-BE49-F238E27FC236}">
              <a16:creationId xmlns:a16="http://schemas.microsoft.com/office/drawing/2014/main" id="{BB5D7330-31D2-41DB-9886-D80FAFB64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>
          <a:off x="1752600" y="4970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305</xdr:row>
      <xdr:rowOff>0</xdr:rowOff>
    </xdr:from>
    <xdr:to>
      <xdr:col>3</xdr:col>
      <xdr:colOff>1428750</xdr:colOff>
      <xdr:row>305</xdr:row>
      <xdr:rowOff>1143000</xdr:rowOff>
    </xdr:to>
    <xdr:pic>
      <xdr:nvPicPr>
        <xdr:cNvPr id="1885" name="Picture 1" descr="Picture">
          <a:extLst>
            <a:ext uri="{FF2B5EF4-FFF2-40B4-BE49-F238E27FC236}">
              <a16:creationId xmlns:a16="http://schemas.microsoft.com/office/drawing/2014/main" id="{C106173F-E0BA-4604-AC7B-BD0341D3F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>
          <a:off x="1752600" y="4634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381</xdr:row>
      <xdr:rowOff>0</xdr:rowOff>
    </xdr:from>
    <xdr:to>
      <xdr:col>3</xdr:col>
      <xdr:colOff>1428750</xdr:colOff>
      <xdr:row>381</xdr:row>
      <xdr:rowOff>1143000</xdr:rowOff>
    </xdr:to>
    <xdr:pic>
      <xdr:nvPicPr>
        <xdr:cNvPr id="1886" name="Picture 1" descr="Picture">
          <a:extLst>
            <a:ext uri="{FF2B5EF4-FFF2-40B4-BE49-F238E27FC236}">
              <a16:creationId xmlns:a16="http://schemas.microsoft.com/office/drawing/2014/main" id="{44AEFB2F-385E-48B1-BFAB-8BEE5DFB7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>
          <a:off x="1752600" y="5793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374</xdr:row>
      <xdr:rowOff>0</xdr:rowOff>
    </xdr:from>
    <xdr:to>
      <xdr:col>3</xdr:col>
      <xdr:colOff>1428750</xdr:colOff>
      <xdr:row>374</xdr:row>
      <xdr:rowOff>1143000</xdr:rowOff>
    </xdr:to>
    <xdr:pic>
      <xdr:nvPicPr>
        <xdr:cNvPr id="1887" name="Picture 1" descr="Picture">
          <a:extLst>
            <a:ext uri="{FF2B5EF4-FFF2-40B4-BE49-F238E27FC236}">
              <a16:creationId xmlns:a16="http://schemas.microsoft.com/office/drawing/2014/main" id="{A07F1658-F06A-4D6A-A308-795A09554F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>
          <a:off x="1752600" y="5686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352</xdr:row>
      <xdr:rowOff>0</xdr:rowOff>
    </xdr:from>
    <xdr:to>
      <xdr:col>3</xdr:col>
      <xdr:colOff>1428750</xdr:colOff>
      <xdr:row>352</xdr:row>
      <xdr:rowOff>1143000</xdr:rowOff>
    </xdr:to>
    <xdr:pic>
      <xdr:nvPicPr>
        <xdr:cNvPr id="1888" name="Picture 1" descr="Picture">
          <a:extLst>
            <a:ext uri="{FF2B5EF4-FFF2-40B4-BE49-F238E27FC236}">
              <a16:creationId xmlns:a16="http://schemas.microsoft.com/office/drawing/2014/main" id="{250B3293-C06B-4624-A9EB-0E71CB9BE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>
          <a:off x="1752600" y="5351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330</xdr:row>
      <xdr:rowOff>0</xdr:rowOff>
    </xdr:from>
    <xdr:to>
      <xdr:col>3</xdr:col>
      <xdr:colOff>1428750</xdr:colOff>
      <xdr:row>330</xdr:row>
      <xdr:rowOff>1143000</xdr:rowOff>
    </xdr:to>
    <xdr:pic>
      <xdr:nvPicPr>
        <xdr:cNvPr id="1889" name="Picture 1" descr="Picture">
          <a:extLst>
            <a:ext uri="{FF2B5EF4-FFF2-40B4-BE49-F238E27FC236}">
              <a16:creationId xmlns:a16="http://schemas.microsoft.com/office/drawing/2014/main" id="{49222B1C-F63A-4A43-806D-C31096480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>
          <a:off x="1752600" y="5015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308</xdr:row>
      <xdr:rowOff>0</xdr:rowOff>
    </xdr:from>
    <xdr:to>
      <xdr:col>3</xdr:col>
      <xdr:colOff>1428750</xdr:colOff>
      <xdr:row>308</xdr:row>
      <xdr:rowOff>1143000</xdr:rowOff>
    </xdr:to>
    <xdr:pic>
      <xdr:nvPicPr>
        <xdr:cNvPr id="1890" name="Picture 1" descr="Picture">
          <a:extLst>
            <a:ext uri="{FF2B5EF4-FFF2-40B4-BE49-F238E27FC236}">
              <a16:creationId xmlns:a16="http://schemas.microsoft.com/office/drawing/2014/main" id="{8EC559A2-6CE4-449E-A13D-36D506A8C6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>
          <a:off x="1752600" y="4680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373</xdr:row>
      <xdr:rowOff>0</xdr:rowOff>
    </xdr:from>
    <xdr:to>
      <xdr:col>3</xdr:col>
      <xdr:colOff>1428750</xdr:colOff>
      <xdr:row>373</xdr:row>
      <xdr:rowOff>1143000</xdr:rowOff>
    </xdr:to>
    <xdr:pic>
      <xdr:nvPicPr>
        <xdr:cNvPr id="1891" name="Picture 1" descr="Picture">
          <a:extLst>
            <a:ext uri="{FF2B5EF4-FFF2-40B4-BE49-F238E27FC236}">
              <a16:creationId xmlns:a16="http://schemas.microsoft.com/office/drawing/2014/main" id="{2763E35E-B56C-406F-886F-A3719F324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>
          <a:off x="1752600" y="5671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351</xdr:row>
      <xdr:rowOff>0</xdr:rowOff>
    </xdr:from>
    <xdr:to>
      <xdr:col>3</xdr:col>
      <xdr:colOff>1428750</xdr:colOff>
      <xdr:row>351</xdr:row>
      <xdr:rowOff>1143000</xdr:rowOff>
    </xdr:to>
    <xdr:pic>
      <xdr:nvPicPr>
        <xdr:cNvPr id="1892" name="Picture 1" descr="Picture">
          <a:extLst>
            <a:ext uri="{FF2B5EF4-FFF2-40B4-BE49-F238E27FC236}">
              <a16:creationId xmlns:a16="http://schemas.microsoft.com/office/drawing/2014/main" id="{9A1905B8-6630-427B-8883-E079519CA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>
          <a:off x="1752600" y="5335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329</xdr:row>
      <xdr:rowOff>0</xdr:rowOff>
    </xdr:from>
    <xdr:to>
      <xdr:col>3</xdr:col>
      <xdr:colOff>1428750</xdr:colOff>
      <xdr:row>329</xdr:row>
      <xdr:rowOff>1143000</xdr:rowOff>
    </xdr:to>
    <xdr:pic>
      <xdr:nvPicPr>
        <xdr:cNvPr id="1893" name="Picture 1" descr="Picture">
          <a:extLst>
            <a:ext uri="{FF2B5EF4-FFF2-40B4-BE49-F238E27FC236}">
              <a16:creationId xmlns:a16="http://schemas.microsoft.com/office/drawing/2014/main" id="{3A0DD101-A397-496F-ADD6-A518F8869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>
          <a:off x="1752600" y="5000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307</xdr:row>
      <xdr:rowOff>0</xdr:rowOff>
    </xdr:from>
    <xdr:to>
      <xdr:col>3</xdr:col>
      <xdr:colOff>1428750</xdr:colOff>
      <xdr:row>307</xdr:row>
      <xdr:rowOff>1143000</xdr:rowOff>
    </xdr:to>
    <xdr:pic>
      <xdr:nvPicPr>
        <xdr:cNvPr id="1894" name="Picture 1" descr="Picture">
          <a:extLst>
            <a:ext uri="{FF2B5EF4-FFF2-40B4-BE49-F238E27FC236}">
              <a16:creationId xmlns:a16="http://schemas.microsoft.com/office/drawing/2014/main" id="{5B1E4BFF-B7FC-488E-9F57-CF2D9E48D5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>
          <a:off x="1752600" y="4665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376</xdr:row>
      <xdr:rowOff>0</xdr:rowOff>
    </xdr:from>
    <xdr:to>
      <xdr:col>3</xdr:col>
      <xdr:colOff>1428750</xdr:colOff>
      <xdr:row>376</xdr:row>
      <xdr:rowOff>1143000</xdr:rowOff>
    </xdr:to>
    <xdr:pic>
      <xdr:nvPicPr>
        <xdr:cNvPr id="1895" name="Picture 1" descr="Picture">
          <a:extLst>
            <a:ext uri="{FF2B5EF4-FFF2-40B4-BE49-F238E27FC236}">
              <a16:creationId xmlns:a16="http://schemas.microsoft.com/office/drawing/2014/main" id="{9BA0B4D1-3240-423D-8F4A-946DF9548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>
          <a:off x="1752600" y="5716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354</xdr:row>
      <xdr:rowOff>0</xdr:rowOff>
    </xdr:from>
    <xdr:to>
      <xdr:col>3</xdr:col>
      <xdr:colOff>1428750</xdr:colOff>
      <xdr:row>354</xdr:row>
      <xdr:rowOff>1143000</xdr:rowOff>
    </xdr:to>
    <xdr:pic>
      <xdr:nvPicPr>
        <xdr:cNvPr id="1896" name="Picture 1" descr="Picture">
          <a:extLst>
            <a:ext uri="{FF2B5EF4-FFF2-40B4-BE49-F238E27FC236}">
              <a16:creationId xmlns:a16="http://schemas.microsoft.com/office/drawing/2014/main" id="{8C8E2058-9F66-4228-A559-247AF171A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>
          <a:off x="1752600" y="5381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332</xdr:row>
      <xdr:rowOff>0</xdr:rowOff>
    </xdr:from>
    <xdr:to>
      <xdr:col>3</xdr:col>
      <xdr:colOff>1428750</xdr:colOff>
      <xdr:row>332</xdr:row>
      <xdr:rowOff>1143000</xdr:rowOff>
    </xdr:to>
    <xdr:pic>
      <xdr:nvPicPr>
        <xdr:cNvPr id="1897" name="Picture 1" descr="Picture">
          <a:extLst>
            <a:ext uri="{FF2B5EF4-FFF2-40B4-BE49-F238E27FC236}">
              <a16:creationId xmlns:a16="http://schemas.microsoft.com/office/drawing/2014/main" id="{FF2FACC0-6EA6-490A-A7EB-602A73238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>
          <a:off x="1752600" y="5046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375</xdr:row>
      <xdr:rowOff>0</xdr:rowOff>
    </xdr:from>
    <xdr:to>
      <xdr:col>3</xdr:col>
      <xdr:colOff>1428750</xdr:colOff>
      <xdr:row>375</xdr:row>
      <xdr:rowOff>1143000</xdr:rowOff>
    </xdr:to>
    <xdr:pic>
      <xdr:nvPicPr>
        <xdr:cNvPr id="1898" name="Picture 1" descr="Picture">
          <a:extLst>
            <a:ext uri="{FF2B5EF4-FFF2-40B4-BE49-F238E27FC236}">
              <a16:creationId xmlns:a16="http://schemas.microsoft.com/office/drawing/2014/main" id="{2F8F2F5F-D7E1-4946-82C9-AC31174E1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>
          <a:off x="1752600" y="5701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353</xdr:row>
      <xdr:rowOff>0</xdr:rowOff>
    </xdr:from>
    <xdr:to>
      <xdr:col>3</xdr:col>
      <xdr:colOff>1428750</xdr:colOff>
      <xdr:row>353</xdr:row>
      <xdr:rowOff>1143000</xdr:rowOff>
    </xdr:to>
    <xdr:pic>
      <xdr:nvPicPr>
        <xdr:cNvPr id="1899" name="Picture 1" descr="Picture">
          <a:extLst>
            <a:ext uri="{FF2B5EF4-FFF2-40B4-BE49-F238E27FC236}">
              <a16:creationId xmlns:a16="http://schemas.microsoft.com/office/drawing/2014/main" id="{9A7571A5-CC25-45B8-BCD7-CF04C32B7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>
          <a:off x="1752600" y="5366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331</xdr:row>
      <xdr:rowOff>0</xdr:rowOff>
    </xdr:from>
    <xdr:to>
      <xdr:col>3</xdr:col>
      <xdr:colOff>1428750</xdr:colOff>
      <xdr:row>331</xdr:row>
      <xdr:rowOff>1143000</xdr:rowOff>
    </xdr:to>
    <xdr:pic>
      <xdr:nvPicPr>
        <xdr:cNvPr id="1900" name="Picture 1" descr="Picture">
          <a:extLst>
            <a:ext uri="{FF2B5EF4-FFF2-40B4-BE49-F238E27FC236}">
              <a16:creationId xmlns:a16="http://schemas.microsoft.com/office/drawing/2014/main" id="{0CC81475-F14C-4FA4-82A7-8EEA282F7E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>
          <a:off x="1752600" y="5031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309</xdr:row>
      <xdr:rowOff>0</xdr:rowOff>
    </xdr:from>
    <xdr:to>
      <xdr:col>3</xdr:col>
      <xdr:colOff>1428750</xdr:colOff>
      <xdr:row>309</xdr:row>
      <xdr:rowOff>1143000</xdr:rowOff>
    </xdr:to>
    <xdr:pic>
      <xdr:nvPicPr>
        <xdr:cNvPr id="1901" name="Picture 1" descr="Picture">
          <a:extLst>
            <a:ext uri="{FF2B5EF4-FFF2-40B4-BE49-F238E27FC236}">
              <a16:creationId xmlns:a16="http://schemas.microsoft.com/office/drawing/2014/main" id="{BC0A214E-136B-4381-B47B-A5E3A84D6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>
          <a:off x="1752600" y="4695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378</xdr:row>
      <xdr:rowOff>0</xdr:rowOff>
    </xdr:from>
    <xdr:to>
      <xdr:col>3</xdr:col>
      <xdr:colOff>1428750</xdr:colOff>
      <xdr:row>378</xdr:row>
      <xdr:rowOff>1143000</xdr:rowOff>
    </xdr:to>
    <xdr:pic>
      <xdr:nvPicPr>
        <xdr:cNvPr id="1902" name="Picture 1" descr="Picture">
          <a:extLst>
            <a:ext uri="{FF2B5EF4-FFF2-40B4-BE49-F238E27FC236}">
              <a16:creationId xmlns:a16="http://schemas.microsoft.com/office/drawing/2014/main" id="{AF2B4B0D-5A33-4024-A3C4-2FCC91626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>
          <a:off x="1752600" y="5747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356</xdr:row>
      <xdr:rowOff>0</xdr:rowOff>
    </xdr:from>
    <xdr:to>
      <xdr:col>3</xdr:col>
      <xdr:colOff>1428750</xdr:colOff>
      <xdr:row>356</xdr:row>
      <xdr:rowOff>1143000</xdr:rowOff>
    </xdr:to>
    <xdr:pic>
      <xdr:nvPicPr>
        <xdr:cNvPr id="1903" name="Picture 1" descr="Picture">
          <a:extLst>
            <a:ext uri="{FF2B5EF4-FFF2-40B4-BE49-F238E27FC236}">
              <a16:creationId xmlns:a16="http://schemas.microsoft.com/office/drawing/2014/main" id="{569D13AA-088E-49D8-8691-78120AE49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>
          <a:off x="1752600" y="5412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377</xdr:row>
      <xdr:rowOff>0</xdr:rowOff>
    </xdr:from>
    <xdr:to>
      <xdr:col>3</xdr:col>
      <xdr:colOff>1428750</xdr:colOff>
      <xdr:row>377</xdr:row>
      <xdr:rowOff>1143000</xdr:rowOff>
    </xdr:to>
    <xdr:pic>
      <xdr:nvPicPr>
        <xdr:cNvPr id="1904" name="Picture 1" descr="Picture">
          <a:extLst>
            <a:ext uri="{FF2B5EF4-FFF2-40B4-BE49-F238E27FC236}">
              <a16:creationId xmlns:a16="http://schemas.microsoft.com/office/drawing/2014/main" id="{2283FB3F-E9F8-41B1-9BC1-2366A4BF9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>
          <a:off x="1752600" y="5732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355</xdr:row>
      <xdr:rowOff>0</xdr:rowOff>
    </xdr:from>
    <xdr:to>
      <xdr:col>3</xdr:col>
      <xdr:colOff>1428750</xdr:colOff>
      <xdr:row>355</xdr:row>
      <xdr:rowOff>1143000</xdr:rowOff>
    </xdr:to>
    <xdr:pic>
      <xdr:nvPicPr>
        <xdr:cNvPr id="1905" name="Picture 1" descr="Picture">
          <a:extLst>
            <a:ext uri="{FF2B5EF4-FFF2-40B4-BE49-F238E27FC236}">
              <a16:creationId xmlns:a16="http://schemas.microsoft.com/office/drawing/2014/main" id="{A26CFE23-A232-4D37-9E81-45EC0AE15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>
          <a:off x="1752600" y="5396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333</xdr:row>
      <xdr:rowOff>0</xdr:rowOff>
    </xdr:from>
    <xdr:to>
      <xdr:col>3</xdr:col>
      <xdr:colOff>1428750</xdr:colOff>
      <xdr:row>333</xdr:row>
      <xdr:rowOff>1143000</xdr:rowOff>
    </xdr:to>
    <xdr:pic>
      <xdr:nvPicPr>
        <xdr:cNvPr id="1906" name="Picture 1" descr="Picture">
          <a:extLst>
            <a:ext uri="{FF2B5EF4-FFF2-40B4-BE49-F238E27FC236}">
              <a16:creationId xmlns:a16="http://schemas.microsoft.com/office/drawing/2014/main" id="{73D1DBAD-6B50-4CF3-BB82-43114B859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>
          <a:off x="1752600" y="5061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380</xdr:row>
      <xdr:rowOff>0</xdr:rowOff>
    </xdr:from>
    <xdr:to>
      <xdr:col>3</xdr:col>
      <xdr:colOff>1428750</xdr:colOff>
      <xdr:row>380</xdr:row>
      <xdr:rowOff>1143000</xdr:rowOff>
    </xdr:to>
    <xdr:pic>
      <xdr:nvPicPr>
        <xdr:cNvPr id="1907" name="Picture 1" descr="Picture">
          <a:extLst>
            <a:ext uri="{FF2B5EF4-FFF2-40B4-BE49-F238E27FC236}">
              <a16:creationId xmlns:a16="http://schemas.microsoft.com/office/drawing/2014/main" id="{C906383A-8D76-44D5-B680-D1E4F8156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>
          <a:off x="1752600" y="5777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379</xdr:row>
      <xdr:rowOff>0</xdr:rowOff>
    </xdr:from>
    <xdr:to>
      <xdr:col>3</xdr:col>
      <xdr:colOff>1428750</xdr:colOff>
      <xdr:row>379</xdr:row>
      <xdr:rowOff>1143000</xdr:rowOff>
    </xdr:to>
    <xdr:pic>
      <xdr:nvPicPr>
        <xdr:cNvPr id="1908" name="Picture 1" descr="Picture">
          <a:extLst>
            <a:ext uri="{FF2B5EF4-FFF2-40B4-BE49-F238E27FC236}">
              <a16:creationId xmlns:a16="http://schemas.microsoft.com/office/drawing/2014/main" id="{A734FB5F-A90C-4699-A38B-97E95B2637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>
          <a:off x="1752600" y="5762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357</xdr:row>
      <xdr:rowOff>0</xdr:rowOff>
    </xdr:from>
    <xdr:to>
      <xdr:col>3</xdr:col>
      <xdr:colOff>1428750</xdr:colOff>
      <xdr:row>357</xdr:row>
      <xdr:rowOff>1143000</xdr:rowOff>
    </xdr:to>
    <xdr:pic>
      <xdr:nvPicPr>
        <xdr:cNvPr id="1909" name="Picture 1" descr="Picture">
          <a:extLst>
            <a:ext uri="{FF2B5EF4-FFF2-40B4-BE49-F238E27FC236}">
              <a16:creationId xmlns:a16="http://schemas.microsoft.com/office/drawing/2014/main" id="{380A7F60-1E2D-477F-8A0F-A9979B953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>
          <a:off x="1752600" y="5427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311</xdr:row>
      <xdr:rowOff>0</xdr:rowOff>
    </xdr:from>
    <xdr:to>
      <xdr:col>3</xdr:col>
      <xdr:colOff>1428750</xdr:colOff>
      <xdr:row>311</xdr:row>
      <xdr:rowOff>1143000</xdr:rowOff>
    </xdr:to>
    <xdr:pic>
      <xdr:nvPicPr>
        <xdr:cNvPr id="1910" name="Picture 1" descr="Picture">
          <a:extLst>
            <a:ext uri="{FF2B5EF4-FFF2-40B4-BE49-F238E27FC236}">
              <a16:creationId xmlns:a16="http://schemas.microsoft.com/office/drawing/2014/main" id="{1980B9F8-A583-4242-90CE-00B2D9CF1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>
          <a:off x="1752600" y="4726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310</xdr:row>
      <xdr:rowOff>0</xdr:rowOff>
    </xdr:from>
    <xdr:to>
      <xdr:col>3</xdr:col>
      <xdr:colOff>1428750</xdr:colOff>
      <xdr:row>310</xdr:row>
      <xdr:rowOff>1143000</xdr:rowOff>
    </xdr:to>
    <xdr:pic>
      <xdr:nvPicPr>
        <xdr:cNvPr id="1911" name="Picture 1" descr="Picture">
          <a:extLst>
            <a:ext uri="{FF2B5EF4-FFF2-40B4-BE49-F238E27FC236}">
              <a16:creationId xmlns:a16="http://schemas.microsoft.com/office/drawing/2014/main" id="{73CA29B7-6B1A-4A1E-91F0-3059B172F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>
          <a:off x="1752600" y="4711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335</xdr:row>
      <xdr:rowOff>0</xdr:rowOff>
    </xdr:from>
    <xdr:to>
      <xdr:col>3</xdr:col>
      <xdr:colOff>1428750</xdr:colOff>
      <xdr:row>335</xdr:row>
      <xdr:rowOff>1143000</xdr:rowOff>
    </xdr:to>
    <xdr:pic>
      <xdr:nvPicPr>
        <xdr:cNvPr id="1912" name="Picture 1" descr="Picture">
          <a:extLst>
            <a:ext uri="{FF2B5EF4-FFF2-40B4-BE49-F238E27FC236}">
              <a16:creationId xmlns:a16="http://schemas.microsoft.com/office/drawing/2014/main" id="{AC09E4EF-F9C6-4F74-B7DF-EE7514F48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>
          <a:off x="1752600" y="5092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334</xdr:row>
      <xdr:rowOff>0</xdr:rowOff>
    </xdr:from>
    <xdr:to>
      <xdr:col>3</xdr:col>
      <xdr:colOff>1428750</xdr:colOff>
      <xdr:row>334</xdr:row>
      <xdr:rowOff>1143000</xdr:rowOff>
    </xdr:to>
    <xdr:pic>
      <xdr:nvPicPr>
        <xdr:cNvPr id="1913" name="Picture 1" descr="Picture">
          <a:extLst>
            <a:ext uri="{FF2B5EF4-FFF2-40B4-BE49-F238E27FC236}">
              <a16:creationId xmlns:a16="http://schemas.microsoft.com/office/drawing/2014/main" id="{4A927C75-5252-46BB-86B2-8F84433CE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>
          <a:off x="1752600" y="5076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312</xdr:row>
      <xdr:rowOff>0</xdr:rowOff>
    </xdr:from>
    <xdr:to>
      <xdr:col>3</xdr:col>
      <xdr:colOff>1428750</xdr:colOff>
      <xdr:row>312</xdr:row>
      <xdr:rowOff>1143000</xdr:rowOff>
    </xdr:to>
    <xdr:pic>
      <xdr:nvPicPr>
        <xdr:cNvPr id="1914" name="Picture 1" descr="Picture">
          <a:extLst>
            <a:ext uri="{FF2B5EF4-FFF2-40B4-BE49-F238E27FC236}">
              <a16:creationId xmlns:a16="http://schemas.microsoft.com/office/drawing/2014/main" id="{BD91B9C3-FC64-4CB8-A1DA-157C98F61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>
          <a:off x="1752600" y="4741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359</xdr:row>
      <xdr:rowOff>0</xdr:rowOff>
    </xdr:from>
    <xdr:to>
      <xdr:col>3</xdr:col>
      <xdr:colOff>1428750</xdr:colOff>
      <xdr:row>359</xdr:row>
      <xdr:rowOff>1143000</xdr:rowOff>
    </xdr:to>
    <xdr:pic>
      <xdr:nvPicPr>
        <xdr:cNvPr id="1915" name="Picture 1" descr="Picture">
          <a:extLst>
            <a:ext uri="{FF2B5EF4-FFF2-40B4-BE49-F238E27FC236}">
              <a16:creationId xmlns:a16="http://schemas.microsoft.com/office/drawing/2014/main" id="{B8E0E11E-F2C0-4C89-9075-0CE593357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>
          <a:off x="1752600" y="5457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358</xdr:row>
      <xdr:rowOff>0</xdr:rowOff>
    </xdr:from>
    <xdr:to>
      <xdr:col>3</xdr:col>
      <xdr:colOff>1428750</xdr:colOff>
      <xdr:row>358</xdr:row>
      <xdr:rowOff>1143000</xdr:rowOff>
    </xdr:to>
    <xdr:pic>
      <xdr:nvPicPr>
        <xdr:cNvPr id="1916" name="Picture 1" descr="Picture">
          <a:extLst>
            <a:ext uri="{FF2B5EF4-FFF2-40B4-BE49-F238E27FC236}">
              <a16:creationId xmlns:a16="http://schemas.microsoft.com/office/drawing/2014/main" id="{22317D29-FE5C-4370-A98B-99566144C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>
          <a:off x="1752600" y="5442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336</xdr:row>
      <xdr:rowOff>0</xdr:rowOff>
    </xdr:from>
    <xdr:to>
      <xdr:col>3</xdr:col>
      <xdr:colOff>1428750</xdr:colOff>
      <xdr:row>336</xdr:row>
      <xdr:rowOff>1143000</xdr:rowOff>
    </xdr:to>
    <xdr:pic>
      <xdr:nvPicPr>
        <xdr:cNvPr id="1917" name="Picture 1" descr="Picture">
          <a:extLst>
            <a:ext uri="{FF2B5EF4-FFF2-40B4-BE49-F238E27FC236}">
              <a16:creationId xmlns:a16="http://schemas.microsoft.com/office/drawing/2014/main" id="{1B5578FA-1A90-44BC-AECD-728E19D22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>
          <a:off x="1752600" y="5107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383</xdr:row>
      <xdr:rowOff>0</xdr:rowOff>
    </xdr:from>
    <xdr:to>
      <xdr:col>3</xdr:col>
      <xdr:colOff>1428750</xdr:colOff>
      <xdr:row>383</xdr:row>
      <xdr:rowOff>1143000</xdr:rowOff>
    </xdr:to>
    <xdr:pic>
      <xdr:nvPicPr>
        <xdr:cNvPr id="1918" name="Picture 1" descr="Picture">
          <a:extLst>
            <a:ext uri="{FF2B5EF4-FFF2-40B4-BE49-F238E27FC236}">
              <a16:creationId xmlns:a16="http://schemas.microsoft.com/office/drawing/2014/main" id="{B6F1F04A-572B-46FC-A95C-CF4D51DCE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>
          <a:off x="1752600" y="5823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382</xdr:row>
      <xdr:rowOff>0</xdr:rowOff>
    </xdr:from>
    <xdr:to>
      <xdr:col>3</xdr:col>
      <xdr:colOff>1428750</xdr:colOff>
      <xdr:row>382</xdr:row>
      <xdr:rowOff>1143000</xdr:rowOff>
    </xdr:to>
    <xdr:pic>
      <xdr:nvPicPr>
        <xdr:cNvPr id="1919" name="Picture 1" descr="Picture">
          <a:extLst>
            <a:ext uri="{FF2B5EF4-FFF2-40B4-BE49-F238E27FC236}">
              <a16:creationId xmlns:a16="http://schemas.microsoft.com/office/drawing/2014/main" id="{484283CE-16FB-4B90-A891-8A61BE7AE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>
          <a:off x="1752600" y="5808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360</xdr:row>
      <xdr:rowOff>0</xdr:rowOff>
    </xdr:from>
    <xdr:to>
      <xdr:col>3</xdr:col>
      <xdr:colOff>1428750</xdr:colOff>
      <xdr:row>360</xdr:row>
      <xdr:rowOff>1143000</xdr:rowOff>
    </xdr:to>
    <xdr:pic>
      <xdr:nvPicPr>
        <xdr:cNvPr id="1920" name="Picture 1" descr="Picture">
          <a:extLst>
            <a:ext uri="{FF2B5EF4-FFF2-40B4-BE49-F238E27FC236}">
              <a16:creationId xmlns:a16="http://schemas.microsoft.com/office/drawing/2014/main" id="{35268931-441F-498F-B754-DBE9B656E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>
          <a:off x="1752600" y="5473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384</xdr:row>
      <xdr:rowOff>0</xdr:rowOff>
    </xdr:from>
    <xdr:to>
      <xdr:col>3</xdr:col>
      <xdr:colOff>1428750</xdr:colOff>
      <xdr:row>384</xdr:row>
      <xdr:rowOff>1143000</xdr:rowOff>
    </xdr:to>
    <xdr:pic>
      <xdr:nvPicPr>
        <xdr:cNvPr id="1921" name="Picture 1" descr="Picture">
          <a:extLst>
            <a:ext uri="{FF2B5EF4-FFF2-40B4-BE49-F238E27FC236}">
              <a16:creationId xmlns:a16="http://schemas.microsoft.com/office/drawing/2014/main" id="{108AD9F8-5A7E-4D96-A4B9-C355DE874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>
          <a:off x="1752600" y="583882500"/>
          <a:ext cx="1428750" cy="1143000"/>
        </a:xfrm>
        <a:prstGeom prst="rect">
          <a:avLst/>
        </a:prstGeom>
      </xdr:spPr>
    </xdr:pic>
    <xdr:clientData/>
  </xdr:twoCellAnchor>
  <xdr:oneCellAnchor>
    <xdr:from>
      <xdr:col>3</xdr:col>
      <xdr:colOff>0</xdr:colOff>
      <xdr:row>465</xdr:row>
      <xdr:rowOff>0</xdr:rowOff>
    </xdr:from>
    <xdr:ext cx="1428750" cy="1143000"/>
    <xdr:pic>
      <xdr:nvPicPr>
        <xdr:cNvPr id="1922" name="Picture 1" descr="Picture">
          <a:extLst>
            <a:ext uri="{FF2B5EF4-FFF2-40B4-BE49-F238E27FC236}">
              <a16:creationId xmlns:a16="http://schemas.microsoft.com/office/drawing/2014/main" id="{F2EFAE87-B0AD-4EB3-9D96-E11104420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>
          <a:off x="1752600" y="70732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417</xdr:row>
      <xdr:rowOff>0</xdr:rowOff>
    </xdr:from>
    <xdr:ext cx="1428750" cy="1143000"/>
    <xdr:pic>
      <xdr:nvPicPr>
        <xdr:cNvPr id="1923" name="Picture 1" descr="Picture">
          <a:extLst>
            <a:ext uri="{FF2B5EF4-FFF2-40B4-BE49-F238E27FC236}">
              <a16:creationId xmlns:a16="http://schemas.microsoft.com/office/drawing/2014/main" id="{4E6686B1-A1DB-4B86-B445-1491EC463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>
          <a:off x="1752600" y="63417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416</xdr:row>
      <xdr:rowOff>0</xdr:rowOff>
    </xdr:from>
    <xdr:ext cx="1428750" cy="1143000"/>
    <xdr:pic>
      <xdr:nvPicPr>
        <xdr:cNvPr id="1924" name="Picture 1" descr="Picture">
          <a:extLst>
            <a:ext uri="{FF2B5EF4-FFF2-40B4-BE49-F238E27FC236}">
              <a16:creationId xmlns:a16="http://schemas.microsoft.com/office/drawing/2014/main" id="{D7CDFFEC-6150-472E-9C39-11011F426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>
          <a:off x="1752600" y="63265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415</xdr:row>
      <xdr:rowOff>0</xdr:rowOff>
    </xdr:from>
    <xdr:ext cx="1428750" cy="1143000"/>
    <xdr:pic>
      <xdr:nvPicPr>
        <xdr:cNvPr id="1925" name="Picture 1" descr="Picture">
          <a:extLst>
            <a:ext uri="{FF2B5EF4-FFF2-40B4-BE49-F238E27FC236}">
              <a16:creationId xmlns:a16="http://schemas.microsoft.com/office/drawing/2014/main" id="{3F7E71B0-49F2-4FF5-B037-1C44C89BF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>
          <a:off x="1752600" y="63112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393</xdr:row>
      <xdr:rowOff>0</xdr:rowOff>
    </xdr:from>
    <xdr:ext cx="1428750" cy="1143000"/>
    <xdr:pic>
      <xdr:nvPicPr>
        <xdr:cNvPr id="1926" name="Picture 1" descr="Picture">
          <a:extLst>
            <a:ext uri="{FF2B5EF4-FFF2-40B4-BE49-F238E27FC236}">
              <a16:creationId xmlns:a16="http://schemas.microsoft.com/office/drawing/2014/main" id="{CB2C8DA5-13A5-490B-BFF8-F3DCA9462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>
          <a:off x="1752600" y="59759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414</xdr:row>
      <xdr:rowOff>0</xdr:rowOff>
    </xdr:from>
    <xdr:ext cx="1428750" cy="1143000"/>
    <xdr:pic>
      <xdr:nvPicPr>
        <xdr:cNvPr id="1927" name="Picture 1" descr="Picture">
          <a:extLst>
            <a:ext uri="{FF2B5EF4-FFF2-40B4-BE49-F238E27FC236}">
              <a16:creationId xmlns:a16="http://schemas.microsoft.com/office/drawing/2014/main" id="{7F0B7F33-CD39-4A10-8C1F-B262C64432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>
          <a:off x="1752600" y="62960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392</xdr:row>
      <xdr:rowOff>0</xdr:rowOff>
    </xdr:from>
    <xdr:ext cx="1428750" cy="1143000"/>
    <xdr:pic>
      <xdr:nvPicPr>
        <xdr:cNvPr id="1928" name="Picture 1" descr="Picture">
          <a:extLst>
            <a:ext uri="{FF2B5EF4-FFF2-40B4-BE49-F238E27FC236}">
              <a16:creationId xmlns:a16="http://schemas.microsoft.com/office/drawing/2014/main" id="{7E427556-A0BD-4152-B6B1-0A503300B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>
          <a:off x="1752600" y="59607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413</xdr:row>
      <xdr:rowOff>0</xdr:rowOff>
    </xdr:from>
    <xdr:ext cx="1428750" cy="1143000"/>
    <xdr:pic>
      <xdr:nvPicPr>
        <xdr:cNvPr id="1929" name="Picture 1" descr="Picture">
          <a:extLst>
            <a:ext uri="{FF2B5EF4-FFF2-40B4-BE49-F238E27FC236}">
              <a16:creationId xmlns:a16="http://schemas.microsoft.com/office/drawing/2014/main" id="{4A012B49-CFE5-42DB-BE55-C3762B3D3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>
          <a:off x="1752600" y="62807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391</xdr:row>
      <xdr:rowOff>0</xdr:rowOff>
    </xdr:from>
    <xdr:ext cx="1428750" cy="1143000"/>
    <xdr:pic>
      <xdr:nvPicPr>
        <xdr:cNvPr id="1930" name="Picture 1" descr="Picture">
          <a:extLst>
            <a:ext uri="{FF2B5EF4-FFF2-40B4-BE49-F238E27FC236}">
              <a16:creationId xmlns:a16="http://schemas.microsoft.com/office/drawing/2014/main" id="{0CA1D0BE-2B22-498A-8A1D-15F4B8028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>
          <a:off x="1752600" y="59455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457</xdr:row>
      <xdr:rowOff>0</xdr:rowOff>
    </xdr:from>
    <xdr:ext cx="1428750" cy="1143000"/>
    <xdr:pic>
      <xdr:nvPicPr>
        <xdr:cNvPr id="1931" name="Picture 1" descr="Picture">
          <a:extLst>
            <a:ext uri="{FF2B5EF4-FFF2-40B4-BE49-F238E27FC236}">
              <a16:creationId xmlns:a16="http://schemas.microsoft.com/office/drawing/2014/main" id="{4A95D841-9DA5-4A69-BD83-25E71FF44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>
          <a:off x="1752600" y="69513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435</xdr:row>
      <xdr:rowOff>0</xdr:rowOff>
    </xdr:from>
    <xdr:ext cx="1428750" cy="1143000"/>
    <xdr:pic>
      <xdr:nvPicPr>
        <xdr:cNvPr id="1932" name="Picture 1" descr="Picture">
          <a:extLst>
            <a:ext uri="{FF2B5EF4-FFF2-40B4-BE49-F238E27FC236}">
              <a16:creationId xmlns:a16="http://schemas.microsoft.com/office/drawing/2014/main" id="{B2FB9DEF-1360-48C9-B4DE-C8E29988E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>
          <a:off x="1752600" y="66160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458</xdr:row>
      <xdr:rowOff>0</xdr:rowOff>
    </xdr:from>
    <xdr:ext cx="1428750" cy="1143000"/>
    <xdr:pic>
      <xdr:nvPicPr>
        <xdr:cNvPr id="1933" name="Picture 1" descr="Picture">
          <a:extLst>
            <a:ext uri="{FF2B5EF4-FFF2-40B4-BE49-F238E27FC236}">
              <a16:creationId xmlns:a16="http://schemas.microsoft.com/office/drawing/2014/main" id="{151C2C2D-62C4-43EF-996F-690B9B1E0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>
          <a:off x="1752600" y="69665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436</xdr:row>
      <xdr:rowOff>0</xdr:rowOff>
    </xdr:from>
    <xdr:ext cx="1428750" cy="1143000"/>
    <xdr:pic>
      <xdr:nvPicPr>
        <xdr:cNvPr id="1934" name="Picture 1" descr="Picture">
          <a:extLst>
            <a:ext uri="{FF2B5EF4-FFF2-40B4-BE49-F238E27FC236}">
              <a16:creationId xmlns:a16="http://schemas.microsoft.com/office/drawing/2014/main" id="{51A9BFAE-301B-4604-A4B6-440649E3D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>
          <a:off x="1752600" y="66313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459</xdr:row>
      <xdr:rowOff>0</xdr:rowOff>
    </xdr:from>
    <xdr:ext cx="1428750" cy="1143000"/>
    <xdr:pic>
      <xdr:nvPicPr>
        <xdr:cNvPr id="1935" name="Picture 1" descr="Picture">
          <a:extLst>
            <a:ext uri="{FF2B5EF4-FFF2-40B4-BE49-F238E27FC236}">
              <a16:creationId xmlns:a16="http://schemas.microsoft.com/office/drawing/2014/main" id="{C8AF72FA-183B-469F-9C32-6A52FEA94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1752600" y="69818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437</xdr:row>
      <xdr:rowOff>0</xdr:rowOff>
    </xdr:from>
    <xdr:ext cx="1428750" cy="1143000"/>
    <xdr:pic>
      <xdr:nvPicPr>
        <xdr:cNvPr id="1936" name="Picture 1" descr="Picture">
          <a:extLst>
            <a:ext uri="{FF2B5EF4-FFF2-40B4-BE49-F238E27FC236}">
              <a16:creationId xmlns:a16="http://schemas.microsoft.com/office/drawing/2014/main" id="{E159F579-99D9-416E-A4D8-5BC4F5B98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>
          <a:off x="1752600" y="66465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460</xdr:row>
      <xdr:rowOff>0</xdr:rowOff>
    </xdr:from>
    <xdr:ext cx="1428750" cy="1143000"/>
    <xdr:pic>
      <xdr:nvPicPr>
        <xdr:cNvPr id="1937" name="Picture 1" descr="Picture">
          <a:extLst>
            <a:ext uri="{FF2B5EF4-FFF2-40B4-BE49-F238E27FC236}">
              <a16:creationId xmlns:a16="http://schemas.microsoft.com/office/drawing/2014/main" id="{2BA211EA-47A0-4E2A-896F-040352BE9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>
          <a:off x="1752600" y="69970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438</xdr:row>
      <xdr:rowOff>0</xdr:rowOff>
    </xdr:from>
    <xdr:ext cx="1428750" cy="1143000"/>
    <xdr:pic>
      <xdr:nvPicPr>
        <xdr:cNvPr id="1938" name="Picture 1" descr="Picture">
          <a:extLst>
            <a:ext uri="{FF2B5EF4-FFF2-40B4-BE49-F238E27FC236}">
              <a16:creationId xmlns:a16="http://schemas.microsoft.com/office/drawing/2014/main" id="{6C06B427-5EAA-43B1-B6F5-7F6E1BC4B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>
          <a:off x="1752600" y="66617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461</xdr:row>
      <xdr:rowOff>0</xdr:rowOff>
    </xdr:from>
    <xdr:ext cx="1428750" cy="1143000"/>
    <xdr:pic>
      <xdr:nvPicPr>
        <xdr:cNvPr id="1939" name="Picture 1" descr="Picture">
          <a:extLst>
            <a:ext uri="{FF2B5EF4-FFF2-40B4-BE49-F238E27FC236}">
              <a16:creationId xmlns:a16="http://schemas.microsoft.com/office/drawing/2014/main" id="{1A6737E6-1DD7-448B-B97A-2CB3154AE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>
          <a:off x="1752600" y="70123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439</xdr:row>
      <xdr:rowOff>0</xdr:rowOff>
    </xdr:from>
    <xdr:ext cx="1428750" cy="1143000"/>
    <xdr:pic>
      <xdr:nvPicPr>
        <xdr:cNvPr id="1940" name="Picture 1" descr="Picture">
          <a:extLst>
            <a:ext uri="{FF2B5EF4-FFF2-40B4-BE49-F238E27FC236}">
              <a16:creationId xmlns:a16="http://schemas.microsoft.com/office/drawing/2014/main" id="{E5B1D080-3BE7-4609-A283-2E9A8B521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>
          <a:off x="1752600" y="66770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462</xdr:row>
      <xdr:rowOff>0</xdr:rowOff>
    </xdr:from>
    <xdr:ext cx="1428750" cy="1143000"/>
    <xdr:pic>
      <xdr:nvPicPr>
        <xdr:cNvPr id="1941" name="Picture 1" descr="Picture">
          <a:extLst>
            <a:ext uri="{FF2B5EF4-FFF2-40B4-BE49-F238E27FC236}">
              <a16:creationId xmlns:a16="http://schemas.microsoft.com/office/drawing/2014/main" id="{3EF763C3-6257-43E8-87F6-6425A5124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>
          <a:off x="1752600" y="70275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440</xdr:row>
      <xdr:rowOff>0</xdr:rowOff>
    </xdr:from>
    <xdr:ext cx="1428750" cy="1143000"/>
    <xdr:pic>
      <xdr:nvPicPr>
        <xdr:cNvPr id="1942" name="Picture 1" descr="Picture">
          <a:extLst>
            <a:ext uri="{FF2B5EF4-FFF2-40B4-BE49-F238E27FC236}">
              <a16:creationId xmlns:a16="http://schemas.microsoft.com/office/drawing/2014/main" id="{3F21AD97-1100-4794-92EA-758A7C338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>
          <a:off x="1752600" y="66922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463</xdr:row>
      <xdr:rowOff>0</xdr:rowOff>
    </xdr:from>
    <xdr:ext cx="1428750" cy="1143000"/>
    <xdr:pic>
      <xdr:nvPicPr>
        <xdr:cNvPr id="1943" name="Picture 1" descr="Picture">
          <a:extLst>
            <a:ext uri="{FF2B5EF4-FFF2-40B4-BE49-F238E27FC236}">
              <a16:creationId xmlns:a16="http://schemas.microsoft.com/office/drawing/2014/main" id="{79B15972-6C9D-4A19-A4A1-8AB14E7D1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>
          <a:off x="1752600" y="70427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441</xdr:row>
      <xdr:rowOff>0</xdr:rowOff>
    </xdr:from>
    <xdr:ext cx="1428750" cy="1143000"/>
    <xdr:pic>
      <xdr:nvPicPr>
        <xdr:cNvPr id="1944" name="Picture 1" descr="Picture">
          <a:extLst>
            <a:ext uri="{FF2B5EF4-FFF2-40B4-BE49-F238E27FC236}">
              <a16:creationId xmlns:a16="http://schemas.microsoft.com/office/drawing/2014/main" id="{0F93A8C5-CF27-41DD-BBCC-FD23F5CA2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>
          <a:off x="1752600" y="67075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464</xdr:row>
      <xdr:rowOff>0</xdr:rowOff>
    </xdr:from>
    <xdr:ext cx="1428750" cy="1143000"/>
    <xdr:pic>
      <xdr:nvPicPr>
        <xdr:cNvPr id="1945" name="Picture 1" descr="Picture">
          <a:extLst>
            <a:ext uri="{FF2B5EF4-FFF2-40B4-BE49-F238E27FC236}">
              <a16:creationId xmlns:a16="http://schemas.microsoft.com/office/drawing/2014/main" id="{17C9A218-0597-4FDD-8EAA-80471186D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>
          <a:off x="1752600" y="70580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433</xdr:row>
      <xdr:rowOff>0</xdr:rowOff>
    </xdr:from>
    <xdr:ext cx="1428750" cy="1143000"/>
    <xdr:pic>
      <xdr:nvPicPr>
        <xdr:cNvPr id="1946" name="Picture 1" descr="Picture">
          <a:extLst>
            <a:ext uri="{FF2B5EF4-FFF2-40B4-BE49-F238E27FC236}">
              <a16:creationId xmlns:a16="http://schemas.microsoft.com/office/drawing/2014/main" id="{6BC1168B-B447-4648-97C2-2CCAA8AD3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>
          <a:off x="1752600" y="65855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434</xdr:row>
      <xdr:rowOff>0</xdr:rowOff>
    </xdr:from>
    <xdr:ext cx="1428750" cy="1143000"/>
    <xdr:pic>
      <xdr:nvPicPr>
        <xdr:cNvPr id="1947" name="Picture 1" descr="Picture">
          <a:extLst>
            <a:ext uri="{FF2B5EF4-FFF2-40B4-BE49-F238E27FC236}">
              <a16:creationId xmlns:a16="http://schemas.microsoft.com/office/drawing/2014/main" id="{90F1ADEB-5C81-4571-858D-064DA0684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>
          <a:off x="1752600" y="66008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412</xdr:row>
      <xdr:rowOff>0</xdr:rowOff>
    </xdr:from>
    <xdr:ext cx="1428750" cy="1143000"/>
    <xdr:pic>
      <xdr:nvPicPr>
        <xdr:cNvPr id="1948" name="Picture 1" descr="Picture">
          <a:extLst>
            <a:ext uri="{FF2B5EF4-FFF2-40B4-BE49-F238E27FC236}">
              <a16:creationId xmlns:a16="http://schemas.microsoft.com/office/drawing/2014/main" id="{34FD479C-9934-43E4-B65F-369B0DF48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>
          <a:off x="1752600" y="62655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390</xdr:row>
      <xdr:rowOff>0</xdr:rowOff>
    </xdr:from>
    <xdr:ext cx="1428750" cy="1143000"/>
    <xdr:pic>
      <xdr:nvPicPr>
        <xdr:cNvPr id="1949" name="Picture 1" descr="Picture">
          <a:extLst>
            <a:ext uri="{FF2B5EF4-FFF2-40B4-BE49-F238E27FC236}">
              <a16:creationId xmlns:a16="http://schemas.microsoft.com/office/drawing/2014/main" id="{013917E1-1643-42EB-B6FA-1D93C557B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>
          <a:off x="1752600" y="59302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411</xdr:row>
      <xdr:rowOff>0</xdr:rowOff>
    </xdr:from>
    <xdr:ext cx="1428750" cy="1143000"/>
    <xdr:pic>
      <xdr:nvPicPr>
        <xdr:cNvPr id="1950" name="Picture 1" descr="Picture">
          <a:extLst>
            <a:ext uri="{FF2B5EF4-FFF2-40B4-BE49-F238E27FC236}">
              <a16:creationId xmlns:a16="http://schemas.microsoft.com/office/drawing/2014/main" id="{E672078E-9DE8-4376-9D0B-74379B8E9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>
          <a:off x="1752600" y="62503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389</xdr:row>
      <xdr:rowOff>0</xdr:rowOff>
    </xdr:from>
    <xdr:ext cx="1428750" cy="1143000"/>
    <xdr:pic>
      <xdr:nvPicPr>
        <xdr:cNvPr id="1951" name="Picture 1" descr="Picture">
          <a:extLst>
            <a:ext uri="{FF2B5EF4-FFF2-40B4-BE49-F238E27FC236}">
              <a16:creationId xmlns:a16="http://schemas.microsoft.com/office/drawing/2014/main" id="{649C2DE3-220A-4E5B-A641-38C699BD9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>
          <a:off x="1752600" y="59150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410</xdr:row>
      <xdr:rowOff>0</xdr:rowOff>
    </xdr:from>
    <xdr:ext cx="1428750" cy="1143000"/>
    <xdr:pic>
      <xdr:nvPicPr>
        <xdr:cNvPr id="1952" name="Picture 1" descr="Picture">
          <a:extLst>
            <a:ext uri="{FF2B5EF4-FFF2-40B4-BE49-F238E27FC236}">
              <a16:creationId xmlns:a16="http://schemas.microsoft.com/office/drawing/2014/main" id="{1EAC5F1D-CA77-4DD1-8FBE-F92B5BF1C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>
          <a:off x="1752600" y="62350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388</xdr:row>
      <xdr:rowOff>0</xdr:rowOff>
    </xdr:from>
    <xdr:ext cx="1428750" cy="1143000"/>
    <xdr:pic>
      <xdr:nvPicPr>
        <xdr:cNvPr id="1953" name="Picture 1" descr="Picture">
          <a:extLst>
            <a:ext uri="{FF2B5EF4-FFF2-40B4-BE49-F238E27FC236}">
              <a16:creationId xmlns:a16="http://schemas.microsoft.com/office/drawing/2014/main" id="{2DBB4028-CB1B-447F-A7B2-79940FF18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>
          <a:off x="1752600" y="58997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409</xdr:row>
      <xdr:rowOff>0</xdr:rowOff>
    </xdr:from>
    <xdr:ext cx="1428750" cy="1143000"/>
    <xdr:pic>
      <xdr:nvPicPr>
        <xdr:cNvPr id="1954" name="Picture 1" descr="Picture">
          <a:extLst>
            <a:ext uri="{FF2B5EF4-FFF2-40B4-BE49-F238E27FC236}">
              <a16:creationId xmlns:a16="http://schemas.microsoft.com/office/drawing/2014/main" id="{8F8978C3-029F-4523-B6D9-17DADB200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>
          <a:off x="1752600" y="62198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387</xdr:row>
      <xdr:rowOff>0</xdr:rowOff>
    </xdr:from>
    <xdr:ext cx="1428750" cy="1143000"/>
    <xdr:pic>
      <xdr:nvPicPr>
        <xdr:cNvPr id="1955" name="Picture 1" descr="Picture">
          <a:extLst>
            <a:ext uri="{FF2B5EF4-FFF2-40B4-BE49-F238E27FC236}">
              <a16:creationId xmlns:a16="http://schemas.microsoft.com/office/drawing/2014/main" id="{52DD58E0-E483-4899-94AE-7A26739EC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>
          <a:off x="1752600" y="58845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386</xdr:row>
      <xdr:rowOff>0</xdr:rowOff>
    </xdr:from>
    <xdr:ext cx="1428750" cy="1143000"/>
    <xdr:pic>
      <xdr:nvPicPr>
        <xdr:cNvPr id="1956" name="Picture 1" descr="Picture">
          <a:extLst>
            <a:ext uri="{FF2B5EF4-FFF2-40B4-BE49-F238E27FC236}">
              <a16:creationId xmlns:a16="http://schemas.microsoft.com/office/drawing/2014/main" id="{5E176BC6-F6D2-43F7-8F83-29FB93487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>
          <a:off x="1752600" y="58693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385</xdr:row>
      <xdr:rowOff>0</xdr:rowOff>
    </xdr:from>
    <xdr:ext cx="1428750" cy="1143000"/>
    <xdr:pic>
      <xdr:nvPicPr>
        <xdr:cNvPr id="1957" name="Picture 1" descr="Picture">
          <a:extLst>
            <a:ext uri="{FF2B5EF4-FFF2-40B4-BE49-F238E27FC236}">
              <a16:creationId xmlns:a16="http://schemas.microsoft.com/office/drawing/2014/main" id="{F29890B0-75CF-42E8-9478-6E6A212F8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>
          <a:off x="1752600" y="58540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468</xdr:row>
      <xdr:rowOff>0</xdr:rowOff>
    </xdr:from>
    <xdr:ext cx="1428750" cy="1143000"/>
    <xdr:pic>
      <xdr:nvPicPr>
        <xdr:cNvPr id="1958" name="Picture 1" descr="Picture">
          <a:extLst>
            <a:ext uri="{FF2B5EF4-FFF2-40B4-BE49-F238E27FC236}">
              <a16:creationId xmlns:a16="http://schemas.microsoft.com/office/drawing/2014/main" id="{A8CBE4E0-3891-4606-BB6C-57C581CE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>
          <a:off x="1752600" y="71189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442</xdr:row>
      <xdr:rowOff>0</xdr:rowOff>
    </xdr:from>
    <xdr:ext cx="1428750" cy="1143000"/>
    <xdr:pic>
      <xdr:nvPicPr>
        <xdr:cNvPr id="1959" name="Picture 1" descr="Picture">
          <a:extLst>
            <a:ext uri="{FF2B5EF4-FFF2-40B4-BE49-F238E27FC236}">
              <a16:creationId xmlns:a16="http://schemas.microsoft.com/office/drawing/2014/main" id="{E6F9BA09-1244-4428-8F51-5798D7DCA5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>
          <a:off x="1752600" y="67227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443</xdr:row>
      <xdr:rowOff>0</xdr:rowOff>
    </xdr:from>
    <xdr:ext cx="1428750" cy="1143000"/>
    <xdr:pic>
      <xdr:nvPicPr>
        <xdr:cNvPr id="1960" name="Picture 1" descr="Picture">
          <a:extLst>
            <a:ext uri="{FF2B5EF4-FFF2-40B4-BE49-F238E27FC236}">
              <a16:creationId xmlns:a16="http://schemas.microsoft.com/office/drawing/2014/main" id="{9ED7B91B-B250-449B-8CEA-57473774C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>
          <a:off x="1752600" y="67379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466</xdr:row>
      <xdr:rowOff>0</xdr:rowOff>
    </xdr:from>
    <xdr:ext cx="1428750" cy="1143000"/>
    <xdr:pic>
      <xdr:nvPicPr>
        <xdr:cNvPr id="1961" name="Picture 1" descr="Picture">
          <a:extLst>
            <a:ext uri="{FF2B5EF4-FFF2-40B4-BE49-F238E27FC236}">
              <a16:creationId xmlns:a16="http://schemas.microsoft.com/office/drawing/2014/main" id="{7A0EE1A9-6A88-4C39-AA16-B42F30FDB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>
          <a:off x="1752600" y="70885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444</xdr:row>
      <xdr:rowOff>0</xdr:rowOff>
    </xdr:from>
    <xdr:ext cx="1428750" cy="1143000"/>
    <xdr:pic>
      <xdr:nvPicPr>
        <xdr:cNvPr id="1962" name="Picture 1" descr="Picture">
          <a:extLst>
            <a:ext uri="{FF2B5EF4-FFF2-40B4-BE49-F238E27FC236}">
              <a16:creationId xmlns:a16="http://schemas.microsoft.com/office/drawing/2014/main" id="{1B3165EF-4768-41DB-8BD6-51351A724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>
          <a:off x="1752600" y="67532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467</xdr:row>
      <xdr:rowOff>0</xdr:rowOff>
    </xdr:from>
    <xdr:ext cx="1428750" cy="1143000"/>
    <xdr:pic>
      <xdr:nvPicPr>
        <xdr:cNvPr id="1963" name="Picture 1" descr="Picture">
          <a:extLst>
            <a:ext uri="{FF2B5EF4-FFF2-40B4-BE49-F238E27FC236}">
              <a16:creationId xmlns:a16="http://schemas.microsoft.com/office/drawing/2014/main" id="{CD863811-3C0B-4754-BA1C-01CB3893E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>
          <a:off x="1752600" y="71037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420</xdr:row>
      <xdr:rowOff>0</xdr:rowOff>
    </xdr:from>
    <xdr:ext cx="1428750" cy="1143000"/>
    <xdr:pic>
      <xdr:nvPicPr>
        <xdr:cNvPr id="1964" name="Picture 1" descr="Picture">
          <a:extLst>
            <a:ext uri="{FF2B5EF4-FFF2-40B4-BE49-F238E27FC236}">
              <a16:creationId xmlns:a16="http://schemas.microsoft.com/office/drawing/2014/main" id="{9CED2F99-4E57-4206-AFF4-B68B0274B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>
          <a:off x="1752600" y="63874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419</xdr:row>
      <xdr:rowOff>0</xdr:rowOff>
    </xdr:from>
    <xdr:ext cx="1428750" cy="1143000"/>
    <xdr:pic>
      <xdr:nvPicPr>
        <xdr:cNvPr id="1965" name="Picture 1" descr="Picture">
          <a:extLst>
            <a:ext uri="{FF2B5EF4-FFF2-40B4-BE49-F238E27FC236}">
              <a16:creationId xmlns:a16="http://schemas.microsoft.com/office/drawing/2014/main" id="{99F12351-E597-4A7E-9FD0-D77E16EEA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>
          <a:off x="1752600" y="63722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418</xdr:row>
      <xdr:rowOff>0</xdr:rowOff>
    </xdr:from>
    <xdr:ext cx="1428750" cy="1143000"/>
    <xdr:pic>
      <xdr:nvPicPr>
        <xdr:cNvPr id="1966" name="Picture 1" descr="Picture">
          <a:extLst>
            <a:ext uri="{FF2B5EF4-FFF2-40B4-BE49-F238E27FC236}">
              <a16:creationId xmlns:a16="http://schemas.microsoft.com/office/drawing/2014/main" id="{FEEEE0D2-6589-47F6-AC20-68177D59A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>
          <a:off x="1752600" y="63569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396</xdr:row>
      <xdr:rowOff>0</xdr:rowOff>
    </xdr:from>
    <xdr:ext cx="1428750" cy="1143000"/>
    <xdr:pic>
      <xdr:nvPicPr>
        <xdr:cNvPr id="1967" name="Picture 1" descr="Picture">
          <a:extLst>
            <a:ext uri="{FF2B5EF4-FFF2-40B4-BE49-F238E27FC236}">
              <a16:creationId xmlns:a16="http://schemas.microsoft.com/office/drawing/2014/main" id="{FA2EE1DB-49C8-4FF4-81D3-6E9F72ED7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>
          <a:off x="1752600" y="60217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395</xdr:row>
      <xdr:rowOff>0</xdr:rowOff>
    </xdr:from>
    <xdr:ext cx="1428750" cy="1143000"/>
    <xdr:pic>
      <xdr:nvPicPr>
        <xdr:cNvPr id="1968" name="Picture 1" descr="Picture">
          <a:extLst>
            <a:ext uri="{FF2B5EF4-FFF2-40B4-BE49-F238E27FC236}">
              <a16:creationId xmlns:a16="http://schemas.microsoft.com/office/drawing/2014/main" id="{8CE5DF6D-0E8E-4B88-A391-AAC8EC362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>
          <a:off x="1752600" y="60064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394</xdr:row>
      <xdr:rowOff>0</xdr:rowOff>
    </xdr:from>
    <xdr:ext cx="1428750" cy="1143000"/>
    <xdr:pic>
      <xdr:nvPicPr>
        <xdr:cNvPr id="1969" name="Picture 1" descr="Picture">
          <a:extLst>
            <a:ext uri="{FF2B5EF4-FFF2-40B4-BE49-F238E27FC236}">
              <a16:creationId xmlns:a16="http://schemas.microsoft.com/office/drawing/2014/main" id="{B6B0CF82-342B-4926-A238-E044E1508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>
          <a:off x="1752600" y="59912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476</xdr:row>
      <xdr:rowOff>0</xdr:rowOff>
    </xdr:from>
    <xdr:ext cx="1428750" cy="1143000"/>
    <xdr:pic>
      <xdr:nvPicPr>
        <xdr:cNvPr id="1970" name="Picture 1" descr="Picture">
          <a:extLst>
            <a:ext uri="{FF2B5EF4-FFF2-40B4-BE49-F238E27FC236}">
              <a16:creationId xmlns:a16="http://schemas.microsoft.com/office/drawing/2014/main" id="{8218987F-595C-4AF9-9F44-87EDDBAD5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>
          <a:off x="1752600" y="72409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477</xdr:row>
      <xdr:rowOff>0</xdr:rowOff>
    </xdr:from>
    <xdr:ext cx="1428750" cy="1143000"/>
    <xdr:pic>
      <xdr:nvPicPr>
        <xdr:cNvPr id="1971" name="Picture 1" descr="Picture">
          <a:extLst>
            <a:ext uri="{FF2B5EF4-FFF2-40B4-BE49-F238E27FC236}">
              <a16:creationId xmlns:a16="http://schemas.microsoft.com/office/drawing/2014/main" id="{C4DB87A9-C3C5-43FB-AE06-13CD826BE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>
          <a:off x="1752600" y="72561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429</xdr:row>
      <xdr:rowOff>0</xdr:rowOff>
    </xdr:from>
    <xdr:ext cx="1428750" cy="1143000"/>
    <xdr:pic>
      <xdr:nvPicPr>
        <xdr:cNvPr id="1972" name="Picture 1" descr="Picture">
          <a:extLst>
            <a:ext uri="{FF2B5EF4-FFF2-40B4-BE49-F238E27FC236}">
              <a16:creationId xmlns:a16="http://schemas.microsoft.com/office/drawing/2014/main" id="{4ABD5A95-D64E-44E5-B84D-0E22239A3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>
          <a:off x="1752600" y="65246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428</xdr:row>
      <xdr:rowOff>0</xdr:rowOff>
    </xdr:from>
    <xdr:ext cx="1428750" cy="1143000"/>
    <xdr:pic>
      <xdr:nvPicPr>
        <xdr:cNvPr id="1973" name="Picture 1" descr="Picture">
          <a:extLst>
            <a:ext uri="{FF2B5EF4-FFF2-40B4-BE49-F238E27FC236}">
              <a16:creationId xmlns:a16="http://schemas.microsoft.com/office/drawing/2014/main" id="{D65AA17D-E498-46E8-8F9D-DDF7CC63D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>
          <a:off x="1752600" y="65093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427</xdr:row>
      <xdr:rowOff>0</xdr:rowOff>
    </xdr:from>
    <xdr:ext cx="1428750" cy="1143000"/>
    <xdr:pic>
      <xdr:nvPicPr>
        <xdr:cNvPr id="1974" name="Picture 1" descr="Picture">
          <a:extLst>
            <a:ext uri="{FF2B5EF4-FFF2-40B4-BE49-F238E27FC236}">
              <a16:creationId xmlns:a16="http://schemas.microsoft.com/office/drawing/2014/main" id="{684F5828-F1A7-4156-80E5-0A18557F2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>
          <a:off x="1752600" y="64941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405</xdr:row>
      <xdr:rowOff>0</xdr:rowOff>
    </xdr:from>
    <xdr:ext cx="1428750" cy="1143000"/>
    <xdr:pic>
      <xdr:nvPicPr>
        <xdr:cNvPr id="1975" name="Picture 1" descr="Picture">
          <a:extLst>
            <a:ext uri="{FF2B5EF4-FFF2-40B4-BE49-F238E27FC236}">
              <a16:creationId xmlns:a16="http://schemas.microsoft.com/office/drawing/2014/main" id="{2D472F30-518E-4316-AFFA-8DDC68EF7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>
          <a:off x="1752600" y="61588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426</xdr:row>
      <xdr:rowOff>0</xdr:rowOff>
    </xdr:from>
    <xdr:ext cx="1428750" cy="1143000"/>
    <xdr:pic>
      <xdr:nvPicPr>
        <xdr:cNvPr id="1976" name="Picture 1" descr="Picture">
          <a:extLst>
            <a:ext uri="{FF2B5EF4-FFF2-40B4-BE49-F238E27FC236}">
              <a16:creationId xmlns:a16="http://schemas.microsoft.com/office/drawing/2014/main" id="{6EE64E48-91E9-41B1-BDC5-1C737DA37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>
          <a:off x="1752600" y="64789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404</xdr:row>
      <xdr:rowOff>0</xdr:rowOff>
    </xdr:from>
    <xdr:ext cx="1428750" cy="1143000"/>
    <xdr:pic>
      <xdr:nvPicPr>
        <xdr:cNvPr id="1977" name="Picture 1" descr="Picture">
          <a:extLst>
            <a:ext uri="{FF2B5EF4-FFF2-40B4-BE49-F238E27FC236}">
              <a16:creationId xmlns:a16="http://schemas.microsoft.com/office/drawing/2014/main" id="{028FD693-3405-458C-B36B-7E3ECF748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>
          <a:off x="1752600" y="61436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425</xdr:row>
      <xdr:rowOff>0</xdr:rowOff>
    </xdr:from>
    <xdr:ext cx="1428750" cy="1143000"/>
    <xdr:pic>
      <xdr:nvPicPr>
        <xdr:cNvPr id="1978" name="Picture 1" descr="Picture">
          <a:extLst>
            <a:ext uri="{FF2B5EF4-FFF2-40B4-BE49-F238E27FC236}">
              <a16:creationId xmlns:a16="http://schemas.microsoft.com/office/drawing/2014/main" id="{38BAB93F-9F64-4CCB-A4C0-1A4384DED4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>
          <a:off x="1752600" y="64636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403</xdr:row>
      <xdr:rowOff>0</xdr:rowOff>
    </xdr:from>
    <xdr:ext cx="1428750" cy="1143000"/>
    <xdr:pic>
      <xdr:nvPicPr>
        <xdr:cNvPr id="1979" name="Picture 1" descr="Picture">
          <a:extLst>
            <a:ext uri="{FF2B5EF4-FFF2-40B4-BE49-F238E27FC236}">
              <a16:creationId xmlns:a16="http://schemas.microsoft.com/office/drawing/2014/main" id="{77509F73-6683-45D8-8F8A-5EFDBE3E0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>
          <a:off x="1752600" y="61283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424</xdr:row>
      <xdr:rowOff>0</xdr:rowOff>
    </xdr:from>
    <xdr:ext cx="1428750" cy="1143000"/>
    <xdr:pic>
      <xdr:nvPicPr>
        <xdr:cNvPr id="1980" name="Picture 1" descr="Picture">
          <a:extLst>
            <a:ext uri="{FF2B5EF4-FFF2-40B4-BE49-F238E27FC236}">
              <a16:creationId xmlns:a16="http://schemas.microsoft.com/office/drawing/2014/main" id="{7327B9D0-09A6-47DE-9C16-08190A187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>
          <a:off x="1752600" y="64484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402</xdr:row>
      <xdr:rowOff>0</xdr:rowOff>
    </xdr:from>
    <xdr:ext cx="1428750" cy="1143000"/>
    <xdr:pic>
      <xdr:nvPicPr>
        <xdr:cNvPr id="1981" name="Picture 1" descr="Picture">
          <a:extLst>
            <a:ext uri="{FF2B5EF4-FFF2-40B4-BE49-F238E27FC236}">
              <a16:creationId xmlns:a16="http://schemas.microsoft.com/office/drawing/2014/main" id="{3C888A9C-370A-4BA8-8654-D9F243D8C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>
          <a:off x="1752600" y="61131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446</xdr:row>
      <xdr:rowOff>0</xdr:rowOff>
    </xdr:from>
    <xdr:ext cx="1428750" cy="1143000"/>
    <xdr:pic>
      <xdr:nvPicPr>
        <xdr:cNvPr id="1982" name="Picture 1" descr="Picture">
          <a:extLst>
            <a:ext uri="{FF2B5EF4-FFF2-40B4-BE49-F238E27FC236}">
              <a16:creationId xmlns:a16="http://schemas.microsoft.com/office/drawing/2014/main" id="{E0C0D204-ACE7-4566-8D5D-466050372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>
          <a:off x="1752600" y="67837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469</xdr:row>
      <xdr:rowOff>0</xdr:rowOff>
    </xdr:from>
    <xdr:ext cx="1428750" cy="1143000"/>
    <xdr:pic>
      <xdr:nvPicPr>
        <xdr:cNvPr id="1983" name="Picture 1" descr="Picture">
          <a:extLst>
            <a:ext uri="{FF2B5EF4-FFF2-40B4-BE49-F238E27FC236}">
              <a16:creationId xmlns:a16="http://schemas.microsoft.com/office/drawing/2014/main" id="{961663E0-2321-4BBE-A7A7-6D7C890A7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>
          <a:off x="1752600" y="71342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447</xdr:row>
      <xdr:rowOff>0</xdr:rowOff>
    </xdr:from>
    <xdr:ext cx="1428750" cy="1143000"/>
    <xdr:pic>
      <xdr:nvPicPr>
        <xdr:cNvPr id="1984" name="Picture 1" descr="Picture">
          <a:extLst>
            <a:ext uri="{FF2B5EF4-FFF2-40B4-BE49-F238E27FC236}">
              <a16:creationId xmlns:a16="http://schemas.microsoft.com/office/drawing/2014/main" id="{AD405637-84BF-45C6-9BED-62B6A2587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>
          <a:off x="1752600" y="67989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470</xdr:row>
      <xdr:rowOff>0</xdr:rowOff>
    </xdr:from>
    <xdr:ext cx="1428750" cy="1143000"/>
    <xdr:pic>
      <xdr:nvPicPr>
        <xdr:cNvPr id="1985" name="Picture 1" descr="Picture">
          <a:extLst>
            <a:ext uri="{FF2B5EF4-FFF2-40B4-BE49-F238E27FC236}">
              <a16:creationId xmlns:a16="http://schemas.microsoft.com/office/drawing/2014/main" id="{472C7E25-1311-45F3-A194-CD7EB6FEE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>
          <a:off x="1752600" y="71494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448</xdr:row>
      <xdr:rowOff>0</xdr:rowOff>
    </xdr:from>
    <xdr:ext cx="1428750" cy="1143000"/>
    <xdr:pic>
      <xdr:nvPicPr>
        <xdr:cNvPr id="1986" name="Picture 1" descr="Picture">
          <a:extLst>
            <a:ext uri="{FF2B5EF4-FFF2-40B4-BE49-F238E27FC236}">
              <a16:creationId xmlns:a16="http://schemas.microsoft.com/office/drawing/2014/main" id="{EC7ED971-6816-4F5A-BB90-EED8C14A6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>
          <a:off x="1752600" y="68141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471</xdr:row>
      <xdr:rowOff>0</xdr:rowOff>
    </xdr:from>
    <xdr:ext cx="1428750" cy="1143000"/>
    <xdr:pic>
      <xdr:nvPicPr>
        <xdr:cNvPr id="1987" name="Picture 1" descr="Picture">
          <a:extLst>
            <a:ext uri="{FF2B5EF4-FFF2-40B4-BE49-F238E27FC236}">
              <a16:creationId xmlns:a16="http://schemas.microsoft.com/office/drawing/2014/main" id="{27645C77-D63E-4BD2-9647-30811D113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>
          <a:off x="1752600" y="71647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449</xdr:row>
      <xdr:rowOff>0</xdr:rowOff>
    </xdr:from>
    <xdr:ext cx="1428750" cy="1143000"/>
    <xdr:pic>
      <xdr:nvPicPr>
        <xdr:cNvPr id="1988" name="Picture 1" descr="Picture">
          <a:extLst>
            <a:ext uri="{FF2B5EF4-FFF2-40B4-BE49-F238E27FC236}">
              <a16:creationId xmlns:a16="http://schemas.microsoft.com/office/drawing/2014/main" id="{AA9FC905-59EA-434B-B2CA-89E6C7785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>
          <a:off x="1752600" y="68294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472</xdr:row>
      <xdr:rowOff>0</xdr:rowOff>
    </xdr:from>
    <xdr:ext cx="1428750" cy="1143000"/>
    <xdr:pic>
      <xdr:nvPicPr>
        <xdr:cNvPr id="1989" name="Picture 1" descr="Picture">
          <a:extLst>
            <a:ext uri="{FF2B5EF4-FFF2-40B4-BE49-F238E27FC236}">
              <a16:creationId xmlns:a16="http://schemas.microsoft.com/office/drawing/2014/main" id="{1733E68E-99C9-4E27-AB5D-D346603EF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>
          <a:off x="1752600" y="71799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450</xdr:row>
      <xdr:rowOff>0</xdr:rowOff>
    </xdr:from>
    <xdr:ext cx="1428750" cy="1143000"/>
    <xdr:pic>
      <xdr:nvPicPr>
        <xdr:cNvPr id="1990" name="Picture 1" descr="Picture">
          <a:extLst>
            <a:ext uri="{FF2B5EF4-FFF2-40B4-BE49-F238E27FC236}">
              <a16:creationId xmlns:a16="http://schemas.microsoft.com/office/drawing/2014/main" id="{C4489086-5F85-4FBE-B98D-B69C361C5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>
          <a:off x="1752600" y="68446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473</xdr:row>
      <xdr:rowOff>0</xdr:rowOff>
    </xdr:from>
    <xdr:ext cx="1428750" cy="1143000"/>
    <xdr:pic>
      <xdr:nvPicPr>
        <xdr:cNvPr id="1991" name="Picture 1" descr="Picture">
          <a:extLst>
            <a:ext uri="{FF2B5EF4-FFF2-40B4-BE49-F238E27FC236}">
              <a16:creationId xmlns:a16="http://schemas.microsoft.com/office/drawing/2014/main" id="{7CD60BC9-6408-4B89-9637-2068CF8B3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>
          <a:off x="1752600" y="71951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451</xdr:row>
      <xdr:rowOff>0</xdr:rowOff>
    </xdr:from>
    <xdr:ext cx="1428750" cy="1143000"/>
    <xdr:pic>
      <xdr:nvPicPr>
        <xdr:cNvPr id="1992" name="Picture 1" descr="Picture">
          <a:extLst>
            <a:ext uri="{FF2B5EF4-FFF2-40B4-BE49-F238E27FC236}">
              <a16:creationId xmlns:a16="http://schemas.microsoft.com/office/drawing/2014/main" id="{9EE79547-47B9-46E5-A813-5FC85C455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>
          <a:off x="1752600" y="68599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474</xdr:row>
      <xdr:rowOff>0</xdr:rowOff>
    </xdr:from>
    <xdr:ext cx="1428750" cy="1143000"/>
    <xdr:pic>
      <xdr:nvPicPr>
        <xdr:cNvPr id="1993" name="Picture 1" descr="Picture">
          <a:extLst>
            <a:ext uri="{FF2B5EF4-FFF2-40B4-BE49-F238E27FC236}">
              <a16:creationId xmlns:a16="http://schemas.microsoft.com/office/drawing/2014/main" id="{2295B15F-2565-4300-A3E6-7A5E96DAA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>
          <a:off x="1752600" y="72104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452</xdr:row>
      <xdr:rowOff>0</xdr:rowOff>
    </xdr:from>
    <xdr:ext cx="1428750" cy="1143000"/>
    <xdr:pic>
      <xdr:nvPicPr>
        <xdr:cNvPr id="1994" name="Picture 1" descr="Picture">
          <a:extLst>
            <a:ext uri="{FF2B5EF4-FFF2-40B4-BE49-F238E27FC236}">
              <a16:creationId xmlns:a16="http://schemas.microsoft.com/office/drawing/2014/main" id="{5CF6999A-D9DE-448D-A450-40AACC032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>
          <a:off x="1752600" y="68751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475</xdr:row>
      <xdr:rowOff>0</xdr:rowOff>
    </xdr:from>
    <xdr:ext cx="1428750" cy="1143000"/>
    <xdr:pic>
      <xdr:nvPicPr>
        <xdr:cNvPr id="1995" name="Picture 1" descr="Picture">
          <a:extLst>
            <a:ext uri="{FF2B5EF4-FFF2-40B4-BE49-F238E27FC236}">
              <a16:creationId xmlns:a16="http://schemas.microsoft.com/office/drawing/2014/main" id="{31FC7EBA-767D-4519-B079-F9C8F9637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>
          <a:off x="1752600" y="72256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453</xdr:row>
      <xdr:rowOff>0</xdr:rowOff>
    </xdr:from>
    <xdr:ext cx="1428750" cy="1143000"/>
    <xdr:pic>
      <xdr:nvPicPr>
        <xdr:cNvPr id="1996" name="Picture 1" descr="Picture">
          <a:extLst>
            <a:ext uri="{FF2B5EF4-FFF2-40B4-BE49-F238E27FC236}">
              <a16:creationId xmlns:a16="http://schemas.microsoft.com/office/drawing/2014/main" id="{199B8F67-5F62-43C6-AE71-88BD2C480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>
          <a:off x="1752600" y="68903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445</xdr:row>
      <xdr:rowOff>0</xdr:rowOff>
    </xdr:from>
    <xdr:ext cx="1428750" cy="1143000"/>
    <xdr:pic>
      <xdr:nvPicPr>
        <xdr:cNvPr id="1997" name="Picture 1" descr="Picture">
          <a:extLst>
            <a:ext uri="{FF2B5EF4-FFF2-40B4-BE49-F238E27FC236}">
              <a16:creationId xmlns:a16="http://schemas.microsoft.com/office/drawing/2014/main" id="{5887F697-F78B-408D-B5E4-9410C83CF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>
          <a:off x="1752600" y="67684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423</xdr:row>
      <xdr:rowOff>0</xdr:rowOff>
    </xdr:from>
    <xdr:ext cx="1428750" cy="1143000"/>
    <xdr:pic>
      <xdr:nvPicPr>
        <xdr:cNvPr id="1998" name="Picture 1" descr="Picture">
          <a:extLst>
            <a:ext uri="{FF2B5EF4-FFF2-40B4-BE49-F238E27FC236}">
              <a16:creationId xmlns:a16="http://schemas.microsoft.com/office/drawing/2014/main" id="{B5F9304F-E502-439E-97C7-5B4DDDA5B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>
          <a:off x="1752600" y="64331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401</xdr:row>
      <xdr:rowOff>0</xdr:rowOff>
    </xdr:from>
    <xdr:ext cx="1428750" cy="1143000"/>
    <xdr:pic>
      <xdr:nvPicPr>
        <xdr:cNvPr id="1999" name="Picture 1" descr="Picture">
          <a:extLst>
            <a:ext uri="{FF2B5EF4-FFF2-40B4-BE49-F238E27FC236}">
              <a16:creationId xmlns:a16="http://schemas.microsoft.com/office/drawing/2014/main" id="{525E15B5-D781-429E-8152-BA3201D9C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>
          <a:off x="1752600" y="60979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422</xdr:row>
      <xdr:rowOff>0</xdr:rowOff>
    </xdr:from>
    <xdr:ext cx="1428750" cy="1143000"/>
    <xdr:pic>
      <xdr:nvPicPr>
        <xdr:cNvPr id="2000" name="Picture 1" descr="Picture">
          <a:extLst>
            <a:ext uri="{FF2B5EF4-FFF2-40B4-BE49-F238E27FC236}">
              <a16:creationId xmlns:a16="http://schemas.microsoft.com/office/drawing/2014/main" id="{7E71295D-A36D-401A-9256-CE557ED29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>
          <a:off x="1752600" y="64179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400</xdr:row>
      <xdr:rowOff>0</xdr:rowOff>
    </xdr:from>
    <xdr:ext cx="1428750" cy="1143000"/>
    <xdr:pic>
      <xdr:nvPicPr>
        <xdr:cNvPr id="2001" name="Picture 1" descr="Picture">
          <a:extLst>
            <a:ext uri="{FF2B5EF4-FFF2-40B4-BE49-F238E27FC236}">
              <a16:creationId xmlns:a16="http://schemas.microsoft.com/office/drawing/2014/main" id="{F7831611-655C-47BC-9B1C-07CD0F267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>
          <a:off x="1752600" y="60826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421</xdr:row>
      <xdr:rowOff>0</xdr:rowOff>
    </xdr:from>
    <xdr:ext cx="1428750" cy="1143000"/>
    <xdr:pic>
      <xdr:nvPicPr>
        <xdr:cNvPr id="2002" name="Picture 1" descr="Picture">
          <a:extLst>
            <a:ext uri="{FF2B5EF4-FFF2-40B4-BE49-F238E27FC236}">
              <a16:creationId xmlns:a16="http://schemas.microsoft.com/office/drawing/2014/main" id="{F2E13124-8863-4764-BF43-B66E8E906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>
          <a:off x="1752600" y="64027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399</xdr:row>
      <xdr:rowOff>0</xdr:rowOff>
    </xdr:from>
    <xdr:ext cx="1428750" cy="1143000"/>
    <xdr:pic>
      <xdr:nvPicPr>
        <xdr:cNvPr id="2003" name="Picture 1" descr="Picture">
          <a:extLst>
            <a:ext uri="{FF2B5EF4-FFF2-40B4-BE49-F238E27FC236}">
              <a16:creationId xmlns:a16="http://schemas.microsoft.com/office/drawing/2014/main" id="{FAB26882-2D2B-4729-9DD1-D42F250CB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>
          <a:off x="1752600" y="60674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398</xdr:row>
      <xdr:rowOff>0</xdr:rowOff>
    </xdr:from>
    <xdr:ext cx="1428750" cy="1143000"/>
    <xdr:pic>
      <xdr:nvPicPr>
        <xdr:cNvPr id="2004" name="Picture 1" descr="Picture">
          <a:extLst>
            <a:ext uri="{FF2B5EF4-FFF2-40B4-BE49-F238E27FC236}">
              <a16:creationId xmlns:a16="http://schemas.microsoft.com/office/drawing/2014/main" id="{2989C014-13EC-4090-9296-98E30661C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>
          <a:off x="1752600" y="60521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397</xdr:row>
      <xdr:rowOff>0</xdr:rowOff>
    </xdr:from>
    <xdr:ext cx="1428750" cy="1143000"/>
    <xdr:pic>
      <xdr:nvPicPr>
        <xdr:cNvPr id="2005" name="Picture 1" descr="Picture">
          <a:extLst>
            <a:ext uri="{FF2B5EF4-FFF2-40B4-BE49-F238E27FC236}">
              <a16:creationId xmlns:a16="http://schemas.microsoft.com/office/drawing/2014/main" id="{3D7239C5-076F-4AB1-B4FB-D5BB9E1A3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>
          <a:off x="1752600" y="60369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479</xdr:row>
      <xdr:rowOff>0</xdr:rowOff>
    </xdr:from>
    <xdr:ext cx="1428750" cy="1143000"/>
    <xdr:pic>
      <xdr:nvPicPr>
        <xdr:cNvPr id="2006" name="Picture 1" descr="Picture">
          <a:extLst>
            <a:ext uri="{FF2B5EF4-FFF2-40B4-BE49-F238E27FC236}">
              <a16:creationId xmlns:a16="http://schemas.microsoft.com/office/drawing/2014/main" id="{2D4C0219-C2A0-4A42-9C94-C80922895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>
          <a:off x="1752600" y="72866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480</xdr:row>
      <xdr:rowOff>0</xdr:rowOff>
    </xdr:from>
    <xdr:ext cx="1428750" cy="1143000"/>
    <xdr:pic>
      <xdr:nvPicPr>
        <xdr:cNvPr id="2007" name="Picture 1" descr="Picture">
          <a:extLst>
            <a:ext uri="{FF2B5EF4-FFF2-40B4-BE49-F238E27FC236}">
              <a16:creationId xmlns:a16="http://schemas.microsoft.com/office/drawing/2014/main" id="{42010C99-9F58-4F90-A2CE-F29676BF7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>
          <a:off x="1752600" y="73018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454</xdr:row>
      <xdr:rowOff>0</xdr:rowOff>
    </xdr:from>
    <xdr:ext cx="1428750" cy="1143000"/>
    <xdr:pic>
      <xdr:nvPicPr>
        <xdr:cNvPr id="2008" name="Picture 1" descr="Picture">
          <a:extLst>
            <a:ext uri="{FF2B5EF4-FFF2-40B4-BE49-F238E27FC236}">
              <a16:creationId xmlns:a16="http://schemas.microsoft.com/office/drawing/2014/main" id="{C377D27F-F93A-42D6-A6A8-E7938DEDD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>
          <a:off x="1752600" y="69056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455</xdr:row>
      <xdr:rowOff>0</xdr:rowOff>
    </xdr:from>
    <xdr:ext cx="1428750" cy="1143000"/>
    <xdr:pic>
      <xdr:nvPicPr>
        <xdr:cNvPr id="2009" name="Picture 1" descr="Picture">
          <a:extLst>
            <a:ext uri="{FF2B5EF4-FFF2-40B4-BE49-F238E27FC236}">
              <a16:creationId xmlns:a16="http://schemas.microsoft.com/office/drawing/2014/main" id="{4C9622F1-6987-44EF-A232-BE2F7D87F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>
          <a:off x="1752600" y="69208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478</xdr:row>
      <xdr:rowOff>0</xdr:rowOff>
    </xdr:from>
    <xdr:ext cx="1428750" cy="1143000"/>
    <xdr:pic>
      <xdr:nvPicPr>
        <xdr:cNvPr id="2010" name="Picture 1" descr="Picture">
          <a:extLst>
            <a:ext uri="{FF2B5EF4-FFF2-40B4-BE49-F238E27FC236}">
              <a16:creationId xmlns:a16="http://schemas.microsoft.com/office/drawing/2014/main" id="{8436F482-E6F0-4D0A-84E0-1DAF2A398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>
          <a:off x="1752600" y="72713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456</xdr:row>
      <xdr:rowOff>0</xdr:rowOff>
    </xdr:from>
    <xdr:ext cx="1428750" cy="1143000"/>
    <xdr:pic>
      <xdr:nvPicPr>
        <xdr:cNvPr id="2011" name="Picture 1" descr="Picture">
          <a:extLst>
            <a:ext uri="{FF2B5EF4-FFF2-40B4-BE49-F238E27FC236}">
              <a16:creationId xmlns:a16="http://schemas.microsoft.com/office/drawing/2014/main" id="{7D623502-8FB2-46A6-AD12-AF5114AFC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>
          <a:off x="1752600" y="69361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432</xdr:row>
      <xdr:rowOff>0</xdr:rowOff>
    </xdr:from>
    <xdr:ext cx="1428750" cy="1143000"/>
    <xdr:pic>
      <xdr:nvPicPr>
        <xdr:cNvPr id="2012" name="Picture 1" descr="Picture">
          <a:extLst>
            <a:ext uri="{FF2B5EF4-FFF2-40B4-BE49-F238E27FC236}">
              <a16:creationId xmlns:a16="http://schemas.microsoft.com/office/drawing/2014/main" id="{70D86581-6C58-4009-A417-EBD8C81EE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>
          <a:off x="1752600" y="65703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431</xdr:row>
      <xdr:rowOff>0</xdr:rowOff>
    </xdr:from>
    <xdr:ext cx="1428750" cy="1143000"/>
    <xdr:pic>
      <xdr:nvPicPr>
        <xdr:cNvPr id="2013" name="Picture 1" descr="Picture">
          <a:extLst>
            <a:ext uri="{FF2B5EF4-FFF2-40B4-BE49-F238E27FC236}">
              <a16:creationId xmlns:a16="http://schemas.microsoft.com/office/drawing/2014/main" id="{C413DD83-4555-42DD-AECF-824CA4F10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>
          <a:off x="1752600" y="65551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430</xdr:row>
      <xdr:rowOff>0</xdr:rowOff>
    </xdr:from>
    <xdr:ext cx="1428750" cy="1143000"/>
    <xdr:pic>
      <xdr:nvPicPr>
        <xdr:cNvPr id="2014" name="Picture 1" descr="Picture">
          <a:extLst>
            <a:ext uri="{FF2B5EF4-FFF2-40B4-BE49-F238E27FC236}">
              <a16:creationId xmlns:a16="http://schemas.microsoft.com/office/drawing/2014/main" id="{DEB49B79-7CE7-4B17-ABBC-6C24B49C4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>
          <a:off x="1752600" y="65398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408</xdr:row>
      <xdr:rowOff>0</xdr:rowOff>
    </xdr:from>
    <xdr:ext cx="1428750" cy="1143000"/>
    <xdr:pic>
      <xdr:nvPicPr>
        <xdr:cNvPr id="2015" name="Picture 1" descr="Picture">
          <a:extLst>
            <a:ext uri="{FF2B5EF4-FFF2-40B4-BE49-F238E27FC236}">
              <a16:creationId xmlns:a16="http://schemas.microsoft.com/office/drawing/2014/main" id="{E82324A5-61AE-421C-9D36-97E8EECFB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>
          <a:off x="1752600" y="62045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407</xdr:row>
      <xdr:rowOff>0</xdr:rowOff>
    </xdr:from>
    <xdr:ext cx="1428750" cy="1143000"/>
    <xdr:pic>
      <xdr:nvPicPr>
        <xdr:cNvPr id="2016" name="Picture 1" descr="Picture">
          <a:extLst>
            <a:ext uri="{FF2B5EF4-FFF2-40B4-BE49-F238E27FC236}">
              <a16:creationId xmlns:a16="http://schemas.microsoft.com/office/drawing/2014/main" id="{C8B54B35-0B08-400D-B4E4-ADCD76E7C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xfrm>
          <a:off x="1752600" y="61893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406</xdr:row>
      <xdr:rowOff>0</xdr:rowOff>
    </xdr:from>
    <xdr:ext cx="1428750" cy="1143000"/>
    <xdr:pic>
      <xdr:nvPicPr>
        <xdr:cNvPr id="2017" name="Picture 1" descr="Picture">
          <a:extLst>
            <a:ext uri="{FF2B5EF4-FFF2-40B4-BE49-F238E27FC236}">
              <a16:creationId xmlns:a16="http://schemas.microsoft.com/office/drawing/2014/main" id="{D825EB65-07B8-4A6D-A5DC-1F42940F5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>
          <a:off x="1752600" y="617410500"/>
          <a:ext cx="1428750" cy="1143000"/>
        </a:xfrm>
        <a:prstGeom prst="rect">
          <a:avLst/>
        </a:prstGeom>
      </xdr:spPr>
    </xdr:pic>
    <xdr:clientData/>
  </xdr:oneCellAnchor>
  <xdr:twoCellAnchor editAs="oneCell">
    <xdr:from>
      <xdr:col>3</xdr:col>
      <xdr:colOff>0</xdr:colOff>
      <xdr:row>539</xdr:row>
      <xdr:rowOff>0</xdr:rowOff>
    </xdr:from>
    <xdr:to>
      <xdr:col>3</xdr:col>
      <xdr:colOff>1428750</xdr:colOff>
      <xdr:row>539</xdr:row>
      <xdr:rowOff>1143000</xdr:rowOff>
    </xdr:to>
    <xdr:pic>
      <xdr:nvPicPr>
        <xdr:cNvPr id="2018" name="Picture 1" descr="Picture">
          <a:extLst>
            <a:ext uri="{FF2B5EF4-FFF2-40B4-BE49-F238E27FC236}">
              <a16:creationId xmlns:a16="http://schemas.microsoft.com/office/drawing/2014/main" id="{33664367-EDF6-4F4E-AED4-378C5F65D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>
          <a:off x="1752600" y="8201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562</xdr:row>
      <xdr:rowOff>0</xdr:rowOff>
    </xdr:from>
    <xdr:to>
      <xdr:col>3</xdr:col>
      <xdr:colOff>1428750</xdr:colOff>
      <xdr:row>562</xdr:row>
      <xdr:rowOff>1143000</xdr:rowOff>
    </xdr:to>
    <xdr:pic>
      <xdr:nvPicPr>
        <xdr:cNvPr id="2019" name="Picture 1" descr="Picture">
          <a:extLst>
            <a:ext uri="{FF2B5EF4-FFF2-40B4-BE49-F238E27FC236}">
              <a16:creationId xmlns:a16="http://schemas.microsoft.com/office/drawing/2014/main" id="{06F5D330-9652-4D1A-BE52-598004A41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>
          <a:off x="1752600" y="8551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540</xdr:row>
      <xdr:rowOff>0</xdr:rowOff>
    </xdr:from>
    <xdr:to>
      <xdr:col>3</xdr:col>
      <xdr:colOff>1428750</xdr:colOff>
      <xdr:row>540</xdr:row>
      <xdr:rowOff>1143000</xdr:rowOff>
    </xdr:to>
    <xdr:pic>
      <xdr:nvPicPr>
        <xdr:cNvPr id="2020" name="Picture 1" descr="Picture">
          <a:extLst>
            <a:ext uri="{FF2B5EF4-FFF2-40B4-BE49-F238E27FC236}">
              <a16:creationId xmlns:a16="http://schemas.microsoft.com/office/drawing/2014/main" id="{982215B7-065E-4484-AF16-4A994EB39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>
          <a:off x="1752600" y="8216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515</xdr:row>
      <xdr:rowOff>0</xdr:rowOff>
    </xdr:from>
    <xdr:to>
      <xdr:col>3</xdr:col>
      <xdr:colOff>1428750</xdr:colOff>
      <xdr:row>515</xdr:row>
      <xdr:rowOff>1143000</xdr:rowOff>
    </xdr:to>
    <xdr:pic>
      <xdr:nvPicPr>
        <xdr:cNvPr id="2021" name="Picture 1" descr="Picture">
          <a:extLst>
            <a:ext uri="{FF2B5EF4-FFF2-40B4-BE49-F238E27FC236}">
              <a16:creationId xmlns:a16="http://schemas.microsoft.com/office/drawing/2014/main" id="{C20B28ED-20B7-4712-910F-C3383C414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>
          <a:off x="1752600" y="7835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538</xdr:row>
      <xdr:rowOff>0</xdr:rowOff>
    </xdr:from>
    <xdr:to>
      <xdr:col>3</xdr:col>
      <xdr:colOff>1428750</xdr:colOff>
      <xdr:row>538</xdr:row>
      <xdr:rowOff>1143000</xdr:rowOff>
    </xdr:to>
    <xdr:pic>
      <xdr:nvPicPr>
        <xdr:cNvPr id="2022" name="Picture 1" descr="Picture">
          <a:extLst>
            <a:ext uri="{FF2B5EF4-FFF2-40B4-BE49-F238E27FC236}">
              <a16:creationId xmlns:a16="http://schemas.microsoft.com/office/drawing/2014/main" id="{EC00E546-DE62-4610-B79D-70F9867CF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>
          <a:off x="1752600" y="8185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516</xdr:row>
      <xdr:rowOff>0</xdr:rowOff>
    </xdr:from>
    <xdr:to>
      <xdr:col>3</xdr:col>
      <xdr:colOff>1428750</xdr:colOff>
      <xdr:row>516</xdr:row>
      <xdr:rowOff>1143000</xdr:rowOff>
    </xdr:to>
    <xdr:pic>
      <xdr:nvPicPr>
        <xdr:cNvPr id="2023" name="Picture 1" descr="Picture">
          <a:extLst>
            <a:ext uri="{FF2B5EF4-FFF2-40B4-BE49-F238E27FC236}">
              <a16:creationId xmlns:a16="http://schemas.microsoft.com/office/drawing/2014/main" id="{4AA4EA0A-6963-4596-847F-8BBA5F610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>
          <a:off x="1752600" y="7850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491</xdr:row>
      <xdr:rowOff>0</xdr:rowOff>
    </xdr:from>
    <xdr:to>
      <xdr:col>3</xdr:col>
      <xdr:colOff>1428750</xdr:colOff>
      <xdr:row>491</xdr:row>
      <xdr:rowOff>1143000</xdr:rowOff>
    </xdr:to>
    <xdr:pic>
      <xdr:nvPicPr>
        <xdr:cNvPr id="2024" name="Picture 1" descr="Picture">
          <a:extLst>
            <a:ext uri="{FF2B5EF4-FFF2-40B4-BE49-F238E27FC236}">
              <a16:creationId xmlns:a16="http://schemas.microsoft.com/office/drawing/2014/main" id="{FF4B0C17-D667-4A30-8F42-D9C597D10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>
          <a:off x="1752600" y="7469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514</xdr:row>
      <xdr:rowOff>0</xdr:rowOff>
    </xdr:from>
    <xdr:to>
      <xdr:col>3</xdr:col>
      <xdr:colOff>1428750</xdr:colOff>
      <xdr:row>514</xdr:row>
      <xdr:rowOff>1143000</xdr:rowOff>
    </xdr:to>
    <xdr:pic>
      <xdr:nvPicPr>
        <xdr:cNvPr id="2025" name="Picture 1" descr="Picture">
          <a:extLst>
            <a:ext uri="{FF2B5EF4-FFF2-40B4-BE49-F238E27FC236}">
              <a16:creationId xmlns:a16="http://schemas.microsoft.com/office/drawing/2014/main" id="{2AE46F98-DEB5-4302-A932-7AA9C56AF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>
          <a:off x="1752600" y="7820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492</xdr:row>
      <xdr:rowOff>0</xdr:rowOff>
    </xdr:from>
    <xdr:to>
      <xdr:col>3</xdr:col>
      <xdr:colOff>1428750</xdr:colOff>
      <xdr:row>492</xdr:row>
      <xdr:rowOff>1143000</xdr:rowOff>
    </xdr:to>
    <xdr:pic>
      <xdr:nvPicPr>
        <xdr:cNvPr id="2026" name="Picture 1" descr="Picture">
          <a:extLst>
            <a:ext uri="{FF2B5EF4-FFF2-40B4-BE49-F238E27FC236}">
              <a16:creationId xmlns:a16="http://schemas.microsoft.com/office/drawing/2014/main" id="{6BB0F349-7573-467B-9CD6-334352091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>
          <a:off x="1752600" y="7484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490</xdr:row>
      <xdr:rowOff>0</xdr:rowOff>
    </xdr:from>
    <xdr:to>
      <xdr:col>3</xdr:col>
      <xdr:colOff>1428750</xdr:colOff>
      <xdr:row>490</xdr:row>
      <xdr:rowOff>1143000</xdr:rowOff>
    </xdr:to>
    <xdr:pic>
      <xdr:nvPicPr>
        <xdr:cNvPr id="2027" name="Picture 1" descr="Picture">
          <a:extLst>
            <a:ext uri="{FF2B5EF4-FFF2-40B4-BE49-F238E27FC236}">
              <a16:creationId xmlns:a16="http://schemas.microsoft.com/office/drawing/2014/main" id="{354D72FD-BDC7-4E8C-8310-A6B7FA9B7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>
          <a:off x="1752600" y="7454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563</xdr:row>
      <xdr:rowOff>0</xdr:rowOff>
    </xdr:from>
    <xdr:to>
      <xdr:col>3</xdr:col>
      <xdr:colOff>1428750</xdr:colOff>
      <xdr:row>563</xdr:row>
      <xdr:rowOff>1143000</xdr:rowOff>
    </xdr:to>
    <xdr:pic>
      <xdr:nvPicPr>
        <xdr:cNvPr id="2028" name="Picture 1" descr="Picture">
          <a:extLst>
            <a:ext uri="{FF2B5EF4-FFF2-40B4-BE49-F238E27FC236}">
              <a16:creationId xmlns:a16="http://schemas.microsoft.com/office/drawing/2014/main" id="{3FCEED40-A576-416A-BF66-0F3FB22C0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>
          <a:off x="1752600" y="8566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564</xdr:row>
      <xdr:rowOff>0</xdr:rowOff>
    </xdr:from>
    <xdr:to>
      <xdr:col>3</xdr:col>
      <xdr:colOff>1428750</xdr:colOff>
      <xdr:row>564</xdr:row>
      <xdr:rowOff>1143000</xdr:rowOff>
    </xdr:to>
    <xdr:pic>
      <xdr:nvPicPr>
        <xdr:cNvPr id="2029" name="Picture 1" descr="Picture">
          <a:extLst>
            <a:ext uri="{FF2B5EF4-FFF2-40B4-BE49-F238E27FC236}">
              <a16:creationId xmlns:a16="http://schemas.microsoft.com/office/drawing/2014/main" id="{BB8D51F0-3646-446A-9627-3972EE3493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>
          <a:off x="1752600" y="8582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506</xdr:row>
      <xdr:rowOff>0</xdr:rowOff>
    </xdr:from>
    <xdr:to>
      <xdr:col>3</xdr:col>
      <xdr:colOff>1428750</xdr:colOff>
      <xdr:row>506</xdr:row>
      <xdr:rowOff>1143000</xdr:rowOff>
    </xdr:to>
    <xdr:pic>
      <xdr:nvPicPr>
        <xdr:cNvPr id="2030" name="Picture 1" descr="Picture">
          <a:extLst>
            <a:ext uri="{FF2B5EF4-FFF2-40B4-BE49-F238E27FC236}">
              <a16:creationId xmlns:a16="http://schemas.microsoft.com/office/drawing/2014/main" id="{F4E0FE08-84F5-419C-AA94-CB82EEF8C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>
          <a:off x="1752600" y="7698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484</xdr:row>
      <xdr:rowOff>0</xdr:rowOff>
    </xdr:from>
    <xdr:to>
      <xdr:col>3</xdr:col>
      <xdr:colOff>1428750</xdr:colOff>
      <xdr:row>484</xdr:row>
      <xdr:rowOff>1143000</xdr:rowOff>
    </xdr:to>
    <xdr:pic>
      <xdr:nvPicPr>
        <xdr:cNvPr id="2031" name="Picture 1" descr="Picture">
          <a:extLst>
            <a:ext uri="{FF2B5EF4-FFF2-40B4-BE49-F238E27FC236}">
              <a16:creationId xmlns:a16="http://schemas.microsoft.com/office/drawing/2014/main" id="{CB148980-25AA-4AF5-8E7C-BB33BA029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>
          <a:off x="1752600" y="7362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529</xdr:row>
      <xdr:rowOff>0</xdr:rowOff>
    </xdr:from>
    <xdr:to>
      <xdr:col>3</xdr:col>
      <xdr:colOff>1428750</xdr:colOff>
      <xdr:row>529</xdr:row>
      <xdr:rowOff>1143000</xdr:rowOff>
    </xdr:to>
    <xdr:pic>
      <xdr:nvPicPr>
        <xdr:cNvPr id="2032" name="Picture 1" descr="Picture">
          <a:extLst>
            <a:ext uri="{FF2B5EF4-FFF2-40B4-BE49-F238E27FC236}">
              <a16:creationId xmlns:a16="http://schemas.microsoft.com/office/drawing/2014/main" id="{33BEB778-47B0-4AF1-BAAF-AF36EA4CA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>
          <a:off x="1752600" y="8048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507</xdr:row>
      <xdr:rowOff>0</xdr:rowOff>
    </xdr:from>
    <xdr:to>
      <xdr:col>3</xdr:col>
      <xdr:colOff>1428750</xdr:colOff>
      <xdr:row>507</xdr:row>
      <xdr:rowOff>1143000</xdr:rowOff>
    </xdr:to>
    <xdr:pic>
      <xdr:nvPicPr>
        <xdr:cNvPr id="2033" name="Picture 1" descr="Picture">
          <a:extLst>
            <a:ext uri="{FF2B5EF4-FFF2-40B4-BE49-F238E27FC236}">
              <a16:creationId xmlns:a16="http://schemas.microsoft.com/office/drawing/2014/main" id="{636AD824-84E0-4BA9-BF3C-D2BB6B4E2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>
          <a:off x="1752600" y="7713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485</xdr:row>
      <xdr:rowOff>0</xdr:rowOff>
    </xdr:from>
    <xdr:to>
      <xdr:col>3</xdr:col>
      <xdr:colOff>1428750</xdr:colOff>
      <xdr:row>485</xdr:row>
      <xdr:rowOff>1143000</xdr:rowOff>
    </xdr:to>
    <xdr:pic>
      <xdr:nvPicPr>
        <xdr:cNvPr id="2034" name="Picture 1" descr="Picture">
          <a:extLst>
            <a:ext uri="{FF2B5EF4-FFF2-40B4-BE49-F238E27FC236}">
              <a16:creationId xmlns:a16="http://schemas.microsoft.com/office/drawing/2014/main" id="{B09EE1FE-3EE8-40D7-B780-FD4748DA8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>
          <a:off x="1752600" y="7378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482</xdr:row>
      <xdr:rowOff>0</xdr:rowOff>
    </xdr:from>
    <xdr:to>
      <xdr:col>3</xdr:col>
      <xdr:colOff>1428750</xdr:colOff>
      <xdr:row>482</xdr:row>
      <xdr:rowOff>1143000</xdr:rowOff>
    </xdr:to>
    <xdr:pic>
      <xdr:nvPicPr>
        <xdr:cNvPr id="2035" name="Picture 1" descr="Picture">
          <a:extLst>
            <a:ext uri="{FF2B5EF4-FFF2-40B4-BE49-F238E27FC236}">
              <a16:creationId xmlns:a16="http://schemas.microsoft.com/office/drawing/2014/main" id="{E398A14D-2275-4773-939E-80276EC94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>
          <a:off x="1752600" y="7332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505</xdr:row>
      <xdr:rowOff>0</xdr:rowOff>
    </xdr:from>
    <xdr:to>
      <xdr:col>3</xdr:col>
      <xdr:colOff>1428750</xdr:colOff>
      <xdr:row>505</xdr:row>
      <xdr:rowOff>1143000</xdr:rowOff>
    </xdr:to>
    <xdr:pic>
      <xdr:nvPicPr>
        <xdr:cNvPr id="2036" name="Picture 1" descr="Picture">
          <a:extLst>
            <a:ext uri="{FF2B5EF4-FFF2-40B4-BE49-F238E27FC236}">
              <a16:creationId xmlns:a16="http://schemas.microsoft.com/office/drawing/2014/main" id="{2AD587D3-8CFA-4F78-83E4-960560A24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>
          <a:off x="1752600" y="7682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483</xdr:row>
      <xdr:rowOff>0</xdr:rowOff>
    </xdr:from>
    <xdr:to>
      <xdr:col>3</xdr:col>
      <xdr:colOff>1428750</xdr:colOff>
      <xdr:row>483</xdr:row>
      <xdr:rowOff>1143000</xdr:rowOff>
    </xdr:to>
    <xdr:pic>
      <xdr:nvPicPr>
        <xdr:cNvPr id="2037" name="Picture 1" descr="Picture">
          <a:extLst>
            <a:ext uri="{FF2B5EF4-FFF2-40B4-BE49-F238E27FC236}">
              <a16:creationId xmlns:a16="http://schemas.microsoft.com/office/drawing/2014/main" id="{82618B09-71F9-43A5-801F-723B52C1E2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>
          <a:off x="1752600" y="7347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481</xdr:row>
      <xdr:rowOff>0</xdr:rowOff>
    </xdr:from>
    <xdr:to>
      <xdr:col>3</xdr:col>
      <xdr:colOff>1428750</xdr:colOff>
      <xdr:row>481</xdr:row>
      <xdr:rowOff>1143000</xdr:rowOff>
    </xdr:to>
    <xdr:pic>
      <xdr:nvPicPr>
        <xdr:cNvPr id="2038" name="Picture 1" descr="Picture">
          <a:extLst>
            <a:ext uri="{FF2B5EF4-FFF2-40B4-BE49-F238E27FC236}">
              <a16:creationId xmlns:a16="http://schemas.microsoft.com/office/drawing/2014/main" id="{6F3AAB35-5303-42F1-9B32-B8C2384D4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>
          <a:off x="1752600" y="7317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558</xdr:row>
      <xdr:rowOff>0</xdr:rowOff>
    </xdr:from>
    <xdr:to>
      <xdr:col>3</xdr:col>
      <xdr:colOff>1428750</xdr:colOff>
      <xdr:row>558</xdr:row>
      <xdr:rowOff>1143000</xdr:rowOff>
    </xdr:to>
    <xdr:pic>
      <xdr:nvPicPr>
        <xdr:cNvPr id="2039" name="Picture 1" descr="Picture">
          <a:extLst>
            <a:ext uri="{FF2B5EF4-FFF2-40B4-BE49-F238E27FC236}">
              <a16:creationId xmlns:a16="http://schemas.microsoft.com/office/drawing/2014/main" id="{A548DD9C-C5D5-4EE4-BD35-658110A55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>
          <a:off x="1752600" y="8490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536</xdr:row>
      <xdr:rowOff>0</xdr:rowOff>
    </xdr:from>
    <xdr:to>
      <xdr:col>3</xdr:col>
      <xdr:colOff>1428750</xdr:colOff>
      <xdr:row>536</xdr:row>
      <xdr:rowOff>1143000</xdr:rowOff>
    </xdr:to>
    <xdr:pic>
      <xdr:nvPicPr>
        <xdr:cNvPr id="2040" name="Picture 1" descr="Picture">
          <a:extLst>
            <a:ext uri="{FF2B5EF4-FFF2-40B4-BE49-F238E27FC236}">
              <a16:creationId xmlns:a16="http://schemas.microsoft.com/office/drawing/2014/main" id="{AB459F00-0AD2-48E9-B0D6-6E29722B6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>
          <a:off x="1752600" y="8155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559</xdr:row>
      <xdr:rowOff>0</xdr:rowOff>
    </xdr:from>
    <xdr:to>
      <xdr:col>3</xdr:col>
      <xdr:colOff>1428750</xdr:colOff>
      <xdr:row>559</xdr:row>
      <xdr:rowOff>1143000</xdr:rowOff>
    </xdr:to>
    <xdr:pic>
      <xdr:nvPicPr>
        <xdr:cNvPr id="2041" name="Picture 1" descr="Picture">
          <a:extLst>
            <a:ext uri="{FF2B5EF4-FFF2-40B4-BE49-F238E27FC236}">
              <a16:creationId xmlns:a16="http://schemas.microsoft.com/office/drawing/2014/main" id="{15A91408-0707-4822-B047-E3D0E2B15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>
          <a:off x="1752600" y="8505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537</xdr:row>
      <xdr:rowOff>0</xdr:rowOff>
    </xdr:from>
    <xdr:to>
      <xdr:col>3</xdr:col>
      <xdr:colOff>1428750</xdr:colOff>
      <xdr:row>537</xdr:row>
      <xdr:rowOff>1143000</xdr:rowOff>
    </xdr:to>
    <xdr:pic>
      <xdr:nvPicPr>
        <xdr:cNvPr id="2042" name="Picture 1" descr="Picture">
          <a:extLst>
            <a:ext uri="{FF2B5EF4-FFF2-40B4-BE49-F238E27FC236}">
              <a16:creationId xmlns:a16="http://schemas.microsoft.com/office/drawing/2014/main" id="{10752B0B-8637-42B5-A69D-52DB15F29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>
          <a:off x="1752600" y="8170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556</xdr:row>
      <xdr:rowOff>0</xdr:rowOff>
    </xdr:from>
    <xdr:to>
      <xdr:col>3</xdr:col>
      <xdr:colOff>1428750</xdr:colOff>
      <xdr:row>556</xdr:row>
      <xdr:rowOff>1143000</xdr:rowOff>
    </xdr:to>
    <xdr:pic>
      <xdr:nvPicPr>
        <xdr:cNvPr id="2043" name="Picture 1" descr="Picture">
          <a:extLst>
            <a:ext uri="{FF2B5EF4-FFF2-40B4-BE49-F238E27FC236}">
              <a16:creationId xmlns:a16="http://schemas.microsoft.com/office/drawing/2014/main" id="{CC8365E7-FC2F-4E5C-81D5-9844B3655D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>
          <a:off x="1752600" y="8460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534</xdr:row>
      <xdr:rowOff>0</xdr:rowOff>
    </xdr:from>
    <xdr:to>
      <xdr:col>3</xdr:col>
      <xdr:colOff>1428750</xdr:colOff>
      <xdr:row>534</xdr:row>
      <xdr:rowOff>1143000</xdr:rowOff>
    </xdr:to>
    <xdr:pic>
      <xdr:nvPicPr>
        <xdr:cNvPr id="2044" name="Picture 1" descr="Picture">
          <a:extLst>
            <a:ext uri="{FF2B5EF4-FFF2-40B4-BE49-F238E27FC236}">
              <a16:creationId xmlns:a16="http://schemas.microsoft.com/office/drawing/2014/main" id="{24F9B465-1020-43F9-AE62-C02E21633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>
          <a:off x="1752600" y="8124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512</xdr:row>
      <xdr:rowOff>0</xdr:rowOff>
    </xdr:from>
    <xdr:to>
      <xdr:col>3</xdr:col>
      <xdr:colOff>1428750</xdr:colOff>
      <xdr:row>512</xdr:row>
      <xdr:rowOff>1143000</xdr:rowOff>
    </xdr:to>
    <xdr:pic>
      <xdr:nvPicPr>
        <xdr:cNvPr id="2045" name="Picture 1" descr="Picture">
          <a:extLst>
            <a:ext uri="{FF2B5EF4-FFF2-40B4-BE49-F238E27FC236}">
              <a16:creationId xmlns:a16="http://schemas.microsoft.com/office/drawing/2014/main" id="{8D6B692A-4D0B-40BA-8B06-2F8B4344E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>
          <a:off x="1752600" y="7789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557</xdr:row>
      <xdr:rowOff>0</xdr:rowOff>
    </xdr:from>
    <xdr:to>
      <xdr:col>3</xdr:col>
      <xdr:colOff>1428750</xdr:colOff>
      <xdr:row>557</xdr:row>
      <xdr:rowOff>1143000</xdr:rowOff>
    </xdr:to>
    <xdr:pic>
      <xdr:nvPicPr>
        <xdr:cNvPr id="2046" name="Picture 1" descr="Picture">
          <a:extLst>
            <a:ext uri="{FF2B5EF4-FFF2-40B4-BE49-F238E27FC236}">
              <a16:creationId xmlns:a16="http://schemas.microsoft.com/office/drawing/2014/main" id="{2EE69E3B-CDF0-4B40-979B-F7D69786C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>
          <a:off x="1752600" y="8475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535</xdr:row>
      <xdr:rowOff>0</xdr:rowOff>
    </xdr:from>
    <xdr:to>
      <xdr:col>3</xdr:col>
      <xdr:colOff>1428750</xdr:colOff>
      <xdr:row>535</xdr:row>
      <xdr:rowOff>1143000</xdr:rowOff>
    </xdr:to>
    <xdr:pic>
      <xdr:nvPicPr>
        <xdr:cNvPr id="2047" name="Picture 1" descr="Picture">
          <a:extLst>
            <a:ext uri="{FF2B5EF4-FFF2-40B4-BE49-F238E27FC236}">
              <a16:creationId xmlns:a16="http://schemas.microsoft.com/office/drawing/2014/main" id="{31EA5507-E002-40BF-B6D0-409CD7494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>
          <a:off x="1752600" y="8140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513</xdr:row>
      <xdr:rowOff>0</xdr:rowOff>
    </xdr:from>
    <xdr:to>
      <xdr:col>3</xdr:col>
      <xdr:colOff>1428750</xdr:colOff>
      <xdr:row>513</xdr:row>
      <xdr:rowOff>1143000</xdr:rowOff>
    </xdr:to>
    <xdr:pic>
      <xdr:nvPicPr>
        <xdr:cNvPr id="2048" name="Picture 1" descr="Picture">
          <a:extLst>
            <a:ext uri="{FF2B5EF4-FFF2-40B4-BE49-F238E27FC236}">
              <a16:creationId xmlns:a16="http://schemas.microsoft.com/office/drawing/2014/main" id="{259058CD-A2CB-41CA-B1A3-B4AB1666C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xfrm>
          <a:off x="1752600" y="7804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554</xdr:row>
      <xdr:rowOff>0</xdr:rowOff>
    </xdr:from>
    <xdr:to>
      <xdr:col>3</xdr:col>
      <xdr:colOff>1428750</xdr:colOff>
      <xdr:row>554</xdr:row>
      <xdr:rowOff>1143000</xdr:rowOff>
    </xdr:to>
    <xdr:pic>
      <xdr:nvPicPr>
        <xdr:cNvPr id="2049" name="Picture 1" descr="Picture">
          <a:extLst>
            <a:ext uri="{FF2B5EF4-FFF2-40B4-BE49-F238E27FC236}">
              <a16:creationId xmlns:a16="http://schemas.microsoft.com/office/drawing/2014/main" id="{8B2CA5B9-363D-4C70-AB9E-688126005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>
          <a:off x="1752600" y="8429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532</xdr:row>
      <xdr:rowOff>0</xdr:rowOff>
    </xdr:from>
    <xdr:to>
      <xdr:col>3</xdr:col>
      <xdr:colOff>1428750</xdr:colOff>
      <xdr:row>532</xdr:row>
      <xdr:rowOff>1143000</xdr:rowOff>
    </xdr:to>
    <xdr:pic>
      <xdr:nvPicPr>
        <xdr:cNvPr id="2050" name="Picture 1" descr="Picture">
          <a:extLst>
            <a:ext uri="{FF2B5EF4-FFF2-40B4-BE49-F238E27FC236}">
              <a16:creationId xmlns:a16="http://schemas.microsoft.com/office/drawing/2014/main" id="{E8D0A807-7275-4374-9A19-15ADB12A65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>
          <a:off x="1752600" y="8094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510</xdr:row>
      <xdr:rowOff>0</xdr:rowOff>
    </xdr:from>
    <xdr:to>
      <xdr:col>3</xdr:col>
      <xdr:colOff>1428750</xdr:colOff>
      <xdr:row>510</xdr:row>
      <xdr:rowOff>1143000</xdr:rowOff>
    </xdr:to>
    <xdr:pic>
      <xdr:nvPicPr>
        <xdr:cNvPr id="2051" name="Picture 1" descr="Picture">
          <a:extLst>
            <a:ext uri="{FF2B5EF4-FFF2-40B4-BE49-F238E27FC236}">
              <a16:creationId xmlns:a16="http://schemas.microsoft.com/office/drawing/2014/main" id="{5C328376-CE10-4434-BDF8-BE96A00F62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>
          <a:off x="1752600" y="7759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488</xdr:row>
      <xdr:rowOff>0</xdr:rowOff>
    </xdr:from>
    <xdr:to>
      <xdr:col>3</xdr:col>
      <xdr:colOff>1428750</xdr:colOff>
      <xdr:row>488</xdr:row>
      <xdr:rowOff>1143000</xdr:rowOff>
    </xdr:to>
    <xdr:pic>
      <xdr:nvPicPr>
        <xdr:cNvPr id="2052" name="Picture 1" descr="Picture">
          <a:extLst>
            <a:ext uri="{FF2B5EF4-FFF2-40B4-BE49-F238E27FC236}">
              <a16:creationId xmlns:a16="http://schemas.microsoft.com/office/drawing/2014/main" id="{CDA29CAC-DE19-458C-B030-157455CC7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>
          <a:off x="1752600" y="7423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555</xdr:row>
      <xdr:rowOff>0</xdr:rowOff>
    </xdr:from>
    <xdr:to>
      <xdr:col>3</xdr:col>
      <xdr:colOff>1428750</xdr:colOff>
      <xdr:row>555</xdr:row>
      <xdr:rowOff>1143000</xdr:rowOff>
    </xdr:to>
    <xdr:pic>
      <xdr:nvPicPr>
        <xdr:cNvPr id="2053" name="Picture 1" descr="Picture">
          <a:extLst>
            <a:ext uri="{FF2B5EF4-FFF2-40B4-BE49-F238E27FC236}">
              <a16:creationId xmlns:a16="http://schemas.microsoft.com/office/drawing/2014/main" id="{B9CC8CE8-8F45-4F58-A374-957A68B00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>
          <a:off x="1752600" y="8444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533</xdr:row>
      <xdr:rowOff>0</xdr:rowOff>
    </xdr:from>
    <xdr:to>
      <xdr:col>3</xdr:col>
      <xdr:colOff>1428750</xdr:colOff>
      <xdr:row>533</xdr:row>
      <xdr:rowOff>1143000</xdr:rowOff>
    </xdr:to>
    <xdr:pic>
      <xdr:nvPicPr>
        <xdr:cNvPr id="2054" name="Picture 1" descr="Picture">
          <a:extLst>
            <a:ext uri="{FF2B5EF4-FFF2-40B4-BE49-F238E27FC236}">
              <a16:creationId xmlns:a16="http://schemas.microsoft.com/office/drawing/2014/main" id="{0B7DCE60-50C2-4D4E-86D5-3F257A0DB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>
          <a:off x="1752600" y="8109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511</xdr:row>
      <xdr:rowOff>0</xdr:rowOff>
    </xdr:from>
    <xdr:to>
      <xdr:col>3</xdr:col>
      <xdr:colOff>1428750</xdr:colOff>
      <xdr:row>511</xdr:row>
      <xdr:rowOff>1143000</xdr:rowOff>
    </xdr:to>
    <xdr:pic>
      <xdr:nvPicPr>
        <xdr:cNvPr id="2055" name="Picture 1" descr="Picture">
          <a:extLst>
            <a:ext uri="{FF2B5EF4-FFF2-40B4-BE49-F238E27FC236}">
              <a16:creationId xmlns:a16="http://schemas.microsoft.com/office/drawing/2014/main" id="{3D4E778A-5D92-4771-A5C7-39809D5A0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>
          <a:off x="1752600" y="7774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489</xdr:row>
      <xdr:rowOff>0</xdr:rowOff>
    </xdr:from>
    <xdr:to>
      <xdr:col>3</xdr:col>
      <xdr:colOff>1428750</xdr:colOff>
      <xdr:row>489</xdr:row>
      <xdr:rowOff>1143000</xdr:rowOff>
    </xdr:to>
    <xdr:pic>
      <xdr:nvPicPr>
        <xdr:cNvPr id="2056" name="Picture 1" descr="Picture">
          <a:extLst>
            <a:ext uri="{FF2B5EF4-FFF2-40B4-BE49-F238E27FC236}">
              <a16:creationId xmlns:a16="http://schemas.microsoft.com/office/drawing/2014/main" id="{2526C210-27C2-4A6C-9625-602D7F510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>
          <a:off x="1752600" y="7439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530</xdr:row>
      <xdr:rowOff>0</xdr:rowOff>
    </xdr:from>
    <xdr:to>
      <xdr:col>3</xdr:col>
      <xdr:colOff>1428750</xdr:colOff>
      <xdr:row>530</xdr:row>
      <xdr:rowOff>1143000</xdr:rowOff>
    </xdr:to>
    <xdr:pic>
      <xdr:nvPicPr>
        <xdr:cNvPr id="2057" name="Picture 1" descr="Picture">
          <a:extLst>
            <a:ext uri="{FF2B5EF4-FFF2-40B4-BE49-F238E27FC236}">
              <a16:creationId xmlns:a16="http://schemas.microsoft.com/office/drawing/2014/main" id="{D549A827-5162-4B62-8BDD-699CE8359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1752600" y="8063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508</xdr:row>
      <xdr:rowOff>0</xdr:rowOff>
    </xdr:from>
    <xdr:to>
      <xdr:col>3</xdr:col>
      <xdr:colOff>1428750</xdr:colOff>
      <xdr:row>508</xdr:row>
      <xdr:rowOff>1143000</xdr:rowOff>
    </xdr:to>
    <xdr:pic>
      <xdr:nvPicPr>
        <xdr:cNvPr id="2058" name="Picture 1" descr="Picture">
          <a:extLst>
            <a:ext uri="{FF2B5EF4-FFF2-40B4-BE49-F238E27FC236}">
              <a16:creationId xmlns:a16="http://schemas.microsoft.com/office/drawing/2014/main" id="{4E15B63C-C82F-46B9-A05C-CA4755225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xfrm>
          <a:off x="1752600" y="7728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486</xdr:row>
      <xdr:rowOff>0</xdr:rowOff>
    </xdr:from>
    <xdr:to>
      <xdr:col>3</xdr:col>
      <xdr:colOff>1428750</xdr:colOff>
      <xdr:row>486</xdr:row>
      <xdr:rowOff>1143000</xdr:rowOff>
    </xdr:to>
    <xdr:pic>
      <xdr:nvPicPr>
        <xdr:cNvPr id="2059" name="Picture 1" descr="Picture">
          <a:extLst>
            <a:ext uri="{FF2B5EF4-FFF2-40B4-BE49-F238E27FC236}">
              <a16:creationId xmlns:a16="http://schemas.microsoft.com/office/drawing/2014/main" id="{F835F6F7-9C94-404E-87BE-231B31D03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>
          <a:off x="1752600" y="7393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553</xdr:row>
      <xdr:rowOff>0</xdr:rowOff>
    </xdr:from>
    <xdr:to>
      <xdr:col>3</xdr:col>
      <xdr:colOff>1428750</xdr:colOff>
      <xdr:row>553</xdr:row>
      <xdr:rowOff>1143000</xdr:rowOff>
    </xdr:to>
    <xdr:pic>
      <xdr:nvPicPr>
        <xdr:cNvPr id="2060" name="Picture 1" descr="Picture">
          <a:extLst>
            <a:ext uri="{FF2B5EF4-FFF2-40B4-BE49-F238E27FC236}">
              <a16:creationId xmlns:a16="http://schemas.microsoft.com/office/drawing/2014/main" id="{B0746683-D7AF-442F-B28B-12A513422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xfrm>
          <a:off x="1752600" y="8414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531</xdr:row>
      <xdr:rowOff>0</xdr:rowOff>
    </xdr:from>
    <xdr:to>
      <xdr:col>3</xdr:col>
      <xdr:colOff>1428750</xdr:colOff>
      <xdr:row>531</xdr:row>
      <xdr:rowOff>1143000</xdr:rowOff>
    </xdr:to>
    <xdr:pic>
      <xdr:nvPicPr>
        <xdr:cNvPr id="2061" name="Picture 1" descr="Picture">
          <a:extLst>
            <a:ext uri="{FF2B5EF4-FFF2-40B4-BE49-F238E27FC236}">
              <a16:creationId xmlns:a16="http://schemas.microsoft.com/office/drawing/2014/main" id="{8C4CBDCF-8127-4E8B-A85E-191F89AB5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>
          <a:off x="1752600" y="8079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509</xdr:row>
      <xdr:rowOff>0</xdr:rowOff>
    </xdr:from>
    <xdr:to>
      <xdr:col>3</xdr:col>
      <xdr:colOff>1428750</xdr:colOff>
      <xdr:row>509</xdr:row>
      <xdr:rowOff>1143000</xdr:rowOff>
    </xdr:to>
    <xdr:pic>
      <xdr:nvPicPr>
        <xdr:cNvPr id="2062" name="Picture 1" descr="Picture">
          <a:extLst>
            <a:ext uri="{FF2B5EF4-FFF2-40B4-BE49-F238E27FC236}">
              <a16:creationId xmlns:a16="http://schemas.microsoft.com/office/drawing/2014/main" id="{1B4F8C77-085D-47C3-A55D-3958E3F70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>
          <a:off x="1752600" y="7743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487</xdr:row>
      <xdr:rowOff>0</xdr:rowOff>
    </xdr:from>
    <xdr:to>
      <xdr:col>3</xdr:col>
      <xdr:colOff>1428750</xdr:colOff>
      <xdr:row>487</xdr:row>
      <xdr:rowOff>1143000</xdr:rowOff>
    </xdr:to>
    <xdr:pic>
      <xdr:nvPicPr>
        <xdr:cNvPr id="2063" name="Picture 1" descr="Picture">
          <a:extLst>
            <a:ext uri="{FF2B5EF4-FFF2-40B4-BE49-F238E27FC236}">
              <a16:creationId xmlns:a16="http://schemas.microsoft.com/office/drawing/2014/main" id="{26535057-BBAF-4FF7-BAB5-E2FEC890F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>
          <a:off x="1752600" y="7408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560</xdr:row>
      <xdr:rowOff>0</xdr:rowOff>
    </xdr:from>
    <xdr:to>
      <xdr:col>3</xdr:col>
      <xdr:colOff>1428750</xdr:colOff>
      <xdr:row>560</xdr:row>
      <xdr:rowOff>1143000</xdr:rowOff>
    </xdr:to>
    <xdr:pic>
      <xdr:nvPicPr>
        <xdr:cNvPr id="2064" name="Picture 1" descr="Picture">
          <a:extLst>
            <a:ext uri="{FF2B5EF4-FFF2-40B4-BE49-F238E27FC236}">
              <a16:creationId xmlns:a16="http://schemas.microsoft.com/office/drawing/2014/main" id="{29DD6F1A-2529-4B7C-9EAF-FA7D7841E9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>
          <a:off x="1752600" y="8521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561</xdr:row>
      <xdr:rowOff>0</xdr:rowOff>
    </xdr:from>
    <xdr:to>
      <xdr:col>3</xdr:col>
      <xdr:colOff>1428750</xdr:colOff>
      <xdr:row>561</xdr:row>
      <xdr:rowOff>1143000</xdr:rowOff>
    </xdr:to>
    <xdr:pic>
      <xdr:nvPicPr>
        <xdr:cNvPr id="2065" name="Picture 1" descr="Picture">
          <a:extLst>
            <a:ext uri="{FF2B5EF4-FFF2-40B4-BE49-F238E27FC236}">
              <a16:creationId xmlns:a16="http://schemas.microsoft.com/office/drawing/2014/main" id="{0308441C-F698-4FD1-9A27-F01502CF3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>
          <a:off x="1752600" y="8536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550</xdr:row>
      <xdr:rowOff>0</xdr:rowOff>
    </xdr:from>
    <xdr:to>
      <xdr:col>3</xdr:col>
      <xdr:colOff>1428750</xdr:colOff>
      <xdr:row>550</xdr:row>
      <xdr:rowOff>1143000</xdr:rowOff>
    </xdr:to>
    <xdr:pic>
      <xdr:nvPicPr>
        <xdr:cNvPr id="2066" name="Picture 1" descr="Picture">
          <a:extLst>
            <a:ext uri="{FF2B5EF4-FFF2-40B4-BE49-F238E27FC236}">
              <a16:creationId xmlns:a16="http://schemas.microsoft.com/office/drawing/2014/main" id="{46313A37-D819-43D3-84E1-C66CB0C16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>
          <a:off x="1752600" y="8368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528</xdr:row>
      <xdr:rowOff>0</xdr:rowOff>
    </xdr:from>
    <xdr:to>
      <xdr:col>3</xdr:col>
      <xdr:colOff>1428750</xdr:colOff>
      <xdr:row>528</xdr:row>
      <xdr:rowOff>1143000</xdr:rowOff>
    </xdr:to>
    <xdr:pic>
      <xdr:nvPicPr>
        <xdr:cNvPr id="2067" name="Picture 1" descr="Picture">
          <a:extLst>
            <a:ext uri="{FF2B5EF4-FFF2-40B4-BE49-F238E27FC236}">
              <a16:creationId xmlns:a16="http://schemas.microsoft.com/office/drawing/2014/main" id="{75C50314-151C-46F3-8F3B-33A85E407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>
          <a:off x="1752600" y="8033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551</xdr:row>
      <xdr:rowOff>0</xdr:rowOff>
    </xdr:from>
    <xdr:to>
      <xdr:col>3</xdr:col>
      <xdr:colOff>1428750</xdr:colOff>
      <xdr:row>551</xdr:row>
      <xdr:rowOff>1143000</xdr:rowOff>
    </xdr:to>
    <xdr:pic>
      <xdr:nvPicPr>
        <xdr:cNvPr id="2068" name="Picture 1" descr="Picture">
          <a:extLst>
            <a:ext uri="{FF2B5EF4-FFF2-40B4-BE49-F238E27FC236}">
              <a16:creationId xmlns:a16="http://schemas.microsoft.com/office/drawing/2014/main" id="{F5B024F2-9777-4735-ADCD-7681FDDF6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>
          <a:off x="1752600" y="8383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526</xdr:row>
      <xdr:rowOff>0</xdr:rowOff>
    </xdr:from>
    <xdr:to>
      <xdr:col>3</xdr:col>
      <xdr:colOff>1428750</xdr:colOff>
      <xdr:row>526</xdr:row>
      <xdr:rowOff>1143000</xdr:rowOff>
    </xdr:to>
    <xdr:pic>
      <xdr:nvPicPr>
        <xdr:cNvPr id="2069" name="Picture 1" descr="Picture">
          <a:extLst>
            <a:ext uri="{FF2B5EF4-FFF2-40B4-BE49-F238E27FC236}">
              <a16:creationId xmlns:a16="http://schemas.microsoft.com/office/drawing/2014/main" id="{290B3907-C41B-4963-9C1B-88547A5F55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xfrm>
          <a:off x="1752600" y="8002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504</xdr:row>
      <xdr:rowOff>0</xdr:rowOff>
    </xdr:from>
    <xdr:to>
      <xdr:col>3</xdr:col>
      <xdr:colOff>1428750</xdr:colOff>
      <xdr:row>504</xdr:row>
      <xdr:rowOff>1143000</xdr:rowOff>
    </xdr:to>
    <xdr:pic>
      <xdr:nvPicPr>
        <xdr:cNvPr id="2070" name="Picture 1" descr="Picture">
          <a:extLst>
            <a:ext uri="{FF2B5EF4-FFF2-40B4-BE49-F238E27FC236}">
              <a16:creationId xmlns:a16="http://schemas.microsoft.com/office/drawing/2014/main" id="{CE18BB09-DB0B-47B3-8787-8ABDF1BF9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xfrm>
          <a:off x="1752600" y="7667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527</xdr:row>
      <xdr:rowOff>0</xdr:rowOff>
    </xdr:from>
    <xdr:to>
      <xdr:col>3</xdr:col>
      <xdr:colOff>1428750</xdr:colOff>
      <xdr:row>527</xdr:row>
      <xdr:rowOff>1143000</xdr:rowOff>
    </xdr:to>
    <xdr:pic>
      <xdr:nvPicPr>
        <xdr:cNvPr id="2071" name="Picture 1" descr="Picture">
          <a:extLst>
            <a:ext uri="{FF2B5EF4-FFF2-40B4-BE49-F238E27FC236}">
              <a16:creationId xmlns:a16="http://schemas.microsoft.com/office/drawing/2014/main" id="{6CDBF807-F3C3-4472-B64C-A9C5E38BE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xfrm>
          <a:off x="1752600" y="8018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502</xdr:row>
      <xdr:rowOff>0</xdr:rowOff>
    </xdr:from>
    <xdr:to>
      <xdr:col>3</xdr:col>
      <xdr:colOff>1428750</xdr:colOff>
      <xdr:row>502</xdr:row>
      <xdr:rowOff>1143000</xdr:rowOff>
    </xdr:to>
    <xdr:pic>
      <xdr:nvPicPr>
        <xdr:cNvPr id="2072" name="Picture 1" descr="Picture">
          <a:extLst>
            <a:ext uri="{FF2B5EF4-FFF2-40B4-BE49-F238E27FC236}">
              <a16:creationId xmlns:a16="http://schemas.microsoft.com/office/drawing/2014/main" id="{0A16899A-3773-444A-ACAD-BE4A042AF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xfrm>
          <a:off x="1752600" y="7637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503</xdr:row>
      <xdr:rowOff>0</xdr:rowOff>
    </xdr:from>
    <xdr:to>
      <xdr:col>3</xdr:col>
      <xdr:colOff>1428750</xdr:colOff>
      <xdr:row>503</xdr:row>
      <xdr:rowOff>1143000</xdr:rowOff>
    </xdr:to>
    <xdr:pic>
      <xdr:nvPicPr>
        <xdr:cNvPr id="2073" name="Picture 1" descr="Picture">
          <a:extLst>
            <a:ext uri="{FF2B5EF4-FFF2-40B4-BE49-F238E27FC236}">
              <a16:creationId xmlns:a16="http://schemas.microsoft.com/office/drawing/2014/main" id="{21A350F1-5345-4AB8-B6E4-7BB958BEB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>
          <a:off x="1752600" y="7652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576</xdr:row>
      <xdr:rowOff>0</xdr:rowOff>
    </xdr:from>
    <xdr:to>
      <xdr:col>3</xdr:col>
      <xdr:colOff>1428750</xdr:colOff>
      <xdr:row>576</xdr:row>
      <xdr:rowOff>1143000</xdr:rowOff>
    </xdr:to>
    <xdr:pic>
      <xdr:nvPicPr>
        <xdr:cNvPr id="2074" name="Picture 1" descr="Picture">
          <a:extLst>
            <a:ext uri="{FF2B5EF4-FFF2-40B4-BE49-F238E27FC236}">
              <a16:creationId xmlns:a16="http://schemas.microsoft.com/office/drawing/2014/main" id="{B3A17374-5912-48BD-A824-B2F9C4702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xfrm>
          <a:off x="1752600" y="8764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574</xdr:row>
      <xdr:rowOff>0</xdr:rowOff>
    </xdr:from>
    <xdr:to>
      <xdr:col>3</xdr:col>
      <xdr:colOff>1428750</xdr:colOff>
      <xdr:row>574</xdr:row>
      <xdr:rowOff>1143000</xdr:rowOff>
    </xdr:to>
    <xdr:pic>
      <xdr:nvPicPr>
        <xdr:cNvPr id="2075" name="Picture 1" descr="Picture">
          <a:extLst>
            <a:ext uri="{FF2B5EF4-FFF2-40B4-BE49-F238E27FC236}">
              <a16:creationId xmlns:a16="http://schemas.microsoft.com/office/drawing/2014/main" id="{FA2D0AF2-72B9-4E81-9677-93DFBD4EE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xfrm>
          <a:off x="1752600" y="8734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552</xdr:row>
      <xdr:rowOff>0</xdr:rowOff>
    </xdr:from>
    <xdr:to>
      <xdr:col>3</xdr:col>
      <xdr:colOff>1428750</xdr:colOff>
      <xdr:row>552</xdr:row>
      <xdr:rowOff>1143000</xdr:rowOff>
    </xdr:to>
    <xdr:pic>
      <xdr:nvPicPr>
        <xdr:cNvPr id="2076" name="Picture 1" descr="Picture">
          <a:extLst>
            <a:ext uri="{FF2B5EF4-FFF2-40B4-BE49-F238E27FC236}">
              <a16:creationId xmlns:a16="http://schemas.microsoft.com/office/drawing/2014/main" id="{BB2E5DFA-023A-4FBE-B453-76192A8B5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xfrm>
          <a:off x="1752600" y="8399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575</xdr:row>
      <xdr:rowOff>0</xdr:rowOff>
    </xdr:from>
    <xdr:to>
      <xdr:col>3</xdr:col>
      <xdr:colOff>1428750</xdr:colOff>
      <xdr:row>575</xdr:row>
      <xdr:rowOff>1143000</xdr:rowOff>
    </xdr:to>
    <xdr:pic>
      <xdr:nvPicPr>
        <xdr:cNvPr id="2077" name="Picture 1" descr="Picture">
          <a:extLst>
            <a:ext uri="{FF2B5EF4-FFF2-40B4-BE49-F238E27FC236}">
              <a16:creationId xmlns:a16="http://schemas.microsoft.com/office/drawing/2014/main" id="{FBB46AC0-2FF9-4406-B4D5-6862F1046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>
          <a:off x="1752600" y="8749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517</xdr:row>
      <xdr:rowOff>0</xdr:rowOff>
    </xdr:from>
    <xdr:to>
      <xdr:col>3</xdr:col>
      <xdr:colOff>1428750</xdr:colOff>
      <xdr:row>517</xdr:row>
      <xdr:rowOff>1143000</xdr:rowOff>
    </xdr:to>
    <xdr:pic>
      <xdr:nvPicPr>
        <xdr:cNvPr id="2078" name="Picture 1" descr="Picture">
          <a:extLst>
            <a:ext uri="{FF2B5EF4-FFF2-40B4-BE49-F238E27FC236}">
              <a16:creationId xmlns:a16="http://schemas.microsoft.com/office/drawing/2014/main" id="{B5401A27-E2B3-46F7-90A5-C37467DB00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xfrm>
          <a:off x="1752600" y="7865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495</xdr:row>
      <xdr:rowOff>0</xdr:rowOff>
    </xdr:from>
    <xdr:to>
      <xdr:col>3</xdr:col>
      <xdr:colOff>1428750</xdr:colOff>
      <xdr:row>495</xdr:row>
      <xdr:rowOff>1143000</xdr:rowOff>
    </xdr:to>
    <xdr:pic>
      <xdr:nvPicPr>
        <xdr:cNvPr id="2079" name="Picture 1" descr="Picture">
          <a:extLst>
            <a:ext uri="{FF2B5EF4-FFF2-40B4-BE49-F238E27FC236}">
              <a16:creationId xmlns:a16="http://schemas.microsoft.com/office/drawing/2014/main" id="{D7EEA6E0-1D05-42A3-8275-2CB11E508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>
          <a:off x="1752600" y="7530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518</xdr:row>
      <xdr:rowOff>0</xdr:rowOff>
    </xdr:from>
    <xdr:to>
      <xdr:col>3</xdr:col>
      <xdr:colOff>1428750</xdr:colOff>
      <xdr:row>518</xdr:row>
      <xdr:rowOff>1143000</xdr:rowOff>
    </xdr:to>
    <xdr:pic>
      <xdr:nvPicPr>
        <xdr:cNvPr id="2080" name="Picture 1" descr="Picture">
          <a:extLst>
            <a:ext uri="{FF2B5EF4-FFF2-40B4-BE49-F238E27FC236}">
              <a16:creationId xmlns:a16="http://schemas.microsoft.com/office/drawing/2014/main" id="{397FB3A6-593C-499F-A174-7395AA879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xfrm>
          <a:off x="1752600" y="7880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496</xdr:row>
      <xdr:rowOff>0</xdr:rowOff>
    </xdr:from>
    <xdr:to>
      <xdr:col>3</xdr:col>
      <xdr:colOff>1428750</xdr:colOff>
      <xdr:row>496</xdr:row>
      <xdr:rowOff>1143000</xdr:rowOff>
    </xdr:to>
    <xdr:pic>
      <xdr:nvPicPr>
        <xdr:cNvPr id="2081" name="Picture 1" descr="Picture">
          <a:extLst>
            <a:ext uri="{FF2B5EF4-FFF2-40B4-BE49-F238E27FC236}">
              <a16:creationId xmlns:a16="http://schemas.microsoft.com/office/drawing/2014/main" id="{B5BB64A3-9B90-4B11-B4A3-68F5C6E51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>
          <a:off x="1752600" y="7545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493</xdr:row>
      <xdr:rowOff>0</xdr:rowOff>
    </xdr:from>
    <xdr:to>
      <xdr:col>3</xdr:col>
      <xdr:colOff>1428750</xdr:colOff>
      <xdr:row>493</xdr:row>
      <xdr:rowOff>1143000</xdr:rowOff>
    </xdr:to>
    <xdr:pic>
      <xdr:nvPicPr>
        <xdr:cNvPr id="2082" name="Picture 1" descr="Picture">
          <a:extLst>
            <a:ext uri="{FF2B5EF4-FFF2-40B4-BE49-F238E27FC236}">
              <a16:creationId xmlns:a16="http://schemas.microsoft.com/office/drawing/2014/main" id="{929F086E-1782-4AA0-B973-7BB40F81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xfrm>
          <a:off x="1752600" y="7499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494</xdr:row>
      <xdr:rowOff>0</xdr:rowOff>
    </xdr:from>
    <xdr:to>
      <xdr:col>3</xdr:col>
      <xdr:colOff>1428750</xdr:colOff>
      <xdr:row>494</xdr:row>
      <xdr:rowOff>1143000</xdr:rowOff>
    </xdr:to>
    <xdr:pic>
      <xdr:nvPicPr>
        <xdr:cNvPr id="2083" name="Picture 1" descr="Picture">
          <a:extLst>
            <a:ext uri="{FF2B5EF4-FFF2-40B4-BE49-F238E27FC236}">
              <a16:creationId xmlns:a16="http://schemas.microsoft.com/office/drawing/2014/main" id="{173F952A-3DD3-4549-BF85-1289B85E3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>
          <a:off x="1752600" y="7515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569</xdr:row>
      <xdr:rowOff>0</xdr:rowOff>
    </xdr:from>
    <xdr:to>
      <xdr:col>3</xdr:col>
      <xdr:colOff>1428750</xdr:colOff>
      <xdr:row>569</xdr:row>
      <xdr:rowOff>1143000</xdr:rowOff>
    </xdr:to>
    <xdr:pic>
      <xdr:nvPicPr>
        <xdr:cNvPr id="2084" name="Picture 1" descr="Picture">
          <a:extLst>
            <a:ext uri="{FF2B5EF4-FFF2-40B4-BE49-F238E27FC236}">
              <a16:creationId xmlns:a16="http://schemas.microsoft.com/office/drawing/2014/main" id="{6E4C39FB-E7F9-4ADD-A59E-17123D824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>
          <a:off x="1752600" y="8658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547</xdr:row>
      <xdr:rowOff>0</xdr:rowOff>
    </xdr:from>
    <xdr:to>
      <xdr:col>3</xdr:col>
      <xdr:colOff>1428750</xdr:colOff>
      <xdr:row>547</xdr:row>
      <xdr:rowOff>1143000</xdr:rowOff>
    </xdr:to>
    <xdr:pic>
      <xdr:nvPicPr>
        <xdr:cNvPr id="2085" name="Picture 1" descr="Picture">
          <a:extLst>
            <a:ext uri="{FF2B5EF4-FFF2-40B4-BE49-F238E27FC236}">
              <a16:creationId xmlns:a16="http://schemas.microsoft.com/office/drawing/2014/main" id="{B5DF1384-992B-4A6F-A07E-508C6C55E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xfrm>
          <a:off x="1752600" y="8322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525</xdr:row>
      <xdr:rowOff>0</xdr:rowOff>
    </xdr:from>
    <xdr:to>
      <xdr:col>3</xdr:col>
      <xdr:colOff>1428750</xdr:colOff>
      <xdr:row>525</xdr:row>
      <xdr:rowOff>1143000</xdr:rowOff>
    </xdr:to>
    <xdr:pic>
      <xdr:nvPicPr>
        <xdr:cNvPr id="2086" name="Picture 1" descr="Picture">
          <a:extLst>
            <a:ext uri="{FF2B5EF4-FFF2-40B4-BE49-F238E27FC236}">
              <a16:creationId xmlns:a16="http://schemas.microsoft.com/office/drawing/2014/main" id="{360D5763-2979-44CE-89C1-230B9C5EA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>
          <a:off x="1752600" y="7987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570</xdr:row>
      <xdr:rowOff>0</xdr:rowOff>
    </xdr:from>
    <xdr:to>
      <xdr:col>3</xdr:col>
      <xdr:colOff>1428750</xdr:colOff>
      <xdr:row>570</xdr:row>
      <xdr:rowOff>1143000</xdr:rowOff>
    </xdr:to>
    <xdr:pic>
      <xdr:nvPicPr>
        <xdr:cNvPr id="2087" name="Picture 1" descr="Picture">
          <a:extLst>
            <a:ext uri="{FF2B5EF4-FFF2-40B4-BE49-F238E27FC236}">
              <a16:creationId xmlns:a16="http://schemas.microsoft.com/office/drawing/2014/main" id="{561E57D1-A9DB-421A-AA0C-D1243335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>
          <a:off x="1752600" y="8673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548</xdr:row>
      <xdr:rowOff>0</xdr:rowOff>
    </xdr:from>
    <xdr:to>
      <xdr:col>3</xdr:col>
      <xdr:colOff>1428750</xdr:colOff>
      <xdr:row>548</xdr:row>
      <xdr:rowOff>1143000</xdr:rowOff>
    </xdr:to>
    <xdr:pic>
      <xdr:nvPicPr>
        <xdr:cNvPr id="2088" name="Picture 1" descr="Picture">
          <a:extLst>
            <a:ext uri="{FF2B5EF4-FFF2-40B4-BE49-F238E27FC236}">
              <a16:creationId xmlns:a16="http://schemas.microsoft.com/office/drawing/2014/main" id="{8946F671-0D7F-43B5-98E7-E0D24620C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>
          <a:off x="1752600" y="8338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567</xdr:row>
      <xdr:rowOff>0</xdr:rowOff>
    </xdr:from>
    <xdr:to>
      <xdr:col>3</xdr:col>
      <xdr:colOff>1428750</xdr:colOff>
      <xdr:row>567</xdr:row>
      <xdr:rowOff>1143000</xdr:rowOff>
    </xdr:to>
    <xdr:pic>
      <xdr:nvPicPr>
        <xdr:cNvPr id="2089" name="Picture 1" descr="Picture">
          <a:extLst>
            <a:ext uri="{FF2B5EF4-FFF2-40B4-BE49-F238E27FC236}">
              <a16:creationId xmlns:a16="http://schemas.microsoft.com/office/drawing/2014/main" id="{091AE37F-AA6B-4F08-90DA-64DC38344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>
          <a:off x="1752600" y="8627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545</xdr:row>
      <xdr:rowOff>0</xdr:rowOff>
    </xdr:from>
    <xdr:to>
      <xdr:col>3</xdr:col>
      <xdr:colOff>1428750</xdr:colOff>
      <xdr:row>545</xdr:row>
      <xdr:rowOff>1143000</xdr:rowOff>
    </xdr:to>
    <xdr:pic>
      <xdr:nvPicPr>
        <xdr:cNvPr id="2090" name="Picture 1" descr="Picture">
          <a:extLst>
            <a:ext uri="{FF2B5EF4-FFF2-40B4-BE49-F238E27FC236}">
              <a16:creationId xmlns:a16="http://schemas.microsoft.com/office/drawing/2014/main" id="{D31CF7F2-B9AF-4509-BC9C-7A6C8638F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>
          <a:off x="1752600" y="8292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523</xdr:row>
      <xdr:rowOff>0</xdr:rowOff>
    </xdr:from>
    <xdr:to>
      <xdr:col>3</xdr:col>
      <xdr:colOff>1428750</xdr:colOff>
      <xdr:row>523</xdr:row>
      <xdr:rowOff>1143000</xdr:rowOff>
    </xdr:to>
    <xdr:pic>
      <xdr:nvPicPr>
        <xdr:cNvPr id="2091" name="Picture 1" descr="Picture">
          <a:extLst>
            <a:ext uri="{FF2B5EF4-FFF2-40B4-BE49-F238E27FC236}">
              <a16:creationId xmlns:a16="http://schemas.microsoft.com/office/drawing/2014/main" id="{D06AD9FD-6488-44D5-93C2-DFF796173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xfrm>
          <a:off x="1752600" y="7957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501</xdr:row>
      <xdr:rowOff>0</xdr:rowOff>
    </xdr:from>
    <xdr:to>
      <xdr:col>3</xdr:col>
      <xdr:colOff>1428750</xdr:colOff>
      <xdr:row>501</xdr:row>
      <xdr:rowOff>1143000</xdr:rowOff>
    </xdr:to>
    <xdr:pic>
      <xdr:nvPicPr>
        <xdr:cNvPr id="2092" name="Picture 1" descr="Picture">
          <a:extLst>
            <a:ext uri="{FF2B5EF4-FFF2-40B4-BE49-F238E27FC236}">
              <a16:creationId xmlns:a16="http://schemas.microsoft.com/office/drawing/2014/main" id="{7BC6C7F5-A46D-4272-BA53-D40E04168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xfrm>
          <a:off x="1752600" y="7621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568</xdr:row>
      <xdr:rowOff>0</xdr:rowOff>
    </xdr:from>
    <xdr:to>
      <xdr:col>3</xdr:col>
      <xdr:colOff>1428750</xdr:colOff>
      <xdr:row>568</xdr:row>
      <xdr:rowOff>1143000</xdr:rowOff>
    </xdr:to>
    <xdr:pic>
      <xdr:nvPicPr>
        <xdr:cNvPr id="2093" name="Picture 1" descr="Picture">
          <a:extLst>
            <a:ext uri="{FF2B5EF4-FFF2-40B4-BE49-F238E27FC236}">
              <a16:creationId xmlns:a16="http://schemas.microsoft.com/office/drawing/2014/main" id="{2085F1F3-7D26-4235-9FA8-9D163AD08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xfrm>
          <a:off x="1752600" y="8642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546</xdr:row>
      <xdr:rowOff>0</xdr:rowOff>
    </xdr:from>
    <xdr:to>
      <xdr:col>3</xdr:col>
      <xdr:colOff>1428750</xdr:colOff>
      <xdr:row>546</xdr:row>
      <xdr:rowOff>1143000</xdr:rowOff>
    </xdr:to>
    <xdr:pic>
      <xdr:nvPicPr>
        <xdr:cNvPr id="2094" name="Picture 1" descr="Picture">
          <a:extLst>
            <a:ext uri="{FF2B5EF4-FFF2-40B4-BE49-F238E27FC236}">
              <a16:creationId xmlns:a16="http://schemas.microsoft.com/office/drawing/2014/main" id="{2A52BA42-0A50-474C-A78D-3EE852D69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xfrm>
          <a:off x="1752600" y="8307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524</xdr:row>
      <xdr:rowOff>0</xdr:rowOff>
    </xdr:from>
    <xdr:to>
      <xdr:col>3</xdr:col>
      <xdr:colOff>1428750</xdr:colOff>
      <xdr:row>524</xdr:row>
      <xdr:rowOff>1143000</xdr:rowOff>
    </xdr:to>
    <xdr:pic>
      <xdr:nvPicPr>
        <xdr:cNvPr id="2095" name="Picture 1" descr="Picture">
          <a:extLst>
            <a:ext uri="{FF2B5EF4-FFF2-40B4-BE49-F238E27FC236}">
              <a16:creationId xmlns:a16="http://schemas.microsoft.com/office/drawing/2014/main" id="{C567D120-FFD6-4252-A4DE-FB96AD0B4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>
          <a:off x="1752600" y="7972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565</xdr:row>
      <xdr:rowOff>0</xdr:rowOff>
    </xdr:from>
    <xdr:to>
      <xdr:col>3</xdr:col>
      <xdr:colOff>1428750</xdr:colOff>
      <xdr:row>565</xdr:row>
      <xdr:rowOff>1143000</xdr:rowOff>
    </xdr:to>
    <xdr:pic>
      <xdr:nvPicPr>
        <xdr:cNvPr id="2096" name="Picture 1" descr="Picture">
          <a:extLst>
            <a:ext uri="{FF2B5EF4-FFF2-40B4-BE49-F238E27FC236}">
              <a16:creationId xmlns:a16="http://schemas.microsoft.com/office/drawing/2014/main" id="{375F79B0-B874-4390-AB03-B82E35FE7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>
          <a:off x="1752600" y="8597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543</xdr:row>
      <xdr:rowOff>0</xdr:rowOff>
    </xdr:from>
    <xdr:to>
      <xdr:col>3</xdr:col>
      <xdr:colOff>1428750</xdr:colOff>
      <xdr:row>543</xdr:row>
      <xdr:rowOff>1143000</xdr:rowOff>
    </xdr:to>
    <xdr:pic>
      <xdr:nvPicPr>
        <xdr:cNvPr id="2097" name="Picture 1" descr="Picture">
          <a:extLst>
            <a:ext uri="{FF2B5EF4-FFF2-40B4-BE49-F238E27FC236}">
              <a16:creationId xmlns:a16="http://schemas.microsoft.com/office/drawing/2014/main" id="{CFFE02D1-D60F-4F92-87C2-D033F8C74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xfrm>
          <a:off x="1752600" y="8261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521</xdr:row>
      <xdr:rowOff>0</xdr:rowOff>
    </xdr:from>
    <xdr:to>
      <xdr:col>3</xdr:col>
      <xdr:colOff>1428750</xdr:colOff>
      <xdr:row>521</xdr:row>
      <xdr:rowOff>1143000</xdr:rowOff>
    </xdr:to>
    <xdr:pic>
      <xdr:nvPicPr>
        <xdr:cNvPr id="2098" name="Picture 1" descr="Picture">
          <a:extLst>
            <a:ext uri="{FF2B5EF4-FFF2-40B4-BE49-F238E27FC236}">
              <a16:creationId xmlns:a16="http://schemas.microsoft.com/office/drawing/2014/main" id="{DBB296DF-424E-43FF-B9C1-27AE40308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xfrm>
          <a:off x="1752600" y="7926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499</xdr:row>
      <xdr:rowOff>0</xdr:rowOff>
    </xdr:from>
    <xdr:to>
      <xdr:col>3</xdr:col>
      <xdr:colOff>1428750</xdr:colOff>
      <xdr:row>499</xdr:row>
      <xdr:rowOff>1143000</xdr:rowOff>
    </xdr:to>
    <xdr:pic>
      <xdr:nvPicPr>
        <xdr:cNvPr id="2099" name="Picture 1" descr="Picture">
          <a:extLst>
            <a:ext uri="{FF2B5EF4-FFF2-40B4-BE49-F238E27FC236}">
              <a16:creationId xmlns:a16="http://schemas.microsoft.com/office/drawing/2014/main" id="{B045B560-5975-4C18-A0FD-DCD8145E3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xfrm>
          <a:off x="1752600" y="7591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566</xdr:row>
      <xdr:rowOff>0</xdr:rowOff>
    </xdr:from>
    <xdr:to>
      <xdr:col>3</xdr:col>
      <xdr:colOff>1428750</xdr:colOff>
      <xdr:row>566</xdr:row>
      <xdr:rowOff>1143000</xdr:rowOff>
    </xdr:to>
    <xdr:pic>
      <xdr:nvPicPr>
        <xdr:cNvPr id="2100" name="Picture 1" descr="Picture">
          <a:extLst>
            <a:ext uri="{FF2B5EF4-FFF2-40B4-BE49-F238E27FC236}">
              <a16:creationId xmlns:a16="http://schemas.microsoft.com/office/drawing/2014/main" id="{D31C1A50-D0E4-47C7-BC35-59BE94658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xfrm>
          <a:off x="1752600" y="8612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544</xdr:row>
      <xdr:rowOff>0</xdr:rowOff>
    </xdr:from>
    <xdr:to>
      <xdr:col>3</xdr:col>
      <xdr:colOff>1428750</xdr:colOff>
      <xdr:row>544</xdr:row>
      <xdr:rowOff>1143000</xdr:rowOff>
    </xdr:to>
    <xdr:pic>
      <xdr:nvPicPr>
        <xdr:cNvPr id="2101" name="Picture 1" descr="Picture">
          <a:extLst>
            <a:ext uri="{FF2B5EF4-FFF2-40B4-BE49-F238E27FC236}">
              <a16:creationId xmlns:a16="http://schemas.microsoft.com/office/drawing/2014/main" id="{84014C89-8D93-4CC2-9E75-E2F6D0802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xfrm>
          <a:off x="1752600" y="8277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522</xdr:row>
      <xdr:rowOff>0</xdr:rowOff>
    </xdr:from>
    <xdr:to>
      <xdr:col>3</xdr:col>
      <xdr:colOff>1428750</xdr:colOff>
      <xdr:row>522</xdr:row>
      <xdr:rowOff>1143000</xdr:rowOff>
    </xdr:to>
    <xdr:pic>
      <xdr:nvPicPr>
        <xdr:cNvPr id="2102" name="Picture 1" descr="Picture">
          <a:extLst>
            <a:ext uri="{FF2B5EF4-FFF2-40B4-BE49-F238E27FC236}">
              <a16:creationId xmlns:a16="http://schemas.microsoft.com/office/drawing/2014/main" id="{C143DDB7-5D7A-4155-8972-2BDE58F52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xfrm>
          <a:off x="1752600" y="7941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500</xdr:row>
      <xdr:rowOff>0</xdr:rowOff>
    </xdr:from>
    <xdr:to>
      <xdr:col>3</xdr:col>
      <xdr:colOff>1428750</xdr:colOff>
      <xdr:row>500</xdr:row>
      <xdr:rowOff>1143000</xdr:rowOff>
    </xdr:to>
    <xdr:pic>
      <xdr:nvPicPr>
        <xdr:cNvPr id="2103" name="Picture 1" descr="Picture">
          <a:extLst>
            <a:ext uri="{FF2B5EF4-FFF2-40B4-BE49-F238E27FC236}">
              <a16:creationId xmlns:a16="http://schemas.microsoft.com/office/drawing/2014/main" id="{BD9D4EDC-3747-485A-A0EB-086DCDCEA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xfrm>
          <a:off x="1752600" y="7606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541</xdr:row>
      <xdr:rowOff>0</xdr:rowOff>
    </xdr:from>
    <xdr:to>
      <xdr:col>3</xdr:col>
      <xdr:colOff>1428750</xdr:colOff>
      <xdr:row>541</xdr:row>
      <xdr:rowOff>1143000</xdr:rowOff>
    </xdr:to>
    <xdr:pic>
      <xdr:nvPicPr>
        <xdr:cNvPr id="2104" name="Picture 1" descr="Picture">
          <a:extLst>
            <a:ext uri="{FF2B5EF4-FFF2-40B4-BE49-F238E27FC236}">
              <a16:creationId xmlns:a16="http://schemas.microsoft.com/office/drawing/2014/main" id="{7157AB10-8196-451A-9BBF-F0EB3AAA64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xfrm>
          <a:off x="1752600" y="8231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519</xdr:row>
      <xdr:rowOff>0</xdr:rowOff>
    </xdr:from>
    <xdr:to>
      <xdr:col>3</xdr:col>
      <xdr:colOff>1428750</xdr:colOff>
      <xdr:row>519</xdr:row>
      <xdr:rowOff>1143000</xdr:rowOff>
    </xdr:to>
    <xdr:pic>
      <xdr:nvPicPr>
        <xdr:cNvPr id="2105" name="Picture 1" descr="Picture">
          <a:extLst>
            <a:ext uri="{FF2B5EF4-FFF2-40B4-BE49-F238E27FC236}">
              <a16:creationId xmlns:a16="http://schemas.microsoft.com/office/drawing/2014/main" id="{3C86A109-C263-4812-ACB5-368A0DF94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>
          <a:off x="1752600" y="7896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497</xdr:row>
      <xdr:rowOff>0</xdr:rowOff>
    </xdr:from>
    <xdr:to>
      <xdr:col>3</xdr:col>
      <xdr:colOff>1428750</xdr:colOff>
      <xdr:row>497</xdr:row>
      <xdr:rowOff>1143000</xdr:rowOff>
    </xdr:to>
    <xdr:pic>
      <xdr:nvPicPr>
        <xdr:cNvPr id="2106" name="Picture 1" descr="Picture">
          <a:extLst>
            <a:ext uri="{FF2B5EF4-FFF2-40B4-BE49-F238E27FC236}">
              <a16:creationId xmlns:a16="http://schemas.microsoft.com/office/drawing/2014/main" id="{BD49D440-9AA3-4AF0-A635-694F7875D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xfrm>
          <a:off x="1752600" y="7560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542</xdr:row>
      <xdr:rowOff>0</xdr:rowOff>
    </xdr:from>
    <xdr:to>
      <xdr:col>3</xdr:col>
      <xdr:colOff>1428750</xdr:colOff>
      <xdr:row>542</xdr:row>
      <xdr:rowOff>1143000</xdr:rowOff>
    </xdr:to>
    <xdr:pic>
      <xdr:nvPicPr>
        <xdr:cNvPr id="2107" name="Picture 1" descr="Picture">
          <a:extLst>
            <a:ext uri="{FF2B5EF4-FFF2-40B4-BE49-F238E27FC236}">
              <a16:creationId xmlns:a16="http://schemas.microsoft.com/office/drawing/2014/main" id="{C4005D5E-35CF-43CE-8648-C9D33BCCA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xfrm>
          <a:off x="1752600" y="8246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520</xdr:row>
      <xdr:rowOff>0</xdr:rowOff>
    </xdr:from>
    <xdr:to>
      <xdr:col>3</xdr:col>
      <xdr:colOff>1428750</xdr:colOff>
      <xdr:row>520</xdr:row>
      <xdr:rowOff>1143000</xdr:rowOff>
    </xdr:to>
    <xdr:pic>
      <xdr:nvPicPr>
        <xdr:cNvPr id="2108" name="Picture 1" descr="Picture">
          <a:extLst>
            <a:ext uri="{FF2B5EF4-FFF2-40B4-BE49-F238E27FC236}">
              <a16:creationId xmlns:a16="http://schemas.microsoft.com/office/drawing/2014/main" id="{54A83234-8BCB-47C9-BDCE-9BF908838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xfrm>
          <a:off x="1752600" y="7911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498</xdr:row>
      <xdr:rowOff>0</xdr:rowOff>
    </xdr:from>
    <xdr:to>
      <xdr:col>3</xdr:col>
      <xdr:colOff>1428750</xdr:colOff>
      <xdr:row>498</xdr:row>
      <xdr:rowOff>1143000</xdr:rowOff>
    </xdr:to>
    <xdr:pic>
      <xdr:nvPicPr>
        <xdr:cNvPr id="2109" name="Picture 1" descr="Picture">
          <a:extLst>
            <a:ext uri="{FF2B5EF4-FFF2-40B4-BE49-F238E27FC236}">
              <a16:creationId xmlns:a16="http://schemas.microsoft.com/office/drawing/2014/main" id="{350F4638-CDD9-494E-9536-9646DCCB5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xfrm>
          <a:off x="1752600" y="7576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573</xdr:row>
      <xdr:rowOff>0</xdr:rowOff>
    </xdr:from>
    <xdr:to>
      <xdr:col>3</xdr:col>
      <xdr:colOff>1428750</xdr:colOff>
      <xdr:row>573</xdr:row>
      <xdr:rowOff>1143000</xdr:rowOff>
    </xdr:to>
    <xdr:pic>
      <xdr:nvPicPr>
        <xdr:cNvPr id="2110" name="Picture 1" descr="Picture">
          <a:extLst>
            <a:ext uri="{FF2B5EF4-FFF2-40B4-BE49-F238E27FC236}">
              <a16:creationId xmlns:a16="http://schemas.microsoft.com/office/drawing/2014/main" id="{924DBCF6-963F-4B6D-B226-F87761C2C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xfrm>
          <a:off x="1752600" y="8719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571</xdr:row>
      <xdr:rowOff>0</xdr:rowOff>
    </xdr:from>
    <xdr:to>
      <xdr:col>3</xdr:col>
      <xdr:colOff>1428750</xdr:colOff>
      <xdr:row>571</xdr:row>
      <xdr:rowOff>1143000</xdr:rowOff>
    </xdr:to>
    <xdr:pic>
      <xdr:nvPicPr>
        <xdr:cNvPr id="2111" name="Picture 1" descr="Picture">
          <a:extLst>
            <a:ext uri="{FF2B5EF4-FFF2-40B4-BE49-F238E27FC236}">
              <a16:creationId xmlns:a16="http://schemas.microsoft.com/office/drawing/2014/main" id="{3BE70A63-A748-4DBD-8EE6-0109FB7DE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xfrm>
          <a:off x="1752600" y="8688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549</xdr:row>
      <xdr:rowOff>0</xdr:rowOff>
    </xdr:from>
    <xdr:to>
      <xdr:col>3</xdr:col>
      <xdr:colOff>1428750</xdr:colOff>
      <xdr:row>549</xdr:row>
      <xdr:rowOff>1143000</xdr:rowOff>
    </xdr:to>
    <xdr:pic>
      <xdr:nvPicPr>
        <xdr:cNvPr id="2112" name="Picture 1" descr="Picture">
          <a:extLst>
            <a:ext uri="{FF2B5EF4-FFF2-40B4-BE49-F238E27FC236}">
              <a16:creationId xmlns:a16="http://schemas.microsoft.com/office/drawing/2014/main" id="{A0EB2003-7BC3-45E6-914E-7FAED2470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xfrm>
          <a:off x="1752600" y="8353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572</xdr:row>
      <xdr:rowOff>0</xdr:rowOff>
    </xdr:from>
    <xdr:to>
      <xdr:col>3</xdr:col>
      <xdr:colOff>1428750</xdr:colOff>
      <xdr:row>572</xdr:row>
      <xdr:rowOff>1143000</xdr:rowOff>
    </xdr:to>
    <xdr:pic>
      <xdr:nvPicPr>
        <xdr:cNvPr id="2113" name="Picture 1" descr="Picture">
          <a:extLst>
            <a:ext uri="{FF2B5EF4-FFF2-40B4-BE49-F238E27FC236}">
              <a16:creationId xmlns:a16="http://schemas.microsoft.com/office/drawing/2014/main" id="{77E3FC04-A634-4192-93D5-682090453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xfrm>
          <a:off x="1752600" y="8703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658</xdr:row>
      <xdr:rowOff>0</xdr:rowOff>
    </xdr:from>
    <xdr:to>
      <xdr:col>3</xdr:col>
      <xdr:colOff>1428750</xdr:colOff>
      <xdr:row>658</xdr:row>
      <xdr:rowOff>1143000</xdr:rowOff>
    </xdr:to>
    <xdr:pic>
      <xdr:nvPicPr>
        <xdr:cNvPr id="2114" name="Picture 1" descr="Picture">
          <a:extLst>
            <a:ext uri="{FF2B5EF4-FFF2-40B4-BE49-F238E27FC236}">
              <a16:creationId xmlns:a16="http://schemas.microsoft.com/office/drawing/2014/main" id="{E94E04BB-776C-4C77-8DF0-5CAA86CD8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xfrm>
          <a:off x="1752600" y="10014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636</xdr:row>
      <xdr:rowOff>0</xdr:rowOff>
    </xdr:from>
    <xdr:to>
      <xdr:col>3</xdr:col>
      <xdr:colOff>1428750</xdr:colOff>
      <xdr:row>636</xdr:row>
      <xdr:rowOff>1143000</xdr:rowOff>
    </xdr:to>
    <xdr:pic>
      <xdr:nvPicPr>
        <xdr:cNvPr id="2115" name="Picture 1" descr="Picture">
          <a:extLst>
            <a:ext uri="{FF2B5EF4-FFF2-40B4-BE49-F238E27FC236}">
              <a16:creationId xmlns:a16="http://schemas.microsoft.com/office/drawing/2014/main" id="{0E0584E8-4AC4-4C6E-8591-5D1BC79283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xfrm>
          <a:off x="1752600" y="9679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659</xdr:row>
      <xdr:rowOff>0</xdr:rowOff>
    </xdr:from>
    <xdr:to>
      <xdr:col>3</xdr:col>
      <xdr:colOff>1428750</xdr:colOff>
      <xdr:row>659</xdr:row>
      <xdr:rowOff>1143000</xdr:rowOff>
    </xdr:to>
    <xdr:pic>
      <xdr:nvPicPr>
        <xdr:cNvPr id="2116" name="Picture 1" descr="Picture">
          <a:extLst>
            <a:ext uri="{FF2B5EF4-FFF2-40B4-BE49-F238E27FC236}">
              <a16:creationId xmlns:a16="http://schemas.microsoft.com/office/drawing/2014/main" id="{5B3B7955-7638-43EC-A01F-B337620B6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xfrm>
          <a:off x="1752600" y="10029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660</xdr:row>
      <xdr:rowOff>0</xdr:rowOff>
    </xdr:from>
    <xdr:to>
      <xdr:col>3</xdr:col>
      <xdr:colOff>1428750</xdr:colOff>
      <xdr:row>660</xdr:row>
      <xdr:rowOff>1143000</xdr:rowOff>
    </xdr:to>
    <xdr:pic>
      <xdr:nvPicPr>
        <xdr:cNvPr id="2117" name="Picture 1" descr="Picture">
          <a:extLst>
            <a:ext uri="{FF2B5EF4-FFF2-40B4-BE49-F238E27FC236}">
              <a16:creationId xmlns:a16="http://schemas.microsoft.com/office/drawing/2014/main" id="{F3142733-1B1C-4124-AAD8-BBB2EAB11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xfrm>
          <a:off x="1752600" y="10045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610</xdr:row>
      <xdr:rowOff>0</xdr:rowOff>
    </xdr:from>
    <xdr:to>
      <xdr:col>3</xdr:col>
      <xdr:colOff>1428750</xdr:colOff>
      <xdr:row>610</xdr:row>
      <xdr:rowOff>1143000</xdr:rowOff>
    </xdr:to>
    <xdr:pic>
      <xdr:nvPicPr>
        <xdr:cNvPr id="2118" name="Picture 1" descr="Picture">
          <a:extLst>
            <a:ext uri="{FF2B5EF4-FFF2-40B4-BE49-F238E27FC236}">
              <a16:creationId xmlns:a16="http://schemas.microsoft.com/office/drawing/2014/main" id="{995A0B1B-E20E-4DAD-B639-4895DADB6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xfrm>
          <a:off x="1752600" y="9283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588</xdr:row>
      <xdr:rowOff>0</xdr:rowOff>
    </xdr:from>
    <xdr:to>
      <xdr:col>3</xdr:col>
      <xdr:colOff>1428750</xdr:colOff>
      <xdr:row>588</xdr:row>
      <xdr:rowOff>1143000</xdr:rowOff>
    </xdr:to>
    <xdr:pic>
      <xdr:nvPicPr>
        <xdr:cNvPr id="2119" name="Picture 1" descr="Picture">
          <a:extLst>
            <a:ext uri="{FF2B5EF4-FFF2-40B4-BE49-F238E27FC236}">
              <a16:creationId xmlns:a16="http://schemas.microsoft.com/office/drawing/2014/main" id="{2DB2C9E1-01FB-471F-8F4B-C95581441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xfrm>
          <a:off x="1752600" y="8947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611</xdr:row>
      <xdr:rowOff>0</xdr:rowOff>
    </xdr:from>
    <xdr:to>
      <xdr:col>3</xdr:col>
      <xdr:colOff>1428750</xdr:colOff>
      <xdr:row>611</xdr:row>
      <xdr:rowOff>1143000</xdr:rowOff>
    </xdr:to>
    <xdr:pic>
      <xdr:nvPicPr>
        <xdr:cNvPr id="2120" name="Picture 1" descr="Picture">
          <a:extLst>
            <a:ext uri="{FF2B5EF4-FFF2-40B4-BE49-F238E27FC236}">
              <a16:creationId xmlns:a16="http://schemas.microsoft.com/office/drawing/2014/main" id="{94BF6974-1151-471E-9732-9E73D3748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3"/>
        <a:stretch>
          <a:fillRect/>
        </a:stretch>
      </xdr:blipFill>
      <xdr:spPr>
        <a:xfrm>
          <a:off x="1752600" y="9298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634</xdr:row>
      <xdr:rowOff>0</xdr:rowOff>
    </xdr:from>
    <xdr:to>
      <xdr:col>3</xdr:col>
      <xdr:colOff>1428750</xdr:colOff>
      <xdr:row>634</xdr:row>
      <xdr:rowOff>1143000</xdr:rowOff>
    </xdr:to>
    <xdr:pic>
      <xdr:nvPicPr>
        <xdr:cNvPr id="2121" name="Picture 1" descr="Picture">
          <a:extLst>
            <a:ext uri="{FF2B5EF4-FFF2-40B4-BE49-F238E27FC236}">
              <a16:creationId xmlns:a16="http://schemas.microsoft.com/office/drawing/2014/main" id="{DBF7D52E-666A-4283-86B6-DFBE17457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xfrm>
          <a:off x="1752600" y="9648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612</xdr:row>
      <xdr:rowOff>0</xdr:rowOff>
    </xdr:from>
    <xdr:to>
      <xdr:col>3</xdr:col>
      <xdr:colOff>1428750</xdr:colOff>
      <xdr:row>612</xdr:row>
      <xdr:rowOff>1143000</xdr:rowOff>
    </xdr:to>
    <xdr:pic>
      <xdr:nvPicPr>
        <xdr:cNvPr id="2122" name="Picture 1" descr="Picture">
          <a:extLst>
            <a:ext uri="{FF2B5EF4-FFF2-40B4-BE49-F238E27FC236}">
              <a16:creationId xmlns:a16="http://schemas.microsoft.com/office/drawing/2014/main" id="{A235C474-75D4-4F1B-92C5-D01A49C1F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5"/>
        <a:stretch>
          <a:fillRect/>
        </a:stretch>
      </xdr:blipFill>
      <xdr:spPr>
        <a:xfrm>
          <a:off x="1752600" y="9313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635</xdr:row>
      <xdr:rowOff>0</xdr:rowOff>
    </xdr:from>
    <xdr:to>
      <xdr:col>3</xdr:col>
      <xdr:colOff>1428750</xdr:colOff>
      <xdr:row>635</xdr:row>
      <xdr:rowOff>1143000</xdr:rowOff>
    </xdr:to>
    <xdr:pic>
      <xdr:nvPicPr>
        <xdr:cNvPr id="2123" name="Picture 1" descr="Picture">
          <a:extLst>
            <a:ext uri="{FF2B5EF4-FFF2-40B4-BE49-F238E27FC236}">
              <a16:creationId xmlns:a16="http://schemas.microsoft.com/office/drawing/2014/main" id="{C2E763D5-8A08-41B4-A859-7F2BF4A05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xfrm>
          <a:off x="1752600" y="9664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586</xdr:row>
      <xdr:rowOff>0</xdr:rowOff>
    </xdr:from>
    <xdr:to>
      <xdr:col>3</xdr:col>
      <xdr:colOff>1428750</xdr:colOff>
      <xdr:row>586</xdr:row>
      <xdr:rowOff>1143000</xdr:rowOff>
    </xdr:to>
    <xdr:pic>
      <xdr:nvPicPr>
        <xdr:cNvPr id="2124" name="Picture 1" descr="Picture">
          <a:extLst>
            <a:ext uri="{FF2B5EF4-FFF2-40B4-BE49-F238E27FC236}">
              <a16:creationId xmlns:a16="http://schemas.microsoft.com/office/drawing/2014/main" id="{3DDBA38F-6C70-410D-92E0-64D105AA8C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7"/>
        <a:stretch>
          <a:fillRect/>
        </a:stretch>
      </xdr:blipFill>
      <xdr:spPr>
        <a:xfrm>
          <a:off x="1752600" y="8917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587</xdr:row>
      <xdr:rowOff>0</xdr:rowOff>
    </xdr:from>
    <xdr:to>
      <xdr:col>3</xdr:col>
      <xdr:colOff>1428750</xdr:colOff>
      <xdr:row>587</xdr:row>
      <xdr:rowOff>1143000</xdr:rowOff>
    </xdr:to>
    <xdr:pic>
      <xdr:nvPicPr>
        <xdr:cNvPr id="2125" name="Picture 1" descr="Picture">
          <a:extLst>
            <a:ext uri="{FF2B5EF4-FFF2-40B4-BE49-F238E27FC236}">
              <a16:creationId xmlns:a16="http://schemas.microsoft.com/office/drawing/2014/main" id="{0D01B284-DB50-46B4-BE03-9A1E0F107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xfrm>
          <a:off x="1752600" y="8932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651</xdr:row>
      <xdr:rowOff>0</xdr:rowOff>
    </xdr:from>
    <xdr:to>
      <xdr:col>3</xdr:col>
      <xdr:colOff>1428750</xdr:colOff>
      <xdr:row>651</xdr:row>
      <xdr:rowOff>1143000</xdr:rowOff>
    </xdr:to>
    <xdr:pic>
      <xdr:nvPicPr>
        <xdr:cNvPr id="2126" name="Picture 1" descr="Picture">
          <a:extLst>
            <a:ext uri="{FF2B5EF4-FFF2-40B4-BE49-F238E27FC236}">
              <a16:creationId xmlns:a16="http://schemas.microsoft.com/office/drawing/2014/main" id="{B0B8C7E3-08A8-4AE8-A335-D8E55893E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9"/>
        <a:stretch>
          <a:fillRect/>
        </a:stretch>
      </xdr:blipFill>
      <xdr:spPr>
        <a:xfrm>
          <a:off x="1752600" y="9907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629</xdr:row>
      <xdr:rowOff>0</xdr:rowOff>
    </xdr:from>
    <xdr:to>
      <xdr:col>3</xdr:col>
      <xdr:colOff>1428750</xdr:colOff>
      <xdr:row>629</xdr:row>
      <xdr:rowOff>1143000</xdr:rowOff>
    </xdr:to>
    <xdr:pic>
      <xdr:nvPicPr>
        <xdr:cNvPr id="2127" name="Picture 1" descr="Picture">
          <a:extLst>
            <a:ext uri="{FF2B5EF4-FFF2-40B4-BE49-F238E27FC236}">
              <a16:creationId xmlns:a16="http://schemas.microsoft.com/office/drawing/2014/main" id="{72B1D01C-0C5E-421C-9D86-98109AAB9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xfrm>
          <a:off x="1752600" y="9572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607</xdr:row>
      <xdr:rowOff>0</xdr:rowOff>
    </xdr:from>
    <xdr:to>
      <xdr:col>3</xdr:col>
      <xdr:colOff>1428750</xdr:colOff>
      <xdr:row>607</xdr:row>
      <xdr:rowOff>1143000</xdr:rowOff>
    </xdr:to>
    <xdr:pic>
      <xdr:nvPicPr>
        <xdr:cNvPr id="2128" name="Picture 1" descr="Picture">
          <a:extLst>
            <a:ext uri="{FF2B5EF4-FFF2-40B4-BE49-F238E27FC236}">
              <a16:creationId xmlns:a16="http://schemas.microsoft.com/office/drawing/2014/main" id="{14DBFAD6-6890-4BF5-A305-0B162C13E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1"/>
        <a:stretch>
          <a:fillRect/>
        </a:stretch>
      </xdr:blipFill>
      <xdr:spPr>
        <a:xfrm>
          <a:off x="1752600" y="9237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585</xdr:row>
      <xdr:rowOff>0</xdr:rowOff>
    </xdr:from>
    <xdr:to>
      <xdr:col>3</xdr:col>
      <xdr:colOff>1428750</xdr:colOff>
      <xdr:row>585</xdr:row>
      <xdr:rowOff>1143000</xdr:rowOff>
    </xdr:to>
    <xdr:pic>
      <xdr:nvPicPr>
        <xdr:cNvPr id="2129" name="Picture 1" descr="Picture">
          <a:extLst>
            <a:ext uri="{FF2B5EF4-FFF2-40B4-BE49-F238E27FC236}">
              <a16:creationId xmlns:a16="http://schemas.microsoft.com/office/drawing/2014/main" id="{564C7246-B9CA-48E9-8B4F-209A072D1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xfrm>
          <a:off x="1752600" y="8902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652</xdr:row>
      <xdr:rowOff>0</xdr:rowOff>
    </xdr:from>
    <xdr:to>
      <xdr:col>3</xdr:col>
      <xdr:colOff>1428750</xdr:colOff>
      <xdr:row>652</xdr:row>
      <xdr:rowOff>1143000</xdr:rowOff>
    </xdr:to>
    <xdr:pic>
      <xdr:nvPicPr>
        <xdr:cNvPr id="2130" name="Picture 1" descr="Picture">
          <a:extLst>
            <a:ext uri="{FF2B5EF4-FFF2-40B4-BE49-F238E27FC236}">
              <a16:creationId xmlns:a16="http://schemas.microsoft.com/office/drawing/2014/main" id="{030E48F9-84AC-4175-95DC-1E04F52F4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3"/>
        <a:stretch>
          <a:fillRect/>
        </a:stretch>
      </xdr:blipFill>
      <xdr:spPr>
        <a:xfrm>
          <a:off x="1752600" y="9923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630</xdr:row>
      <xdr:rowOff>0</xdr:rowOff>
    </xdr:from>
    <xdr:to>
      <xdr:col>3</xdr:col>
      <xdr:colOff>1428750</xdr:colOff>
      <xdr:row>630</xdr:row>
      <xdr:rowOff>1143000</xdr:rowOff>
    </xdr:to>
    <xdr:pic>
      <xdr:nvPicPr>
        <xdr:cNvPr id="2131" name="Picture 1" descr="Picture">
          <a:extLst>
            <a:ext uri="{FF2B5EF4-FFF2-40B4-BE49-F238E27FC236}">
              <a16:creationId xmlns:a16="http://schemas.microsoft.com/office/drawing/2014/main" id="{AEB57887-5F4A-40B8-AA96-A72225DD2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xfrm>
          <a:off x="1752600" y="9587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608</xdr:row>
      <xdr:rowOff>0</xdr:rowOff>
    </xdr:from>
    <xdr:to>
      <xdr:col>3</xdr:col>
      <xdr:colOff>1428750</xdr:colOff>
      <xdr:row>608</xdr:row>
      <xdr:rowOff>1143000</xdr:rowOff>
    </xdr:to>
    <xdr:pic>
      <xdr:nvPicPr>
        <xdr:cNvPr id="2132" name="Picture 1" descr="Picture">
          <a:extLst>
            <a:ext uri="{FF2B5EF4-FFF2-40B4-BE49-F238E27FC236}">
              <a16:creationId xmlns:a16="http://schemas.microsoft.com/office/drawing/2014/main" id="{2A40DDFA-8516-4A82-9475-572D6F988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xfrm>
          <a:off x="1752600" y="9252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653</xdr:row>
      <xdr:rowOff>0</xdr:rowOff>
    </xdr:from>
    <xdr:to>
      <xdr:col>3</xdr:col>
      <xdr:colOff>1428750</xdr:colOff>
      <xdr:row>653</xdr:row>
      <xdr:rowOff>1143000</xdr:rowOff>
    </xdr:to>
    <xdr:pic>
      <xdr:nvPicPr>
        <xdr:cNvPr id="2133" name="Picture 1" descr="Picture">
          <a:extLst>
            <a:ext uri="{FF2B5EF4-FFF2-40B4-BE49-F238E27FC236}">
              <a16:creationId xmlns:a16="http://schemas.microsoft.com/office/drawing/2014/main" id="{11FFFC4F-F87A-41A1-B29F-919261FBA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6"/>
        <a:stretch>
          <a:fillRect/>
        </a:stretch>
      </xdr:blipFill>
      <xdr:spPr>
        <a:xfrm>
          <a:off x="1752600" y="9938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631</xdr:row>
      <xdr:rowOff>0</xdr:rowOff>
    </xdr:from>
    <xdr:to>
      <xdr:col>3</xdr:col>
      <xdr:colOff>1428750</xdr:colOff>
      <xdr:row>631</xdr:row>
      <xdr:rowOff>1143000</xdr:rowOff>
    </xdr:to>
    <xdr:pic>
      <xdr:nvPicPr>
        <xdr:cNvPr id="2134" name="Picture 1" descr="Picture">
          <a:extLst>
            <a:ext uri="{FF2B5EF4-FFF2-40B4-BE49-F238E27FC236}">
              <a16:creationId xmlns:a16="http://schemas.microsoft.com/office/drawing/2014/main" id="{C8253D6A-0B87-43E3-A648-0E148D635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7"/>
        <a:stretch>
          <a:fillRect/>
        </a:stretch>
      </xdr:blipFill>
      <xdr:spPr>
        <a:xfrm>
          <a:off x="1752600" y="9603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609</xdr:row>
      <xdr:rowOff>0</xdr:rowOff>
    </xdr:from>
    <xdr:to>
      <xdr:col>3</xdr:col>
      <xdr:colOff>1428750</xdr:colOff>
      <xdr:row>609</xdr:row>
      <xdr:rowOff>1143000</xdr:rowOff>
    </xdr:to>
    <xdr:pic>
      <xdr:nvPicPr>
        <xdr:cNvPr id="2135" name="Picture 1" descr="Picture">
          <a:extLst>
            <a:ext uri="{FF2B5EF4-FFF2-40B4-BE49-F238E27FC236}">
              <a16:creationId xmlns:a16="http://schemas.microsoft.com/office/drawing/2014/main" id="{595624F1-9220-4F5C-81C0-6399D3AA8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8"/>
        <a:stretch>
          <a:fillRect/>
        </a:stretch>
      </xdr:blipFill>
      <xdr:spPr>
        <a:xfrm>
          <a:off x="1752600" y="9267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654</xdr:row>
      <xdr:rowOff>0</xdr:rowOff>
    </xdr:from>
    <xdr:to>
      <xdr:col>3</xdr:col>
      <xdr:colOff>1428750</xdr:colOff>
      <xdr:row>654</xdr:row>
      <xdr:rowOff>1143000</xdr:rowOff>
    </xdr:to>
    <xdr:pic>
      <xdr:nvPicPr>
        <xdr:cNvPr id="2136" name="Picture 1" descr="Picture">
          <a:extLst>
            <a:ext uri="{FF2B5EF4-FFF2-40B4-BE49-F238E27FC236}">
              <a16:creationId xmlns:a16="http://schemas.microsoft.com/office/drawing/2014/main" id="{50F3179B-EBC1-45B2-A083-34DCD10A3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9"/>
        <a:stretch>
          <a:fillRect/>
        </a:stretch>
      </xdr:blipFill>
      <xdr:spPr>
        <a:xfrm>
          <a:off x="1752600" y="9953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632</xdr:row>
      <xdr:rowOff>0</xdr:rowOff>
    </xdr:from>
    <xdr:to>
      <xdr:col>3</xdr:col>
      <xdr:colOff>1428750</xdr:colOff>
      <xdr:row>632</xdr:row>
      <xdr:rowOff>1143000</xdr:rowOff>
    </xdr:to>
    <xdr:pic>
      <xdr:nvPicPr>
        <xdr:cNvPr id="2137" name="Picture 1" descr="Picture">
          <a:extLst>
            <a:ext uri="{FF2B5EF4-FFF2-40B4-BE49-F238E27FC236}">
              <a16:creationId xmlns:a16="http://schemas.microsoft.com/office/drawing/2014/main" id="{8F4B2E9D-FBE8-4E04-85FA-FAB86A99C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xfrm>
          <a:off x="1752600" y="9618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1428750</xdr:colOff>
      <xdr:row>625</xdr:row>
      <xdr:rowOff>1143000</xdr:rowOff>
    </xdr:to>
    <xdr:pic>
      <xdr:nvPicPr>
        <xdr:cNvPr id="2138" name="Picture 1" descr="Picture">
          <a:extLst>
            <a:ext uri="{FF2B5EF4-FFF2-40B4-BE49-F238E27FC236}">
              <a16:creationId xmlns:a16="http://schemas.microsoft.com/office/drawing/2014/main" id="{9309C58F-2A78-486B-8715-B1C9C6D4F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1"/>
        <a:stretch>
          <a:fillRect/>
        </a:stretch>
      </xdr:blipFill>
      <xdr:spPr>
        <a:xfrm>
          <a:off x="1752600" y="9511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603</xdr:row>
      <xdr:rowOff>0</xdr:rowOff>
    </xdr:from>
    <xdr:to>
      <xdr:col>3</xdr:col>
      <xdr:colOff>1428750</xdr:colOff>
      <xdr:row>603</xdr:row>
      <xdr:rowOff>1143000</xdr:rowOff>
    </xdr:to>
    <xdr:pic>
      <xdr:nvPicPr>
        <xdr:cNvPr id="2139" name="Picture 1" descr="Picture">
          <a:extLst>
            <a:ext uri="{FF2B5EF4-FFF2-40B4-BE49-F238E27FC236}">
              <a16:creationId xmlns:a16="http://schemas.microsoft.com/office/drawing/2014/main" id="{A088733C-D1F9-458B-8763-FB16D4B15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2"/>
        <a:stretch>
          <a:fillRect/>
        </a:stretch>
      </xdr:blipFill>
      <xdr:spPr>
        <a:xfrm>
          <a:off x="1752600" y="9176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581</xdr:row>
      <xdr:rowOff>0</xdr:rowOff>
    </xdr:from>
    <xdr:to>
      <xdr:col>3</xdr:col>
      <xdr:colOff>1428750</xdr:colOff>
      <xdr:row>581</xdr:row>
      <xdr:rowOff>1143000</xdr:rowOff>
    </xdr:to>
    <xdr:pic>
      <xdr:nvPicPr>
        <xdr:cNvPr id="2140" name="Picture 1" descr="Picture">
          <a:extLst>
            <a:ext uri="{FF2B5EF4-FFF2-40B4-BE49-F238E27FC236}">
              <a16:creationId xmlns:a16="http://schemas.microsoft.com/office/drawing/2014/main" id="{0F73D531-A85B-4746-816E-FFA92EDF9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>
          <a:off x="1752600" y="8841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626</xdr:row>
      <xdr:rowOff>0</xdr:rowOff>
    </xdr:from>
    <xdr:to>
      <xdr:col>3</xdr:col>
      <xdr:colOff>1428750</xdr:colOff>
      <xdr:row>626</xdr:row>
      <xdr:rowOff>1143000</xdr:rowOff>
    </xdr:to>
    <xdr:pic>
      <xdr:nvPicPr>
        <xdr:cNvPr id="2141" name="Picture 1" descr="Picture">
          <a:extLst>
            <a:ext uri="{FF2B5EF4-FFF2-40B4-BE49-F238E27FC236}">
              <a16:creationId xmlns:a16="http://schemas.microsoft.com/office/drawing/2014/main" id="{2C022F68-9D03-4A04-8AE3-07080D405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4"/>
        <a:stretch>
          <a:fillRect/>
        </a:stretch>
      </xdr:blipFill>
      <xdr:spPr>
        <a:xfrm>
          <a:off x="1752600" y="9526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604</xdr:row>
      <xdr:rowOff>0</xdr:rowOff>
    </xdr:from>
    <xdr:to>
      <xdr:col>3</xdr:col>
      <xdr:colOff>1428750</xdr:colOff>
      <xdr:row>604</xdr:row>
      <xdr:rowOff>1143000</xdr:rowOff>
    </xdr:to>
    <xdr:pic>
      <xdr:nvPicPr>
        <xdr:cNvPr id="2142" name="Picture 1" descr="Picture">
          <a:extLst>
            <a:ext uri="{FF2B5EF4-FFF2-40B4-BE49-F238E27FC236}">
              <a16:creationId xmlns:a16="http://schemas.microsoft.com/office/drawing/2014/main" id="{BD2D0DC3-B987-4783-B377-FA91EEC57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xfrm>
          <a:off x="1752600" y="9191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582</xdr:row>
      <xdr:rowOff>0</xdr:rowOff>
    </xdr:from>
    <xdr:to>
      <xdr:col>3</xdr:col>
      <xdr:colOff>1428750</xdr:colOff>
      <xdr:row>582</xdr:row>
      <xdr:rowOff>1143000</xdr:rowOff>
    </xdr:to>
    <xdr:pic>
      <xdr:nvPicPr>
        <xdr:cNvPr id="2143" name="Picture 1" descr="Picture">
          <a:extLst>
            <a:ext uri="{FF2B5EF4-FFF2-40B4-BE49-F238E27FC236}">
              <a16:creationId xmlns:a16="http://schemas.microsoft.com/office/drawing/2014/main" id="{B4212FF4-03CE-47DE-8272-AE1FBFCB9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6"/>
        <a:stretch>
          <a:fillRect/>
        </a:stretch>
      </xdr:blipFill>
      <xdr:spPr>
        <a:xfrm>
          <a:off x="1752600" y="8856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649</xdr:row>
      <xdr:rowOff>0</xdr:rowOff>
    </xdr:from>
    <xdr:to>
      <xdr:col>3</xdr:col>
      <xdr:colOff>1428750</xdr:colOff>
      <xdr:row>649</xdr:row>
      <xdr:rowOff>1143000</xdr:rowOff>
    </xdr:to>
    <xdr:pic>
      <xdr:nvPicPr>
        <xdr:cNvPr id="2144" name="Picture 1" descr="Picture">
          <a:extLst>
            <a:ext uri="{FF2B5EF4-FFF2-40B4-BE49-F238E27FC236}">
              <a16:creationId xmlns:a16="http://schemas.microsoft.com/office/drawing/2014/main" id="{91204524-BD48-46FC-81E4-EFCC03C1E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xfrm>
          <a:off x="1752600" y="9877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627</xdr:row>
      <xdr:rowOff>0</xdr:rowOff>
    </xdr:from>
    <xdr:to>
      <xdr:col>3</xdr:col>
      <xdr:colOff>1428750</xdr:colOff>
      <xdr:row>627</xdr:row>
      <xdr:rowOff>1143000</xdr:rowOff>
    </xdr:to>
    <xdr:pic>
      <xdr:nvPicPr>
        <xdr:cNvPr id="2145" name="Picture 1" descr="Picture">
          <a:extLst>
            <a:ext uri="{FF2B5EF4-FFF2-40B4-BE49-F238E27FC236}">
              <a16:creationId xmlns:a16="http://schemas.microsoft.com/office/drawing/2014/main" id="{CB58F4DE-360E-4711-8A79-7316AB8A2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8"/>
        <a:stretch>
          <a:fillRect/>
        </a:stretch>
      </xdr:blipFill>
      <xdr:spPr>
        <a:xfrm>
          <a:off x="1752600" y="9542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605</xdr:row>
      <xdr:rowOff>0</xdr:rowOff>
    </xdr:from>
    <xdr:to>
      <xdr:col>3</xdr:col>
      <xdr:colOff>1428750</xdr:colOff>
      <xdr:row>605</xdr:row>
      <xdr:rowOff>1143000</xdr:rowOff>
    </xdr:to>
    <xdr:pic>
      <xdr:nvPicPr>
        <xdr:cNvPr id="2146" name="Picture 1" descr="Picture">
          <a:extLst>
            <a:ext uri="{FF2B5EF4-FFF2-40B4-BE49-F238E27FC236}">
              <a16:creationId xmlns:a16="http://schemas.microsoft.com/office/drawing/2014/main" id="{22DBC13F-07BC-4D61-908B-15E2FE3A4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xfrm>
          <a:off x="1752600" y="9206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583</xdr:row>
      <xdr:rowOff>0</xdr:rowOff>
    </xdr:from>
    <xdr:to>
      <xdr:col>3</xdr:col>
      <xdr:colOff>1428750</xdr:colOff>
      <xdr:row>583</xdr:row>
      <xdr:rowOff>1143000</xdr:rowOff>
    </xdr:to>
    <xdr:pic>
      <xdr:nvPicPr>
        <xdr:cNvPr id="2147" name="Picture 1" descr="Picture">
          <a:extLst>
            <a:ext uri="{FF2B5EF4-FFF2-40B4-BE49-F238E27FC236}">
              <a16:creationId xmlns:a16="http://schemas.microsoft.com/office/drawing/2014/main" id="{588892F1-BDA0-42B5-B7A2-89F87CC22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0"/>
        <a:stretch>
          <a:fillRect/>
        </a:stretch>
      </xdr:blipFill>
      <xdr:spPr>
        <a:xfrm>
          <a:off x="1752600" y="8871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650</xdr:row>
      <xdr:rowOff>0</xdr:rowOff>
    </xdr:from>
    <xdr:to>
      <xdr:col>3</xdr:col>
      <xdr:colOff>1428750</xdr:colOff>
      <xdr:row>650</xdr:row>
      <xdr:rowOff>1143000</xdr:rowOff>
    </xdr:to>
    <xdr:pic>
      <xdr:nvPicPr>
        <xdr:cNvPr id="2148" name="Picture 1" descr="Picture">
          <a:extLst>
            <a:ext uri="{FF2B5EF4-FFF2-40B4-BE49-F238E27FC236}">
              <a16:creationId xmlns:a16="http://schemas.microsoft.com/office/drawing/2014/main" id="{3D8013FC-C1F1-4978-968B-228039D56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1"/>
        <a:stretch>
          <a:fillRect/>
        </a:stretch>
      </xdr:blipFill>
      <xdr:spPr>
        <a:xfrm>
          <a:off x="1752600" y="9892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628</xdr:row>
      <xdr:rowOff>0</xdr:rowOff>
    </xdr:from>
    <xdr:to>
      <xdr:col>3</xdr:col>
      <xdr:colOff>1428750</xdr:colOff>
      <xdr:row>628</xdr:row>
      <xdr:rowOff>1143000</xdr:rowOff>
    </xdr:to>
    <xdr:pic>
      <xdr:nvPicPr>
        <xdr:cNvPr id="2149" name="Picture 1" descr="Picture">
          <a:extLst>
            <a:ext uri="{FF2B5EF4-FFF2-40B4-BE49-F238E27FC236}">
              <a16:creationId xmlns:a16="http://schemas.microsoft.com/office/drawing/2014/main" id="{05BE52FC-FDD0-4AD4-8A21-D6673F768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2"/>
        <a:stretch>
          <a:fillRect/>
        </a:stretch>
      </xdr:blipFill>
      <xdr:spPr>
        <a:xfrm>
          <a:off x="1752600" y="9557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606</xdr:row>
      <xdr:rowOff>0</xdr:rowOff>
    </xdr:from>
    <xdr:to>
      <xdr:col>3</xdr:col>
      <xdr:colOff>1428750</xdr:colOff>
      <xdr:row>606</xdr:row>
      <xdr:rowOff>1143000</xdr:rowOff>
    </xdr:to>
    <xdr:pic>
      <xdr:nvPicPr>
        <xdr:cNvPr id="2150" name="Picture 1" descr="Picture">
          <a:extLst>
            <a:ext uri="{FF2B5EF4-FFF2-40B4-BE49-F238E27FC236}">
              <a16:creationId xmlns:a16="http://schemas.microsoft.com/office/drawing/2014/main" id="{8B13E6C6-3209-4C44-8CA2-7E781B864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xfrm>
          <a:off x="1752600" y="9222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584</xdr:row>
      <xdr:rowOff>0</xdr:rowOff>
    </xdr:from>
    <xdr:to>
      <xdr:col>3</xdr:col>
      <xdr:colOff>1428750</xdr:colOff>
      <xdr:row>584</xdr:row>
      <xdr:rowOff>1143000</xdr:rowOff>
    </xdr:to>
    <xdr:pic>
      <xdr:nvPicPr>
        <xdr:cNvPr id="2151" name="Picture 1" descr="Picture">
          <a:extLst>
            <a:ext uri="{FF2B5EF4-FFF2-40B4-BE49-F238E27FC236}">
              <a16:creationId xmlns:a16="http://schemas.microsoft.com/office/drawing/2014/main" id="{8014D1F4-6087-47AB-B19A-A8A2D7357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4"/>
        <a:stretch>
          <a:fillRect/>
        </a:stretch>
      </xdr:blipFill>
      <xdr:spPr>
        <a:xfrm>
          <a:off x="1752600" y="8886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655</xdr:row>
      <xdr:rowOff>0</xdr:rowOff>
    </xdr:from>
    <xdr:to>
      <xdr:col>3</xdr:col>
      <xdr:colOff>1428750</xdr:colOff>
      <xdr:row>655</xdr:row>
      <xdr:rowOff>1143000</xdr:rowOff>
    </xdr:to>
    <xdr:pic>
      <xdr:nvPicPr>
        <xdr:cNvPr id="2152" name="Picture 1" descr="Picture">
          <a:extLst>
            <a:ext uri="{FF2B5EF4-FFF2-40B4-BE49-F238E27FC236}">
              <a16:creationId xmlns:a16="http://schemas.microsoft.com/office/drawing/2014/main" id="{403A1A27-E329-4783-914C-4289E62AF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5"/>
        <a:stretch>
          <a:fillRect/>
        </a:stretch>
      </xdr:blipFill>
      <xdr:spPr>
        <a:xfrm>
          <a:off x="1752600" y="9968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633</xdr:row>
      <xdr:rowOff>0</xdr:rowOff>
    </xdr:from>
    <xdr:to>
      <xdr:col>3</xdr:col>
      <xdr:colOff>1428750</xdr:colOff>
      <xdr:row>633</xdr:row>
      <xdr:rowOff>1143000</xdr:rowOff>
    </xdr:to>
    <xdr:pic>
      <xdr:nvPicPr>
        <xdr:cNvPr id="2153" name="Picture 1" descr="Picture">
          <a:extLst>
            <a:ext uri="{FF2B5EF4-FFF2-40B4-BE49-F238E27FC236}">
              <a16:creationId xmlns:a16="http://schemas.microsoft.com/office/drawing/2014/main" id="{C3E38230-813C-498A-9913-FACD016E2E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6"/>
        <a:stretch>
          <a:fillRect/>
        </a:stretch>
      </xdr:blipFill>
      <xdr:spPr>
        <a:xfrm>
          <a:off x="1752600" y="9633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656</xdr:row>
      <xdr:rowOff>0</xdr:rowOff>
    </xdr:from>
    <xdr:to>
      <xdr:col>3</xdr:col>
      <xdr:colOff>1428750</xdr:colOff>
      <xdr:row>656</xdr:row>
      <xdr:rowOff>1143000</xdr:rowOff>
    </xdr:to>
    <xdr:pic>
      <xdr:nvPicPr>
        <xdr:cNvPr id="2154" name="Picture 1" descr="Picture">
          <a:extLst>
            <a:ext uri="{FF2B5EF4-FFF2-40B4-BE49-F238E27FC236}">
              <a16:creationId xmlns:a16="http://schemas.microsoft.com/office/drawing/2014/main" id="{FDAAE677-379A-42C9-8CBE-0CD13F765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7"/>
        <a:stretch>
          <a:fillRect/>
        </a:stretch>
      </xdr:blipFill>
      <xdr:spPr>
        <a:xfrm>
          <a:off x="1752600" y="9984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657</xdr:row>
      <xdr:rowOff>0</xdr:rowOff>
    </xdr:from>
    <xdr:to>
      <xdr:col>3</xdr:col>
      <xdr:colOff>1428750</xdr:colOff>
      <xdr:row>657</xdr:row>
      <xdr:rowOff>1143000</xdr:rowOff>
    </xdr:to>
    <xdr:pic>
      <xdr:nvPicPr>
        <xdr:cNvPr id="2155" name="Picture 1" descr="Picture">
          <a:extLst>
            <a:ext uri="{FF2B5EF4-FFF2-40B4-BE49-F238E27FC236}">
              <a16:creationId xmlns:a16="http://schemas.microsoft.com/office/drawing/2014/main" id="{5616BD90-9C37-4360-B0C8-3F5FF1B06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8"/>
        <a:stretch>
          <a:fillRect/>
        </a:stretch>
      </xdr:blipFill>
      <xdr:spPr>
        <a:xfrm>
          <a:off x="1752600" y="9999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577</xdr:row>
      <xdr:rowOff>0</xdr:rowOff>
    </xdr:from>
    <xdr:to>
      <xdr:col>3</xdr:col>
      <xdr:colOff>1428750</xdr:colOff>
      <xdr:row>577</xdr:row>
      <xdr:rowOff>1143000</xdr:rowOff>
    </xdr:to>
    <xdr:pic>
      <xdr:nvPicPr>
        <xdr:cNvPr id="2156" name="Picture 1" descr="Picture">
          <a:extLst>
            <a:ext uri="{FF2B5EF4-FFF2-40B4-BE49-F238E27FC236}">
              <a16:creationId xmlns:a16="http://schemas.microsoft.com/office/drawing/2014/main" id="{AF94B42D-8064-4745-BC2C-86C705DED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9"/>
        <a:stretch>
          <a:fillRect/>
        </a:stretch>
      </xdr:blipFill>
      <xdr:spPr>
        <a:xfrm>
          <a:off x="1752600" y="8780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578</xdr:row>
      <xdr:rowOff>0</xdr:rowOff>
    </xdr:from>
    <xdr:to>
      <xdr:col>3</xdr:col>
      <xdr:colOff>1428750</xdr:colOff>
      <xdr:row>578</xdr:row>
      <xdr:rowOff>1143000</xdr:rowOff>
    </xdr:to>
    <xdr:pic>
      <xdr:nvPicPr>
        <xdr:cNvPr id="2157" name="Picture 1" descr="Picture">
          <a:extLst>
            <a:ext uri="{FF2B5EF4-FFF2-40B4-BE49-F238E27FC236}">
              <a16:creationId xmlns:a16="http://schemas.microsoft.com/office/drawing/2014/main" id="{DEC28A56-0066-4F70-8A26-A7E08CEF5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0"/>
        <a:stretch>
          <a:fillRect/>
        </a:stretch>
      </xdr:blipFill>
      <xdr:spPr>
        <a:xfrm>
          <a:off x="1752600" y="8795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601</xdr:row>
      <xdr:rowOff>0</xdr:rowOff>
    </xdr:from>
    <xdr:to>
      <xdr:col>3</xdr:col>
      <xdr:colOff>1428750</xdr:colOff>
      <xdr:row>601</xdr:row>
      <xdr:rowOff>1143000</xdr:rowOff>
    </xdr:to>
    <xdr:pic>
      <xdr:nvPicPr>
        <xdr:cNvPr id="2158" name="Picture 1" descr="Picture">
          <a:extLst>
            <a:ext uri="{FF2B5EF4-FFF2-40B4-BE49-F238E27FC236}">
              <a16:creationId xmlns:a16="http://schemas.microsoft.com/office/drawing/2014/main" id="{D0362157-7A3F-4C79-9819-EE3B19963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1"/>
        <a:stretch>
          <a:fillRect/>
        </a:stretch>
      </xdr:blipFill>
      <xdr:spPr>
        <a:xfrm>
          <a:off x="1752600" y="9145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579</xdr:row>
      <xdr:rowOff>0</xdr:rowOff>
    </xdr:from>
    <xdr:to>
      <xdr:col>3</xdr:col>
      <xdr:colOff>1428750</xdr:colOff>
      <xdr:row>579</xdr:row>
      <xdr:rowOff>1143000</xdr:rowOff>
    </xdr:to>
    <xdr:pic>
      <xdr:nvPicPr>
        <xdr:cNvPr id="2159" name="Picture 1" descr="Picture">
          <a:extLst>
            <a:ext uri="{FF2B5EF4-FFF2-40B4-BE49-F238E27FC236}">
              <a16:creationId xmlns:a16="http://schemas.microsoft.com/office/drawing/2014/main" id="{B42D7C4B-63CC-4322-B702-20607DAE9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2"/>
        <a:stretch>
          <a:fillRect/>
        </a:stretch>
      </xdr:blipFill>
      <xdr:spPr>
        <a:xfrm>
          <a:off x="1752600" y="8810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602</xdr:row>
      <xdr:rowOff>0</xdr:rowOff>
    </xdr:from>
    <xdr:to>
      <xdr:col>3</xdr:col>
      <xdr:colOff>1428750</xdr:colOff>
      <xdr:row>602</xdr:row>
      <xdr:rowOff>1143000</xdr:rowOff>
    </xdr:to>
    <xdr:pic>
      <xdr:nvPicPr>
        <xdr:cNvPr id="2160" name="Picture 1" descr="Picture">
          <a:extLst>
            <a:ext uri="{FF2B5EF4-FFF2-40B4-BE49-F238E27FC236}">
              <a16:creationId xmlns:a16="http://schemas.microsoft.com/office/drawing/2014/main" id="{E626C974-CC53-4CF4-AB67-8FAA39937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3"/>
        <a:stretch>
          <a:fillRect/>
        </a:stretch>
      </xdr:blipFill>
      <xdr:spPr>
        <a:xfrm>
          <a:off x="1752600" y="9161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580</xdr:row>
      <xdr:rowOff>0</xdr:rowOff>
    </xdr:from>
    <xdr:to>
      <xdr:col>3</xdr:col>
      <xdr:colOff>1428750</xdr:colOff>
      <xdr:row>580</xdr:row>
      <xdr:rowOff>1143000</xdr:rowOff>
    </xdr:to>
    <xdr:pic>
      <xdr:nvPicPr>
        <xdr:cNvPr id="2161" name="Picture 1" descr="Picture">
          <a:extLst>
            <a:ext uri="{FF2B5EF4-FFF2-40B4-BE49-F238E27FC236}">
              <a16:creationId xmlns:a16="http://schemas.microsoft.com/office/drawing/2014/main" id="{FF3D157B-C55B-4544-A492-644FB04EB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4"/>
        <a:stretch>
          <a:fillRect/>
        </a:stretch>
      </xdr:blipFill>
      <xdr:spPr>
        <a:xfrm>
          <a:off x="1752600" y="8825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647</xdr:row>
      <xdr:rowOff>0</xdr:rowOff>
    </xdr:from>
    <xdr:to>
      <xdr:col>3</xdr:col>
      <xdr:colOff>1428750</xdr:colOff>
      <xdr:row>647</xdr:row>
      <xdr:rowOff>1143000</xdr:rowOff>
    </xdr:to>
    <xdr:pic>
      <xdr:nvPicPr>
        <xdr:cNvPr id="2162" name="Picture 1" descr="Picture">
          <a:extLst>
            <a:ext uri="{FF2B5EF4-FFF2-40B4-BE49-F238E27FC236}">
              <a16:creationId xmlns:a16="http://schemas.microsoft.com/office/drawing/2014/main" id="{64201689-3611-4335-8957-16EB89E4F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5"/>
        <a:stretch>
          <a:fillRect/>
        </a:stretch>
      </xdr:blipFill>
      <xdr:spPr>
        <a:xfrm>
          <a:off x="1752600" y="9846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670</xdr:row>
      <xdr:rowOff>0</xdr:rowOff>
    </xdr:from>
    <xdr:to>
      <xdr:col>3</xdr:col>
      <xdr:colOff>1428750</xdr:colOff>
      <xdr:row>670</xdr:row>
      <xdr:rowOff>1143000</xdr:rowOff>
    </xdr:to>
    <xdr:pic>
      <xdr:nvPicPr>
        <xdr:cNvPr id="2163" name="Picture 1" descr="Picture">
          <a:extLst>
            <a:ext uri="{FF2B5EF4-FFF2-40B4-BE49-F238E27FC236}">
              <a16:creationId xmlns:a16="http://schemas.microsoft.com/office/drawing/2014/main" id="{6262B69D-DA42-4B41-ABAD-7D63CBD61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6"/>
        <a:stretch>
          <a:fillRect/>
        </a:stretch>
      </xdr:blipFill>
      <xdr:spPr>
        <a:xfrm>
          <a:off x="1752600" y="10197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648</xdr:row>
      <xdr:rowOff>0</xdr:rowOff>
    </xdr:from>
    <xdr:to>
      <xdr:col>3</xdr:col>
      <xdr:colOff>1428750</xdr:colOff>
      <xdr:row>648</xdr:row>
      <xdr:rowOff>1143000</xdr:rowOff>
    </xdr:to>
    <xdr:pic>
      <xdr:nvPicPr>
        <xdr:cNvPr id="2164" name="Picture 1" descr="Picture">
          <a:extLst>
            <a:ext uri="{FF2B5EF4-FFF2-40B4-BE49-F238E27FC236}">
              <a16:creationId xmlns:a16="http://schemas.microsoft.com/office/drawing/2014/main" id="{5550D35D-BFFF-46B5-A921-96D5AB518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7"/>
        <a:stretch>
          <a:fillRect/>
        </a:stretch>
      </xdr:blipFill>
      <xdr:spPr>
        <a:xfrm>
          <a:off x="1752600" y="9862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671</xdr:row>
      <xdr:rowOff>0</xdr:rowOff>
    </xdr:from>
    <xdr:to>
      <xdr:col>3</xdr:col>
      <xdr:colOff>1428750</xdr:colOff>
      <xdr:row>671</xdr:row>
      <xdr:rowOff>1143000</xdr:rowOff>
    </xdr:to>
    <xdr:pic>
      <xdr:nvPicPr>
        <xdr:cNvPr id="2165" name="Picture 1" descr="Picture">
          <a:extLst>
            <a:ext uri="{FF2B5EF4-FFF2-40B4-BE49-F238E27FC236}">
              <a16:creationId xmlns:a16="http://schemas.microsoft.com/office/drawing/2014/main" id="{6483630B-BBEB-4AA9-90F8-197CEF44F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8"/>
        <a:stretch>
          <a:fillRect/>
        </a:stretch>
      </xdr:blipFill>
      <xdr:spPr>
        <a:xfrm>
          <a:off x="1752600" y="10212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672</xdr:row>
      <xdr:rowOff>0</xdr:rowOff>
    </xdr:from>
    <xdr:to>
      <xdr:col>3</xdr:col>
      <xdr:colOff>1428750</xdr:colOff>
      <xdr:row>672</xdr:row>
      <xdr:rowOff>1143000</xdr:rowOff>
    </xdr:to>
    <xdr:pic>
      <xdr:nvPicPr>
        <xdr:cNvPr id="2166" name="Picture 1" descr="Picture">
          <a:extLst>
            <a:ext uri="{FF2B5EF4-FFF2-40B4-BE49-F238E27FC236}">
              <a16:creationId xmlns:a16="http://schemas.microsoft.com/office/drawing/2014/main" id="{5BFBCB37-CEAF-4F12-ADEE-278F9783C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9"/>
        <a:stretch>
          <a:fillRect/>
        </a:stretch>
      </xdr:blipFill>
      <xdr:spPr>
        <a:xfrm>
          <a:off x="1752600" y="10227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599</xdr:row>
      <xdr:rowOff>0</xdr:rowOff>
    </xdr:from>
    <xdr:to>
      <xdr:col>3</xdr:col>
      <xdr:colOff>1428750</xdr:colOff>
      <xdr:row>599</xdr:row>
      <xdr:rowOff>1143000</xdr:rowOff>
    </xdr:to>
    <xdr:pic>
      <xdr:nvPicPr>
        <xdr:cNvPr id="2167" name="Picture 1" descr="Picture">
          <a:extLst>
            <a:ext uri="{FF2B5EF4-FFF2-40B4-BE49-F238E27FC236}">
              <a16:creationId xmlns:a16="http://schemas.microsoft.com/office/drawing/2014/main" id="{EBDD2939-01A1-41A8-945E-41D7575B9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0"/>
        <a:stretch>
          <a:fillRect/>
        </a:stretch>
      </xdr:blipFill>
      <xdr:spPr>
        <a:xfrm>
          <a:off x="1752600" y="9115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622</xdr:row>
      <xdr:rowOff>0</xdr:rowOff>
    </xdr:from>
    <xdr:to>
      <xdr:col>3</xdr:col>
      <xdr:colOff>1428750</xdr:colOff>
      <xdr:row>622</xdr:row>
      <xdr:rowOff>1143000</xdr:rowOff>
    </xdr:to>
    <xdr:pic>
      <xdr:nvPicPr>
        <xdr:cNvPr id="2168" name="Picture 1" descr="Picture">
          <a:extLst>
            <a:ext uri="{FF2B5EF4-FFF2-40B4-BE49-F238E27FC236}">
              <a16:creationId xmlns:a16="http://schemas.microsoft.com/office/drawing/2014/main" id="{C6DD1117-BE73-4F10-8DD7-3CFAD778C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1"/>
        <a:stretch>
          <a:fillRect/>
        </a:stretch>
      </xdr:blipFill>
      <xdr:spPr>
        <a:xfrm>
          <a:off x="1752600" y="9465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600</xdr:row>
      <xdr:rowOff>0</xdr:rowOff>
    </xdr:from>
    <xdr:to>
      <xdr:col>3</xdr:col>
      <xdr:colOff>1428750</xdr:colOff>
      <xdr:row>600</xdr:row>
      <xdr:rowOff>1143000</xdr:rowOff>
    </xdr:to>
    <xdr:pic>
      <xdr:nvPicPr>
        <xdr:cNvPr id="2169" name="Picture 1" descr="Picture">
          <a:extLst>
            <a:ext uri="{FF2B5EF4-FFF2-40B4-BE49-F238E27FC236}">
              <a16:creationId xmlns:a16="http://schemas.microsoft.com/office/drawing/2014/main" id="{437DF869-0CD7-48B7-9683-0BD56AEFA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2"/>
        <a:stretch>
          <a:fillRect/>
        </a:stretch>
      </xdr:blipFill>
      <xdr:spPr>
        <a:xfrm>
          <a:off x="1752600" y="9130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623</xdr:row>
      <xdr:rowOff>0</xdr:rowOff>
    </xdr:from>
    <xdr:to>
      <xdr:col>3</xdr:col>
      <xdr:colOff>1428750</xdr:colOff>
      <xdr:row>623</xdr:row>
      <xdr:rowOff>1143000</xdr:rowOff>
    </xdr:to>
    <xdr:pic>
      <xdr:nvPicPr>
        <xdr:cNvPr id="2170" name="Picture 1" descr="Picture">
          <a:extLst>
            <a:ext uri="{FF2B5EF4-FFF2-40B4-BE49-F238E27FC236}">
              <a16:creationId xmlns:a16="http://schemas.microsoft.com/office/drawing/2014/main" id="{3CA1C09E-BE37-435C-836D-9C78212E3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3"/>
        <a:stretch>
          <a:fillRect/>
        </a:stretch>
      </xdr:blipFill>
      <xdr:spPr>
        <a:xfrm>
          <a:off x="1752600" y="9481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646</xdr:row>
      <xdr:rowOff>0</xdr:rowOff>
    </xdr:from>
    <xdr:to>
      <xdr:col>3</xdr:col>
      <xdr:colOff>1428750</xdr:colOff>
      <xdr:row>646</xdr:row>
      <xdr:rowOff>1143000</xdr:rowOff>
    </xdr:to>
    <xdr:pic>
      <xdr:nvPicPr>
        <xdr:cNvPr id="2171" name="Picture 1" descr="Picture">
          <a:extLst>
            <a:ext uri="{FF2B5EF4-FFF2-40B4-BE49-F238E27FC236}">
              <a16:creationId xmlns:a16="http://schemas.microsoft.com/office/drawing/2014/main" id="{70441421-A87F-4568-86D4-2143EE216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4"/>
        <a:stretch>
          <a:fillRect/>
        </a:stretch>
      </xdr:blipFill>
      <xdr:spPr>
        <a:xfrm>
          <a:off x="1752600" y="9831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1428750</xdr:colOff>
      <xdr:row>624</xdr:row>
      <xdr:rowOff>1143000</xdr:rowOff>
    </xdr:to>
    <xdr:pic>
      <xdr:nvPicPr>
        <xdr:cNvPr id="2172" name="Picture 1" descr="Picture">
          <a:extLst>
            <a:ext uri="{FF2B5EF4-FFF2-40B4-BE49-F238E27FC236}">
              <a16:creationId xmlns:a16="http://schemas.microsoft.com/office/drawing/2014/main" id="{A6DEDED4-A28F-42F2-8391-A37AC1664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5"/>
        <a:stretch>
          <a:fillRect/>
        </a:stretch>
      </xdr:blipFill>
      <xdr:spPr>
        <a:xfrm>
          <a:off x="1752600" y="9496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598</xdr:row>
      <xdr:rowOff>0</xdr:rowOff>
    </xdr:from>
    <xdr:to>
      <xdr:col>3</xdr:col>
      <xdr:colOff>1428750</xdr:colOff>
      <xdr:row>598</xdr:row>
      <xdr:rowOff>1143000</xdr:rowOff>
    </xdr:to>
    <xdr:pic>
      <xdr:nvPicPr>
        <xdr:cNvPr id="2173" name="Picture 1" descr="Picture">
          <a:extLst>
            <a:ext uri="{FF2B5EF4-FFF2-40B4-BE49-F238E27FC236}">
              <a16:creationId xmlns:a16="http://schemas.microsoft.com/office/drawing/2014/main" id="{7E14B732-EA90-4F18-854B-B83C72586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6"/>
        <a:stretch>
          <a:fillRect/>
        </a:stretch>
      </xdr:blipFill>
      <xdr:spPr>
        <a:xfrm>
          <a:off x="1752600" y="9100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662</xdr:row>
      <xdr:rowOff>0</xdr:rowOff>
    </xdr:from>
    <xdr:to>
      <xdr:col>3</xdr:col>
      <xdr:colOff>1428750</xdr:colOff>
      <xdr:row>662</xdr:row>
      <xdr:rowOff>1143000</xdr:rowOff>
    </xdr:to>
    <xdr:pic>
      <xdr:nvPicPr>
        <xdr:cNvPr id="2174" name="Picture 1" descr="Picture">
          <a:extLst>
            <a:ext uri="{FF2B5EF4-FFF2-40B4-BE49-F238E27FC236}">
              <a16:creationId xmlns:a16="http://schemas.microsoft.com/office/drawing/2014/main" id="{37786E0D-6494-4624-AE67-C404B4D29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7"/>
        <a:stretch>
          <a:fillRect/>
        </a:stretch>
      </xdr:blipFill>
      <xdr:spPr>
        <a:xfrm>
          <a:off x="1752600" y="10075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640</xdr:row>
      <xdr:rowOff>0</xdr:rowOff>
    </xdr:from>
    <xdr:to>
      <xdr:col>3</xdr:col>
      <xdr:colOff>1428750</xdr:colOff>
      <xdr:row>640</xdr:row>
      <xdr:rowOff>1143000</xdr:rowOff>
    </xdr:to>
    <xdr:pic>
      <xdr:nvPicPr>
        <xdr:cNvPr id="2175" name="Picture 1" descr="Picture">
          <a:extLst>
            <a:ext uri="{FF2B5EF4-FFF2-40B4-BE49-F238E27FC236}">
              <a16:creationId xmlns:a16="http://schemas.microsoft.com/office/drawing/2014/main" id="{1557CA76-BFDB-45BE-84CB-274706488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8"/>
        <a:stretch>
          <a:fillRect/>
        </a:stretch>
      </xdr:blipFill>
      <xdr:spPr>
        <a:xfrm>
          <a:off x="1752600" y="9740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618</xdr:row>
      <xdr:rowOff>0</xdr:rowOff>
    </xdr:from>
    <xdr:to>
      <xdr:col>3</xdr:col>
      <xdr:colOff>1428750</xdr:colOff>
      <xdr:row>618</xdr:row>
      <xdr:rowOff>1143000</xdr:rowOff>
    </xdr:to>
    <xdr:pic>
      <xdr:nvPicPr>
        <xdr:cNvPr id="2176" name="Picture 1" descr="Picture">
          <a:extLst>
            <a:ext uri="{FF2B5EF4-FFF2-40B4-BE49-F238E27FC236}">
              <a16:creationId xmlns:a16="http://schemas.microsoft.com/office/drawing/2014/main" id="{B9F79591-96CC-446A-98CC-0FAA3A2DE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9"/>
        <a:stretch>
          <a:fillRect/>
        </a:stretch>
      </xdr:blipFill>
      <xdr:spPr>
        <a:xfrm>
          <a:off x="1752600" y="9404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596</xdr:row>
      <xdr:rowOff>0</xdr:rowOff>
    </xdr:from>
    <xdr:to>
      <xdr:col>3</xdr:col>
      <xdr:colOff>1428750</xdr:colOff>
      <xdr:row>596</xdr:row>
      <xdr:rowOff>1143000</xdr:rowOff>
    </xdr:to>
    <xdr:pic>
      <xdr:nvPicPr>
        <xdr:cNvPr id="2177" name="Picture 1" descr="Picture">
          <a:extLst>
            <a:ext uri="{FF2B5EF4-FFF2-40B4-BE49-F238E27FC236}">
              <a16:creationId xmlns:a16="http://schemas.microsoft.com/office/drawing/2014/main" id="{C8662FDF-2778-439E-9AE6-02A4471D7E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0"/>
        <a:stretch>
          <a:fillRect/>
        </a:stretch>
      </xdr:blipFill>
      <xdr:spPr>
        <a:xfrm>
          <a:off x="1752600" y="9069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663</xdr:row>
      <xdr:rowOff>0</xdr:rowOff>
    </xdr:from>
    <xdr:to>
      <xdr:col>3</xdr:col>
      <xdr:colOff>1428750</xdr:colOff>
      <xdr:row>663</xdr:row>
      <xdr:rowOff>1143000</xdr:rowOff>
    </xdr:to>
    <xdr:pic>
      <xdr:nvPicPr>
        <xdr:cNvPr id="2178" name="Picture 1" descr="Picture">
          <a:extLst>
            <a:ext uri="{FF2B5EF4-FFF2-40B4-BE49-F238E27FC236}">
              <a16:creationId xmlns:a16="http://schemas.microsoft.com/office/drawing/2014/main" id="{445719E4-C817-4E0E-A3E5-B98A98038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1"/>
        <a:stretch>
          <a:fillRect/>
        </a:stretch>
      </xdr:blipFill>
      <xdr:spPr>
        <a:xfrm>
          <a:off x="1752600" y="10090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641</xdr:row>
      <xdr:rowOff>0</xdr:rowOff>
    </xdr:from>
    <xdr:to>
      <xdr:col>3</xdr:col>
      <xdr:colOff>1428750</xdr:colOff>
      <xdr:row>641</xdr:row>
      <xdr:rowOff>1143000</xdr:rowOff>
    </xdr:to>
    <xdr:pic>
      <xdr:nvPicPr>
        <xdr:cNvPr id="2179" name="Picture 1" descr="Picture">
          <a:extLst>
            <a:ext uri="{FF2B5EF4-FFF2-40B4-BE49-F238E27FC236}">
              <a16:creationId xmlns:a16="http://schemas.microsoft.com/office/drawing/2014/main" id="{DE333A91-FF6E-4079-A791-57F5381B1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2"/>
        <a:stretch>
          <a:fillRect/>
        </a:stretch>
      </xdr:blipFill>
      <xdr:spPr>
        <a:xfrm>
          <a:off x="1752600" y="9755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619</xdr:row>
      <xdr:rowOff>0</xdr:rowOff>
    </xdr:from>
    <xdr:to>
      <xdr:col>3</xdr:col>
      <xdr:colOff>1428750</xdr:colOff>
      <xdr:row>619</xdr:row>
      <xdr:rowOff>1143000</xdr:rowOff>
    </xdr:to>
    <xdr:pic>
      <xdr:nvPicPr>
        <xdr:cNvPr id="2180" name="Picture 1" descr="Picture">
          <a:extLst>
            <a:ext uri="{FF2B5EF4-FFF2-40B4-BE49-F238E27FC236}">
              <a16:creationId xmlns:a16="http://schemas.microsoft.com/office/drawing/2014/main" id="{341D5A97-7798-4FE0-B644-A2B58D9B6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3"/>
        <a:stretch>
          <a:fillRect/>
        </a:stretch>
      </xdr:blipFill>
      <xdr:spPr>
        <a:xfrm>
          <a:off x="1752600" y="9420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597</xdr:row>
      <xdr:rowOff>0</xdr:rowOff>
    </xdr:from>
    <xdr:to>
      <xdr:col>3</xdr:col>
      <xdr:colOff>1428750</xdr:colOff>
      <xdr:row>597</xdr:row>
      <xdr:rowOff>1143000</xdr:rowOff>
    </xdr:to>
    <xdr:pic>
      <xdr:nvPicPr>
        <xdr:cNvPr id="2181" name="Picture 1" descr="Picture">
          <a:extLst>
            <a:ext uri="{FF2B5EF4-FFF2-40B4-BE49-F238E27FC236}">
              <a16:creationId xmlns:a16="http://schemas.microsoft.com/office/drawing/2014/main" id="{DA3960AF-7114-4D97-AAAB-35EB1F0B7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4"/>
        <a:stretch>
          <a:fillRect/>
        </a:stretch>
      </xdr:blipFill>
      <xdr:spPr>
        <a:xfrm>
          <a:off x="1752600" y="9084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664</xdr:row>
      <xdr:rowOff>0</xdr:rowOff>
    </xdr:from>
    <xdr:to>
      <xdr:col>3</xdr:col>
      <xdr:colOff>1428750</xdr:colOff>
      <xdr:row>664</xdr:row>
      <xdr:rowOff>1143000</xdr:rowOff>
    </xdr:to>
    <xdr:pic>
      <xdr:nvPicPr>
        <xdr:cNvPr id="2182" name="Picture 1" descr="Picture">
          <a:extLst>
            <a:ext uri="{FF2B5EF4-FFF2-40B4-BE49-F238E27FC236}">
              <a16:creationId xmlns:a16="http://schemas.microsoft.com/office/drawing/2014/main" id="{191A7931-4ABB-4E01-9B63-DAB31E627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5"/>
        <a:stretch>
          <a:fillRect/>
        </a:stretch>
      </xdr:blipFill>
      <xdr:spPr>
        <a:xfrm>
          <a:off x="1752600" y="10106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642</xdr:row>
      <xdr:rowOff>0</xdr:rowOff>
    </xdr:from>
    <xdr:to>
      <xdr:col>3</xdr:col>
      <xdr:colOff>1428750</xdr:colOff>
      <xdr:row>642</xdr:row>
      <xdr:rowOff>1143000</xdr:rowOff>
    </xdr:to>
    <xdr:pic>
      <xdr:nvPicPr>
        <xdr:cNvPr id="2183" name="Picture 1" descr="Picture">
          <a:extLst>
            <a:ext uri="{FF2B5EF4-FFF2-40B4-BE49-F238E27FC236}">
              <a16:creationId xmlns:a16="http://schemas.microsoft.com/office/drawing/2014/main" id="{B0F1128B-7CED-4926-B8FD-3C50FE5C1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6"/>
        <a:stretch>
          <a:fillRect/>
        </a:stretch>
      </xdr:blipFill>
      <xdr:spPr>
        <a:xfrm>
          <a:off x="1752600" y="9770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620</xdr:row>
      <xdr:rowOff>0</xdr:rowOff>
    </xdr:from>
    <xdr:to>
      <xdr:col>3</xdr:col>
      <xdr:colOff>1428750</xdr:colOff>
      <xdr:row>620</xdr:row>
      <xdr:rowOff>1143000</xdr:rowOff>
    </xdr:to>
    <xdr:pic>
      <xdr:nvPicPr>
        <xdr:cNvPr id="2184" name="Picture 1" descr="Picture">
          <a:extLst>
            <a:ext uri="{FF2B5EF4-FFF2-40B4-BE49-F238E27FC236}">
              <a16:creationId xmlns:a16="http://schemas.microsoft.com/office/drawing/2014/main" id="{FBA02443-FAD1-465A-9B22-B426ACC041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7"/>
        <a:stretch>
          <a:fillRect/>
        </a:stretch>
      </xdr:blipFill>
      <xdr:spPr>
        <a:xfrm>
          <a:off x="1752600" y="9435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665</xdr:row>
      <xdr:rowOff>0</xdr:rowOff>
    </xdr:from>
    <xdr:to>
      <xdr:col>3</xdr:col>
      <xdr:colOff>1428750</xdr:colOff>
      <xdr:row>665</xdr:row>
      <xdr:rowOff>1143000</xdr:rowOff>
    </xdr:to>
    <xdr:pic>
      <xdr:nvPicPr>
        <xdr:cNvPr id="2185" name="Picture 1" descr="Picture">
          <a:extLst>
            <a:ext uri="{FF2B5EF4-FFF2-40B4-BE49-F238E27FC236}">
              <a16:creationId xmlns:a16="http://schemas.microsoft.com/office/drawing/2014/main" id="{C5DFC2DA-68B3-41B9-8002-0C89400E8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8"/>
        <a:stretch>
          <a:fillRect/>
        </a:stretch>
      </xdr:blipFill>
      <xdr:spPr>
        <a:xfrm>
          <a:off x="1752600" y="10121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643</xdr:row>
      <xdr:rowOff>0</xdr:rowOff>
    </xdr:from>
    <xdr:to>
      <xdr:col>3</xdr:col>
      <xdr:colOff>1428750</xdr:colOff>
      <xdr:row>643</xdr:row>
      <xdr:rowOff>1143000</xdr:rowOff>
    </xdr:to>
    <xdr:pic>
      <xdr:nvPicPr>
        <xdr:cNvPr id="2186" name="Picture 1" descr="Picture">
          <a:extLst>
            <a:ext uri="{FF2B5EF4-FFF2-40B4-BE49-F238E27FC236}">
              <a16:creationId xmlns:a16="http://schemas.microsoft.com/office/drawing/2014/main" id="{D1F0E434-B8EE-47E1-B4E1-BE6643AD1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9"/>
        <a:stretch>
          <a:fillRect/>
        </a:stretch>
      </xdr:blipFill>
      <xdr:spPr>
        <a:xfrm>
          <a:off x="1752600" y="9785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621</xdr:row>
      <xdr:rowOff>0</xdr:rowOff>
    </xdr:from>
    <xdr:to>
      <xdr:col>3</xdr:col>
      <xdr:colOff>1428750</xdr:colOff>
      <xdr:row>621</xdr:row>
      <xdr:rowOff>1143000</xdr:rowOff>
    </xdr:to>
    <xdr:pic>
      <xdr:nvPicPr>
        <xdr:cNvPr id="2187" name="Picture 1" descr="Picture">
          <a:extLst>
            <a:ext uri="{FF2B5EF4-FFF2-40B4-BE49-F238E27FC236}">
              <a16:creationId xmlns:a16="http://schemas.microsoft.com/office/drawing/2014/main" id="{DC07FE7D-48F4-445C-9885-43DC0697D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0"/>
        <a:stretch>
          <a:fillRect/>
        </a:stretch>
      </xdr:blipFill>
      <xdr:spPr>
        <a:xfrm>
          <a:off x="1752600" y="9450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614</xdr:row>
      <xdr:rowOff>0</xdr:rowOff>
    </xdr:from>
    <xdr:to>
      <xdr:col>3</xdr:col>
      <xdr:colOff>1428750</xdr:colOff>
      <xdr:row>614</xdr:row>
      <xdr:rowOff>1143000</xdr:rowOff>
    </xdr:to>
    <xdr:pic>
      <xdr:nvPicPr>
        <xdr:cNvPr id="2188" name="Picture 1" descr="Picture">
          <a:extLst>
            <a:ext uri="{FF2B5EF4-FFF2-40B4-BE49-F238E27FC236}">
              <a16:creationId xmlns:a16="http://schemas.microsoft.com/office/drawing/2014/main" id="{16B21F66-7A27-465A-9CB4-D929698B2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1"/>
        <a:stretch>
          <a:fillRect/>
        </a:stretch>
      </xdr:blipFill>
      <xdr:spPr>
        <a:xfrm>
          <a:off x="1752600" y="9344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592</xdr:row>
      <xdr:rowOff>0</xdr:rowOff>
    </xdr:from>
    <xdr:to>
      <xdr:col>3</xdr:col>
      <xdr:colOff>1428750</xdr:colOff>
      <xdr:row>592</xdr:row>
      <xdr:rowOff>1143000</xdr:rowOff>
    </xdr:to>
    <xdr:pic>
      <xdr:nvPicPr>
        <xdr:cNvPr id="2189" name="Picture 1" descr="Picture">
          <a:extLst>
            <a:ext uri="{FF2B5EF4-FFF2-40B4-BE49-F238E27FC236}">
              <a16:creationId xmlns:a16="http://schemas.microsoft.com/office/drawing/2014/main" id="{BA6F80EF-F5B7-4B01-AB75-C9D26055A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2"/>
        <a:stretch>
          <a:fillRect/>
        </a:stretch>
      </xdr:blipFill>
      <xdr:spPr>
        <a:xfrm>
          <a:off x="1752600" y="9008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637</xdr:row>
      <xdr:rowOff>0</xdr:rowOff>
    </xdr:from>
    <xdr:to>
      <xdr:col>3</xdr:col>
      <xdr:colOff>1428750</xdr:colOff>
      <xdr:row>637</xdr:row>
      <xdr:rowOff>1143000</xdr:rowOff>
    </xdr:to>
    <xdr:pic>
      <xdr:nvPicPr>
        <xdr:cNvPr id="2190" name="Picture 1" descr="Picture">
          <a:extLst>
            <a:ext uri="{FF2B5EF4-FFF2-40B4-BE49-F238E27FC236}">
              <a16:creationId xmlns:a16="http://schemas.microsoft.com/office/drawing/2014/main" id="{BECB979C-CA27-4E5B-812D-CBF5921D9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3"/>
        <a:stretch>
          <a:fillRect/>
        </a:stretch>
      </xdr:blipFill>
      <xdr:spPr>
        <a:xfrm>
          <a:off x="1752600" y="9694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615</xdr:row>
      <xdr:rowOff>0</xdr:rowOff>
    </xdr:from>
    <xdr:to>
      <xdr:col>3</xdr:col>
      <xdr:colOff>1428750</xdr:colOff>
      <xdr:row>615</xdr:row>
      <xdr:rowOff>1143000</xdr:rowOff>
    </xdr:to>
    <xdr:pic>
      <xdr:nvPicPr>
        <xdr:cNvPr id="2191" name="Picture 1" descr="Picture">
          <a:extLst>
            <a:ext uri="{FF2B5EF4-FFF2-40B4-BE49-F238E27FC236}">
              <a16:creationId xmlns:a16="http://schemas.microsoft.com/office/drawing/2014/main" id="{BA30D7B8-EC20-457A-A923-B62B92DBEC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4"/>
        <a:stretch>
          <a:fillRect/>
        </a:stretch>
      </xdr:blipFill>
      <xdr:spPr>
        <a:xfrm>
          <a:off x="1752600" y="9359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593</xdr:row>
      <xdr:rowOff>0</xdr:rowOff>
    </xdr:from>
    <xdr:to>
      <xdr:col>3</xdr:col>
      <xdr:colOff>1428750</xdr:colOff>
      <xdr:row>593</xdr:row>
      <xdr:rowOff>1143000</xdr:rowOff>
    </xdr:to>
    <xdr:pic>
      <xdr:nvPicPr>
        <xdr:cNvPr id="2192" name="Picture 1" descr="Picture">
          <a:extLst>
            <a:ext uri="{FF2B5EF4-FFF2-40B4-BE49-F238E27FC236}">
              <a16:creationId xmlns:a16="http://schemas.microsoft.com/office/drawing/2014/main" id="{DA85C55D-724E-4FA5-993A-D54F8D77B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5"/>
        <a:stretch>
          <a:fillRect/>
        </a:stretch>
      </xdr:blipFill>
      <xdr:spPr>
        <a:xfrm>
          <a:off x="1752600" y="9023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638</xdr:row>
      <xdr:rowOff>0</xdr:rowOff>
    </xdr:from>
    <xdr:to>
      <xdr:col>3</xdr:col>
      <xdr:colOff>1428750</xdr:colOff>
      <xdr:row>638</xdr:row>
      <xdr:rowOff>1143000</xdr:rowOff>
    </xdr:to>
    <xdr:pic>
      <xdr:nvPicPr>
        <xdr:cNvPr id="2193" name="Picture 1" descr="Picture">
          <a:extLst>
            <a:ext uri="{FF2B5EF4-FFF2-40B4-BE49-F238E27FC236}">
              <a16:creationId xmlns:a16="http://schemas.microsoft.com/office/drawing/2014/main" id="{7186CEBC-743F-419A-911B-39388B130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6"/>
        <a:stretch>
          <a:fillRect/>
        </a:stretch>
      </xdr:blipFill>
      <xdr:spPr>
        <a:xfrm>
          <a:off x="1752600" y="9709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616</xdr:row>
      <xdr:rowOff>0</xdr:rowOff>
    </xdr:from>
    <xdr:to>
      <xdr:col>3</xdr:col>
      <xdr:colOff>1428750</xdr:colOff>
      <xdr:row>616</xdr:row>
      <xdr:rowOff>1143000</xdr:rowOff>
    </xdr:to>
    <xdr:pic>
      <xdr:nvPicPr>
        <xdr:cNvPr id="2194" name="Picture 1" descr="Picture">
          <a:extLst>
            <a:ext uri="{FF2B5EF4-FFF2-40B4-BE49-F238E27FC236}">
              <a16:creationId xmlns:a16="http://schemas.microsoft.com/office/drawing/2014/main" id="{B62D8384-9195-48E5-B006-D4225C680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7"/>
        <a:stretch>
          <a:fillRect/>
        </a:stretch>
      </xdr:blipFill>
      <xdr:spPr>
        <a:xfrm>
          <a:off x="1752600" y="9374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594</xdr:row>
      <xdr:rowOff>0</xdr:rowOff>
    </xdr:from>
    <xdr:to>
      <xdr:col>3</xdr:col>
      <xdr:colOff>1428750</xdr:colOff>
      <xdr:row>594</xdr:row>
      <xdr:rowOff>1143000</xdr:rowOff>
    </xdr:to>
    <xdr:pic>
      <xdr:nvPicPr>
        <xdr:cNvPr id="2195" name="Picture 1" descr="Picture">
          <a:extLst>
            <a:ext uri="{FF2B5EF4-FFF2-40B4-BE49-F238E27FC236}">
              <a16:creationId xmlns:a16="http://schemas.microsoft.com/office/drawing/2014/main" id="{8075B804-D489-43FF-AB60-8D2B0A017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8"/>
        <a:stretch>
          <a:fillRect/>
        </a:stretch>
      </xdr:blipFill>
      <xdr:spPr>
        <a:xfrm>
          <a:off x="1752600" y="9039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661</xdr:row>
      <xdr:rowOff>0</xdr:rowOff>
    </xdr:from>
    <xdr:to>
      <xdr:col>3</xdr:col>
      <xdr:colOff>1428750</xdr:colOff>
      <xdr:row>661</xdr:row>
      <xdr:rowOff>1143000</xdr:rowOff>
    </xdr:to>
    <xdr:pic>
      <xdr:nvPicPr>
        <xdr:cNvPr id="2196" name="Picture 1" descr="Picture">
          <a:extLst>
            <a:ext uri="{FF2B5EF4-FFF2-40B4-BE49-F238E27FC236}">
              <a16:creationId xmlns:a16="http://schemas.microsoft.com/office/drawing/2014/main" id="{72E9D483-70C9-4959-8398-C059FDEAB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9"/>
        <a:stretch>
          <a:fillRect/>
        </a:stretch>
      </xdr:blipFill>
      <xdr:spPr>
        <a:xfrm>
          <a:off x="1752600" y="10060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639</xdr:row>
      <xdr:rowOff>0</xdr:rowOff>
    </xdr:from>
    <xdr:to>
      <xdr:col>3</xdr:col>
      <xdr:colOff>1428750</xdr:colOff>
      <xdr:row>639</xdr:row>
      <xdr:rowOff>1143000</xdr:rowOff>
    </xdr:to>
    <xdr:pic>
      <xdr:nvPicPr>
        <xdr:cNvPr id="2197" name="Picture 1" descr="Picture">
          <a:extLst>
            <a:ext uri="{FF2B5EF4-FFF2-40B4-BE49-F238E27FC236}">
              <a16:creationId xmlns:a16="http://schemas.microsoft.com/office/drawing/2014/main" id="{46650C5E-B9B3-4D7F-B55B-339633DA4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0"/>
        <a:stretch>
          <a:fillRect/>
        </a:stretch>
      </xdr:blipFill>
      <xdr:spPr>
        <a:xfrm>
          <a:off x="1752600" y="9725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617</xdr:row>
      <xdr:rowOff>0</xdr:rowOff>
    </xdr:from>
    <xdr:to>
      <xdr:col>3</xdr:col>
      <xdr:colOff>1428750</xdr:colOff>
      <xdr:row>617</xdr:row>
      <xdr:rowOff>1143000</xdr:rowOff>
    </xdr:to>
    <xdr:pic>
      <xdr:nvPicPr>
        <xdr:cNvPr id="2198" name="Picture 1" descr="Picture">
          <a:extLst>
            <a:ext uri="{FF2B5EF4-FFF2-40B4-BE49-F238E27FC236}">
              <a16:creationId xmlns:a16="http://schemas.microsoft.com/office/drawing/2014/main" id="{60C92E21-0266-4D3B-964A-2E8CA3F5A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1"/>
        <a:stretch>
          <a:fillRect/>
        </a:stretch>
      </xdr:blipFill>
      <xdr:spPr>
        <a:xfrm>
          <a:off x="1752600" y="9389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595</xdr:row>
      <xdr:rowOff>0</xdr:rowOff>
    </xdr:from>
    <xdr:to>
      <xdr:col>3</xdr:col>
      <xdr:colOff>1428750</xdr:colOff>
      <xdr:row>595</xdr:row>
      <xdr:rowOff>1143000</xdr:rowOff>
    </xdr:to>
    <xdr:pic>
      <xdr:nvPicPr>
        <xdr:cNvPr id="2199" name="Picture 1" descr="Picture">
          <a:extLst>
            <a:ext uri="{FF2B5EF4-FFF2-40B4-BE49-F238E27FC236}">
              <a16:creationId xmlns:a16="http://schemas.microsoft.com/office/drawing/2014/main" id="{9B788B07-32B1-4563-836D-64FD77A3E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2"/>
        <a:stretch>
          <a:fillRect/>
        </a:stretch>
      </xdr:blipFill>
      <xdr:spPr>
        <a:xfrm>
          <a:off x="1752600" y="9054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666</xdr:row>
      <xdr:rowOff>0</xdr:rowOff>
    </xdr:from>
    <xdr:to>
      <xdr:col>3</xdr:col>
      <xdr:colOff>1428750</xdr:colOff>
      <xdr:row>666</xdr:row>
      <xdr:rowOff>1143000</xdr:rowOff>
    </xdr:to>
    <xdr:pic>
      <xdr:nvPicPr>
        <xdr:cNvPr id="2200" name="Picture 1" descr="Picture">
          <a:extLst>
            <a:ext uri="{FF2B5EF4-FFF2-40B4-BE49-F238E27FC236}">
              <a16:creationId xmlns:a16="http://schemas.microsoft.com/office/drawing/2014/main" id="{05570B65-E712-426D-B87D-AD792741E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3"/>
        <a:stretch>
          <a:fillRect/>
        </a:stretch>
      </xdr:blipFill>
      <xdr:spPr>
        <a:xfrm>
          <a:off x="1752600" y="10136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644</xdr:row>
      <xdr:rowOff>0</xdr:rowOff>
    </xdr:from>
    <xdr:to>
      <xdr:col>3</xdr:col>
      <xdr:colOff>1428750</xdr:colOff>
      <xdr:row>644</xdr:row>
      <xdr:rowOff>1143000</xdr:rowOff>
    </xdr:to>
    <xdr:pic>
      <xdr:nvPicPr>
        <xdr:cNvPr id="2201" name="Picture 1" descr="Picture">
          <a:extLst>
            <a:ext uri="{FF2B5EF4-FFF2-40B4-BE49-F238E27FC236}">
              <a16:creationId xmlns:a16="http://schemas.microsoft.com/office/drawing/2014/main" id="{0A7176E4-3F4B-4077-AFD1-A3496849E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4"/>
        <a:stretch>
          <a:fillRect/>
        </a:stretch>
      </xdr:blipFill>
      <xdr:spPr>
        <a:xfrm>
          <a:off x="1752600" y="9801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667</xdr:row>
      <xdr:rowOff>0</xdr:rowOff>
    </xdr:from>
    <xdr:to>
      <xdr:col>3</xdr:col>
      <xdr:colOff>1428750</xdr:colOff>
      <xdr:row>667</xdr:row>
      <xdr:rowOff>1143000</xdr:rowOff>
    </xdr:to>
    <xdr:pic>
      <xdr:nvPicPr>
        <xdr:cNvPr id="2202" name="Picture 1" descr="Picture">
          <a:extLst>
            <a:ext uri="{FF2B5EF4-FFF2-40B4-BE49-F238E27FC236}">
              <a16:creationId xmlns:a16="http://schemas.microsoft.com/office/drawing/2014/main" id="{056BDF61-F46F-427F-92BE-851CF5FFF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5"/>
        <a:stretch>
          <a:fillRect/>
        </a:stretch>
      </xdr:blipFill>
      <xdr:spPr>
        <a:xfrm>
          <a:off x="1752600" y="10151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645</xdr:row>
      <xdr:rowOff>0</xdr:rowOff>
    </xdr:from>
    <xdr:to>
      <xdr:col>3</xdr:col>
      <xdr:colOff>1428750</xdr:colOff>
      <xdr:row>645</xdr:row>
      <xdr:rowOff>1143000</xdr:rowOff>
    </xdr:to>
    <xdr:pic>
      <xdr:nvPicPr>
        <xdr:cNvPr id="2203" name="Picture 1" descr="Picture">
          <a:extLst>
            <a:ext uri="{FF2B5EF4-FFF2-40B4-BE49-F238E27FC236}">
              <a16:creationId xmlns:a16="http://schemas.microsoft.com/office/drawing/2014/main" id="{E76FA68B-9BDC-4ADA-AE2D-52E4E2AC1A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6"/>
        <a:stretch>
          <a:fillRect/>
        </a:stretch>
      </xdr:blipFill>
      <xdr:spPr>
        <a:xfrm>
          <a:off x="1752600" y="9816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668</xdr:row>
      <xdr:rowOff>0</xdr:rowOff>
    </xdr:from>
    <xdr:to>
      <xdr:col>3</xdr:col>
      <xdr:colOff>1428750</xdr:colOff>
      <xdr:row>668</xdr:row>
      <xdr:rowOff>1143000</xdr:rowOff>
    </xdr:to>
    <xdr:pic>
      <xdr:nvPicPr>
        <xdr:cNvPr id="2204" name="Picture 1" descr="Picture">
          <a:extLst>
            <a:ext uri="{FF2B5EF4-FFF2-40B4-BE49-F238E27FC236}">
              <a16:creationId xmlns:a16="http://schemas.microsoft.com/office/drawing/2014/main" id="{0FB10A1A-1F07-4995-B2D1-C0C34F3C5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7"/>
        <a:stretch>
          <a:fillRect/>
        </a:stretch>
      </xdr:blipFill>
      <xdr:spPr>
        <a:xfrm>
          <a:off x="1752600" y="10166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669</xdr:row>
      <xdr:rowOff>0</xdr:rowOff>
    </xdr:from>
    <xdr:to>
      <xdr:col>3</xdr:col>
      <xdr:colOff>1428750</xdr:colOff>
      <xdr:row>669</xdr:row>
      <xdr:rowOff>1143000</xdr:rowOff>
    </xdr:to>
    <xdr:pic>
      <xdr:nvPicPr>
        <xdr:cNvPr id="2205" name="Picture 1" descr="Picture">
          <a:extLst>
            <a:ext uri="{FF2B5EF4-FFF2-40B4-BE49-F238E27FC236}">
              <a16:creationId xmlns:a16="http://schemas.microsoft.com/office/drawing/2014/main" id="{0FC672A0-F842-43C3-BC06-7C6B1562C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8"/>
        <a:stretch>
          <a:fillRect/>
        </a:stretch>
      </xdr:blipFill>
      <xdr:spPr>
        <a:xfrm>
          <a:off x="1752600" y="10182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589</xdr:row>
      <xdr:rowOff>0</xdr:rowOff>
    </xdr:from>
    <xdr:to>
      <xdr:col>3</xdr:col>
      <xdr:colOff>1428750</xdr:colOff>
      <xdr:row>589</xdr:row>
      <xdr:rowOff>1143000</xdr:rowOff>
    </xdr:to>
    <xdr:pic>
      <xdr:nvPicPr>
        <xdr:cNvPr id="2206" name="Picture 1" descr="Picture">
          <a:extLst>
            <a:ext uri="{FF2B5EF4-FFF2-40B4-BE49-F238E27FC236}">
              <a16:creationId xmlns:a16="http://schemas.microsoft.com/office/drawing/2014/main" id="{EAC42DA3-54E7-4DEC-9398-01981B8CC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xfrm>
          <a:off x="1752600" y="8963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590</xdr:row>
      <xdr:rowOff>0</xdr:rowOff>
    </xdr:from>
    <xdr:to>
      <xdr:col>3</xdr:col>
      <xdr:colOff>1428750</xdr:colOff>
      <xdr:row>590</xdr:row>
      <xdr:rowOff>1143000</xdr:rowOff>
    </xdr:to>
    <xdr:pic>
      <xdr:nvPicPr>
        <xdr:cNvPr id="2207" name="Picture 1" descr="Picture">
          <a:extLst>
            <a:ext uri="{FF2B5EF4-FFF2-40B4-BE49-F238E27FC236}">
              <a16:creationId xmlns:a16="http://schemas.microsoft.com/office/drawing/2014/main" id="{3031A2B3-2ED6-49AC-8C7F-6016CFFE9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0"/>
        <a:stretch>
          <a:fillRect/>
        </a:stretch>
      </xdr:blipFill>
      <xdr:spPr>
        <a:xfrm>
          <a:off x="1752600" y="8978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613</xdr:row>
      <xdr:rowOff>0</xdr:rowOff>
    </xdr:from>
    <xdr:to>
      <xdr:col>3</xdr:col>
      <xdr:colOff>1428750</xdr:colOff>
      <xdr:row>613</xdr:row>
      <xdr:rowOff>1143000</xdr:rowOff>
    </xdr:to>
    <xdr:pic>
      <xdr:nvPicPr>
        <xdr:cNvPr id="2208" name="Picture 1" descr="Picture">
          <a:extLst>
            <a:ext uri="{FF2B5EF4-FFF2-40B4-BE49-F238E27FC236}">
              <a16:creationId xmlns:a16="http://schemas.microsoft.com/office/drawing/2014/main" id="{3F4DA7CA-034F-4B87-8080-005FE8030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xfrm>
          <a:off x="1752600" y="9328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591</xdr:row>
      <xdr:rowOff>0</xdr:rowOff>
    </xdr:from>
    <xdr:to>
      <xdr:col>3</xdr:col>
      <xdr:colOff>1428750</xdr:colOff>
      <xdr:row>591</xdr:row>
      <xdr:rowOff>1143000</xdr:rowOff>
    </xdr:to>
    <xdr:pic>
      <xdr:nvPicPr>
        <xdr:cNvPr id="2209" name="Picture 1" descr="Picture">
          <a:extLst>
            <a:ext uri="{FF2B5EF4-FFF2-40B4-BE49-F238E27FC236}">
              <a16:creationId xmlns:a16="http://schemas.microsoft.com/office/drawing/2014/main" id="{3B9205FD-2016-44A1-81A5-938D02252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2"/>
        <a:stretch>
          <a:fillRect/>
        </a:stretch>
      </xdr:blipFill>
      <xdr:spPr>
        <a:xfrm>
          <a:off x="1752600" y="8993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685</xdr:row>
      <xdr:rowOff>0</xdr:rowOff>
    </xdr:from>
    <xdr:to>
      <xdr:col>3</xdr:col>
      <xdr:colOff>1428750</xdr:colOff>
      <xdr:row>685</xdr:row>
      <xdr:rowOff>1143000</xdr:rowOff>
    </xdr:to>
    <xdr:pic>
      <xdr:nvPicPr>
        <xdr:cNvPr id="2210" name="Picture 1" descr="Picture">
          <a:extLst>
            <a:ext uri="{FF2B5EF4-FFF2-40B4-BE49-F238E27FC236}">
              <a16:creationId xmlns:a16="http://schemas.microsoft.com/office/drawing/2014/main" id="{5E099566-DBB0-4787-B6F8-FDBCB5D3C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xfrm>
          <a:off x="1752600" y="10426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686</xdr:row>
      <xdr:rowOff>0</xdr:rowOff>
    </xdr:from>
    <xdr:to>
      <xdr:col>3</xdr:col>
      <xdr:colOff>1428750</xdr:colOff>
      <xdr:row>686</xdr:row>
      <xdr:rowOff>1143000</xdr:rowOff>
    </xdr:to>
    <xdr:pic>
      <xdr:nvPicPr>
        <xdr:cNvPr id="2211" name="Picture 1" descr="Picture">
          <a:extLst>
            <a:ext uri="{FF2B5EF4-FFF2-40B4-BE49-F238E27FC236}">
              <a16:creationId xmlns:a16="http://schemas.microsoft.com/office/drawing/2014/main" id="{B8CEDD3B-8CC8-4291-A6CD-FE9508D9D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4"/>
        <a:stretch>
          <a:fillRect/>
        </a:stretch>
      </xdr:blipFill>
      <xdr:spPr>
        <a:xfrm>
          <a:off x="1752600" y="10441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733</xdr:row>
      <xdr:rowOff>0</xdr:rowOff>
    </xdr:from>
    <xdr:to>
      <xdr:col>3</xdr:col>
      <xdr:colOff>1428750</xdr:colOff>
      <xdr:row>733</xdr:row>
      <xdr:rowOff>1143000</xdr:rowOff>
    </xdr:to>
    <xdr:pic>
      <xdr:nvPicPr>
        <xdr:cNvPr id="2212" name="Picture 1" descr="Picture">
          <a:extLst>
            <a:ext uri="{FF2B5EF4-FFF2-40B4-BE49-F238E27FC236}">
              <a16:creationId xmlns:a16="http://schemas.microsoft.com/office/drawing/2014/main" id="{9C2707AD-19E5-413B-AA3B-A6B0A3E79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5"/>
        <a:stretch>
          <a:fillRect/>
        </a:stretch>
      </xdr:blipFill>
      <xdr:spPr>
        <a:xfrm>
          <a:off x="1752600" y="11157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711</xdr:row>
      <xdr:rowOff>0</xdr:rowOff>
    </xdr:from>
    <xdr:to>
      <xdr:col>3</xdr:col>
      <xdr:colOff>1428750</xdr:colOff>
      <xdr:row>711</xdr:row>
      <xdr:rowOff>1143000</xdr:rowOff>
    </xdr:to>
    <xdr:pic>
      <xdr:nvPicPr>
        <xdr:cNvPr id="2213" name="Picture 1" descr="Picture">
          <a:extLst>
            <a:ext uri="{FF2B5EF4-FFF2-40B4-BE49-F238E27FC236}">
              <a16:creationId xmlns:a16="http://schemas.microsoft.com/office/drawing/2014/main" id="{D2C1D99C-6795-43D1-ABED-58302187E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6"/>
        <a:stretch>
          <a:fillRect/>
        </a:stretch>
      </xdr:blipFill>
      <xdr:spPr>
        <a:xfrm>
          <a:off x="1752600" y="10822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689</xdr:row>
      <xdr:rowOff>0</xdr:rowOff>
    </xdr:from>
    <xdr:to>
      <xdr:col>3</xdr:col>
      <xdr:colOff>1428750</xdr:colOff>
      <xdr:row>689</xdr:row>
      <xdr:rowOff>1143000</xdr:rowOff>
    </xdr:to>
    <xdr:pic>
      <xdr:nvPicPr>
        <xdr:cNvPr id="2214" name="Picture 1" descr="Picture">
          <a:extLst>
            <a:ext uri="{FF2B5EF4-FFF2-40B4-BE49-F238E27FC236}">
              <a16:creationId xmlns:a16="http://schemas.microsoft.com/office/drawing/2014/main" id="{10A38408-21C8-42F9-A4A2-5327FF8AB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7"/>
        <a:stretch>
          <a:fillRect/>
        </a:stretch>
      </xdr:blipFill>
      <xdr:spPr>
        <a:xfrm>
          <a:off x="1752600" y="10487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734</xdr:row>
      <xdr:rowOff>0</xdr:rowOff>
    </xdr:from>
    <xdr:to>
      <xdr:col>3</xdr:col>
      <xdr:colOff>1428750</xdr:colOff>
      <xdr:row>734</xdr:row>
      <xdr:rowOff>1143000</xdr:rowOff>
    </xdr:to>
    <xdr:pic>
      <xdr:nvPicPr>
        <xdr:cNvPr id="2215" name="Picture 1" descr="Picture">
          <a:extLst>
            <a:ext uri="{FF2B5EF4-FFF2-40B4-BE49-F238E27FC236}">
              <a16:creationId xmlns:a16="http://schemas.microsoft.com/office/drawing/2014/main" id="{78B7468F-DF5B-473B-86A1-EA14A77200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8"/>
        <a:stretch>
          <a:fillRect/>
        </a:stretch>
      </xdr:blipFill>
      <xdr:spPr>
        <a:xfrm>
          <a:off x="1752600" y="11172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712</xdr:row>
      <xdr:rowOff>0</xdr:rowOff>
    </xdr:from>
    <xdr:to>
      <xdr:col>3</xdr:col>
      <xdr:colOff>1428750</xdr:colOff>
      <xdr:row>712</xdr:row>
      <xdr:rowOff>1143000</xdr:rowOff>
    </xdr:to>
    <xdr:pic>
      <xdr:nvPicPr>
        <xdr:cNvPr id="2216" name="Picture 1" descr="Picture">
          <a:extLst>
            <a:ext uri="{FF2B5EF4-FFF2-40B4-BE49-F238E27FC236}">
              <a16:creationId xmlns:a16="http://schemas.microsoft.com/office/drawing/2014/main" id="{F6F6F347-B592-41B7-9D63-2A19AD903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9"/>
        <a:stretch>
          <a:fillRect/>
        </a:stretch>
      </xdr:blipFill>
      <xdr:spPr>
        <a:xfrm>
          <a:off x="1752600" y="10837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690</xdr:row>
      <xdr:rowOff>0</xdr:rowOff>
    </xdr:from>
    <xdr:to>
      <xdr:col>3</xdr:col>
      <xdr:colOff>1428750</xdr:colOff>
      <xdr:row>690</xdr:row>
      <xdr:rowOff>1143000</xdr:rowOff>
    </xdr:to>
    <xdr:pic>
      <xdr:nvPicPr>
        <xdr:cNvPr id="2217" name="Picture 1" descr="Picture">
          <a:extLst>
            <a:ext uri="{FF2B5EF4-FFF2-40B4-BE49-F238E27FC236}">
              <a16:creationId xmlns:a16="http://schemas.microsoft.com/office/drawing/2014/main" id="{C233C922-ED7C-4E71-9040-1EFCB0A40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0"/>
        <a:stretch>
          <a:fillRect/>
        </a:stretch>
      </xdr:blipFill>
      <xdr:spPr>
        <a:xfrm>
          <a:off x="1752600" y="10502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709</xdr:row>
      <xdr:rowOff>0</xdr:rowOff>
    </xdr:from>
    <xdr:to>
      <xdr:col>3</xdr:col>
      <xdr:colOff>1428750</xdr:colOff>
      <xdr:row>709</xdr:row>
      <xdr:rowOff>1143000</xdr:rowOff>
    </xdr:to>
    <xdr:pic>
      <xdr:nvPicPr>
        <xdr:cNvPr id="2218" name="Picture 1" descr="Picture">
          <a:extLst>
            <a:ext uri="{FF2B5EF4-FFF2-40B4-BE49-F238E27FC236}">
              <a16:creationId xmlns:a16="http://schemas.microsoft.com/office/drawing/2014/main" id="{0542384D-0581-4EB4-9E55-A428FA151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1"/>
        <a:stretch>
          <a:fillRect/>
        </a:stretch>
      </xdr:blipFill>
      <xdr:spPr>
        <a:xfrm>
          <a:off x="1752600" y="10791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687</xdr:row>
      <xdr:rowOff>0</xdr:rowOff>
    </xdr:from>
    <xdr:to>
      <xdr:col>3</xdr:col>
      <xdr:colOff>1428750</xdr:colOff>
      <xdr:row>687</xdr:row>
      <xdr:rowOff>1143000</xdr:rowOff>
    </xdr:to>
    <xdr:pic>
      <xdr:nvPicPr>
        <xdr:cNvPr id="2219" name="Picture 1" descr="Picture">
          <a:extLst>
            <a:ext uri="{FF2B5EF4-FFF2-40B4-BE49-F238E27FC236}">
              <a16:creationId xmlns:a16="http://schemas.microsoft.com/office/drawing/2014/main" id="{AFFA58F0-CA24-4336-8C41-C5B649210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2"/>
        <a:stretch>
          <a:fillRect/>
        </a:stretch>
      </xdr:blipFill>
      <xdr:spPr>
        <a:xfrm>
          <a:off x="1752600" y="10456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710</xdr:row>
      <xdr:rowOff>0</xdr:rowOff>
    </xdr:from>
    <xdr:to>
      <xdr:col>3</xdr:col>
      <xdr:colOff>1428750</xdr:colOff>
      <xdr:row>710</xdr:row>
      <xdr:rowOff>1143000</xdr:rowOff>
    </xdr:to>
    <xdr:pic>
      <xdr:nvPicPr>
        <xdr:cNvPr id="2220" name="Picture 1" descr="Picture">
          <a:extLst>
            <a:ext uri="{FF2B5EF4-FFF2-40B4-BE49-F238E27FC236}">
              <a16:creationId xmlns:a16="http://schemas.microsoft.com/office/drawing/2014/main" id="{FFAC1832-61B2-4910-BAA3-94BB70396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3"/>
        <a:stretch>
          <a:fillRect/>
        </a:stretch>
      </xdr:blipFill>
      <xdr:spPr>
        <a:xfrm>
          <a:off x="1752600" y="10807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688</xdr:row>
      <xdr:rowOff>0</xdr:rowOff>
    </xdr:from>
    <xdr:to>
      <xdr:col>3</xdr:col>
      <xdr:colOff>1428750</xdr:colOff>
      <xdr:row>688</xdr:row>
      <xdr:rowOff>1143000</xdr:rowOff>
    </xdr:to>
    <xdr:pic>
      <xdr:nvPicPr>
        <xdr:cNvPr id="2221" name="Picture 1" descr="Picture">
          <a:extLst>
            <a:ext uri="{FF2B5EF4-FFF2-40B4-BE49-F238E27FC236}">
              <a16:creationId xmlns:a16="http://schemas.microsoft.com/office/drawing/2014/main" id="{57A369C1-6F35-4E77-A5E7-D8EF49844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4"/>
        <a:stretch>
          <a:fillRect/>
        </a:stretch>
      </xdr:blipFill>
      <xdr:spPr>
        <a:xfrm>
          <a:off x="1752600" y="10471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759</xdr:row>
      <xdr:rowOff>0</xdr:rowOff>
    </xdr:from>
    <xdr:to>
      <xdr:col>3</xdr:col>
      <xdr:colOff>1428750</xdr:colOff>
      <xdr:row>759</xdr:row>
      <xdr:rowOff>1143000</xdr:rowOff>
    </xdr:to>
    <xdr:pic>
      <xdr:nvPicPr>
        <xdr:cNvPr id="2222" name="Picture 1" descr="Picture">
          <a:extLst>
            <a:ext uri="{FF2B5EF4-FFF2-40B4-BE49-F238E27FC236}">
              <a16:creationId xmlns:a16="http://schemas.microsoft.com/office/drawing/2014/main" id="{F2174E28-BA96-494E-89E8-487E9D2AF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5"/>
        <a:stretch>
          <a:fillRect/>
        </a:stretch>
      </xdr:blipFill>
      <xdr:spPr>
        <a:xfrm>
          <a:off x="1752600" y="11553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737</xdr:row>
      <xdr:rowOff>0</xdr:rowOff>
    </xdr:from>
    <xdr:to>
      <xdr:col>3</xdr:col>
      <xdr:colOff>1428750</xdr:colOff>
      <xdr:row>737</xdr:row>
      <xdr:rowOff>1143000</xdr:rowOff>
    </xdr:to>
    <xdr:pic>
      <xdr:nvPicPr>
        <xdr:cNvPr id="2223" name="Picture 1" descr="Picture">
          <a:extLst>
            <a:ext uri="{FF2B5EF4-FFF2-40B4-BE49-F238E27FC236}">
              <a16:creationId xmlns:a16="http://schemas.microsoft.com/office/drawing/2014/main" id="{BD35716A-1D2F-4D6C-8AA9-843C81737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6"/>
        <a:stretch>
          <a:fillRect/>
        </a:stretch>
      </xdr:blipFill>
      <xdr:spPr>
        <a:xfrm>
          <a:off x="1752600" y="11218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715</xdr:row>
      <xdr:rowOff>0</xdr:rowOff>
    </xdr:from>
    <xdr:to>
      <xdr:col>3</xdr:col>
      <xdr:colOff>1428750</xdr:colOff>
      <xdr:row>715</xdr:row>
      <xdr:rowOff>1143000</xdr:rowOff>
    </xdr:to>
    <xdr:pic>
      <xdr:nvPicPr>
        <xdr:cNvPr id="2224" name="Picture 1" descr="Picture">
          <a:extLst>
            <a:ext uri="{FF2B5EF4-FFF2-40B4-BE49-F238E27FC236}">
              <a16:creationId xmlns:a16="http://schemas.microsoft.com/office/drawing/2014/main" id="{43EB2159-D046-4D37-B5C4-B892D14BE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7"/>
        <a:stretch>
          <a:fillRect/>
        </a:stretch>
      </xdr:blipFill>
      <xdr:spPr>
        <a:xfrm>
          <a:off x="1752600" y="10883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693</xdr:row>
      <xdr:rowOff>0</xdr:rowOff>
    </xdr:from>
    <xdr:to>
      <xdr:col>3</xdr:col>
      <xdr:colOff>1428750</xdr:colOff>
      <xdr:row>693</xdr:row>
      <xdr:rowOff>1143000</xdr:rowOff>
    </xdr:to>
    <xdr:pic>
      <xdr:nvPicPr>
        <xdr:cNvPr id="2225" name="Picture 1" descr="Picture">
          <a:extLst>
            <a:ext uri="{FF2B5EF4-FFF2-40B4-BE49-F238E27FC236}">
              <a16:creationId xmlns:a16="http://schemas.microsoft.com/office/drawing/2014/main" id="{7FAB46C3-1667-42A1-8FB1-8B565349F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8"/>
        <a:stretch>
          <a:fillRect/>
        </a:stretch>
      </xdr:blipFill>
      <xdr:spPr>
        <a:xfrm>
          <a:off x="1752600" y="10547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760</xdr:row>
      <xdr:rowOff>0</xdr:rowOff>
    </xdr:from>
    <xdr:to>
      <xdr:col>3</xdr:col>
      <xdr:colOff>1428750</xdr:colOff>
      <xdr:row>760</xdr:row>
      <xdr:rowOff>1143000</xdr:rowOff>
    </xdr:to>
    <xdr:pic>
      <xdr:nvPicPr>
        <xdr:cNvPr id="2226" name="Picture 1" descr="Picture">
          <a:extLst>
            <a:ext uri="{FF2B5EF4-FFF2-40B4-BE49-F238E27FC236}">
              <a16:creationId xmlns:a16="http://schemas.microsoft.com/office/drawing/2014/main" id="{7433FC69-BAF2-42C1-A70F-C5910B979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9"/>
        <a:stretch>
          <a:fillRect/>
        </a:stretch>
      </xdr:blipFill>
      <xdr:spPr>
        <a:xfrm>
          <a:off x="1752600" y="11569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738</xdr:row>
      <xdr:rowOff>0</xdr:rowOff>
    </xdr:from>
    <xdr:to>
      <xdr:col>3</xdr:col>
      <xdr:colOff>1428750</xdr:colOff>
      <xdr:row>738</xdr:row>
      <xdr:rowOff>1143000</xdr:rowOff>
    </xdr:to>
    <xdr:pic>
      <xdr:nvPicPr>
        <xdr:cNvPr id="2227" name="Picture 1" descr="Picture">
          <a:extLst>
            <a:ext uri="{FF2B5EF4-FFF2-40B4-BE49-F238E27FC236}">
              <a16:creationId xmlns:a16="http://schemas.microsoft.com/office/drawing/2014/main" id="{9B00C386-8705-4C8E-835B-B7E628864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0"/>
        <a:stretch>
          <a:fillRect/>
        </a:stretch>
      </xdr:blipFill>
      <xdr:spPr>
        <a:xfrm>
          <a:off x="1752600" y="11233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716</xdr:row>
      <xdr:rowOff>0</xdr:rowOff>
    </xdr:from>
    <xdr:to>
      <xdr:col>3</xdr:col>
      <xdr:colOff>1428750</xdr:colOff>
      <xdr:row>716</xdr:row>
      <xdr:rowOff>1143000</xdr:rowOff>
    </xdr:to>
    <xdr:pic>
      <xdr:nvPicPr>
        <xdr:cNvPr id="2228" name="Picture 1" descr="Picture">
          <a:extLst>
            <a:ext uri="{FF2B5EF4-FFF2-40B4-BE49-F238E27FC236}">
              <a16:creationId xmlns:a16="http://schemas.microsoft.com/office/drawing/2014/main" id="{7E3C70A3-B58D-41C4-8877-47885D995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1"/>
        <a:stretch>
          <a:fillRect/>
        </a:stretch>
      </xdr:blipFill>
      <xdr:spPr>
        <a:xfrm>
          <a:off x="1752600" y="10898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757</xdr:row>
      <xdr:rowOff>0</xdr:rowOff>
    </xdr:from>
    <xdr:to>
      <xdr:col>3</xdr:col>
      <xdr:colOff>1428750</xdr:colOff>
      <xdr:row>757</xdr:row>
      <xdr:rowOff>1143000</xdr:rowOff>
    </xdr:to>
    <xdr:pic>
      <xdr:nvPicPr>
        <xdr:cNvPr id="2229" name="Picture 1" descr="Picture">
          <a:extLst>
            <a:ext uri="{FF2B5EF4-FFF2-40B4-BE49-F238E27FC236}">
              <a16:creationId xmlns:a16="http://schemas.microsoft.com/office/drawing/2014/main" id="{D6E5E3C7-BAE9-4483-880E-C71115C91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2"/>
        <a:stretch>
          <a:fillRect/>
        </a:stretch>
      </xdr:blipFill>
      <xdr:spPr>
        <a:xfrm>
          <a:off x="1752600" y="11523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735</xdr:row>
      <xdr:rowOff>0</xdr:rowOff>
    </xdr:from>
    <xdr:to>
      <xdr:col>3</xdr:col>
      <xdr:colOff>1428750</xdr:colOff>
      <xdr:row>735</xdr:row>
      <xdr:rowOff>1143000</xdr:rowOff>
    </xdr:to>
    <xdr:pic>
      <xdr:nvPicPr>
        <xdr:cNvPr id="2230" name="Picture 1" descr="Picture">
          <a:extLst>
            <a:ext uri="{FF2B5EF4-FFF2-40B4-BE49-F238E27FC236}">
              <a16:creationId xmlns:a16="http://schemas.microsoft.com/office/drawing/2014/main" id="{2EDF203F-DE0B-4779-BC04-ECD35822C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3"/>
        <a:stretch>
          <a:fillRect/>
        </a:stretch>
      </xdr:blipFill>
      <xdr:spPr>
        <a:xfrm>
          <a:off x="1752600" y="11188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713</xdr:row>
      <xdr:rowOff>0</xdr:rowOff>
    </xdr:from>
    <xdr:to>
      <xdr:col>3</xdr:col>
      <xdr:colOff>1428750</xdr:colOff>
      <xdr:row>713</xdr:row>
      <xdr:rowOff>1143000</xdr:rowOff>
    </xdr:to>
    <xdr:pic>
      <xdr:nvPicPr>
        <xdr:cNvPr id="2231" name="Picture 1" descr="Picture">
          <a:extLst>
            <a:ext uri="{FF2B5EF4-FFF2-40B4-BE49-F238E27FC236}">
              <a16:creationId xmlns:a16="http://schemas.microsoft.com/office/drawing/2014/main" id="{CAEF8D0F-3AC3-4461-8ED3-43C7A897DA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4"/>
        <a:stretch>
          <a:fillRect/>
        </a:stretch>
      </xdr:blipFill>
      <xdr:spPr>
        <a:xfrm>
          <a:off x="1752600" y="10852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691</xdr:row>
      <xdr:rowOff>0</xdr:rowOff>
    </xdr:from>
    <xdr:to>
      <xdr:col>3</xdr:col>
      <xdr:colOff>1428750</xdr:colOff>
      <xdr:row>691</xdr:row>
      <xdr:rowOff>1143000</xdr:rowOff>
    </xdr:to>
    <xdr:pic>
      <xdr:nvPicPr>
        <xdr:cNvPr id="2232" name="Picture 1" descr="Picture">
          <a:extLst>
            <a:ext uri="{FF2B5EF4-FFF2-40B4-BE49-F238E27FC236}">
              <a16:creationId xmlns:a16="http://schemas.microsoft.com/office/drawing/2014/main" id="{C081B515-C630-49FA-8225-B4399F8B4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5"/>
        <a:stretch>
          <a:fillRect/>
        </a:stretch>
      </xdr:blipFill>
      <xdr:spPr>
        <a:xfrm>
          <a:off x="1752600" y="10517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758</xdr:row>
      <xdr:rowOff>0</xdr:rowOff>
    </xdr:from>
    <xdr:to>
      <xdr:col>3</xdr:col>
      <xdr:colOff>1428750</xdr:colOff>
      <xdr:row>758</xdr:row>
      <xdr:rowOff>1143000</xdr:rowOff>
    </xdr:to>
    <xdr:pic>
      <xdr:nvPicPr>
        <xdr:cNvPr id="2233" name="Picture 1" descr="Picture">
          <a:extLst>
            <a:ext uri="{FF2B5EF4-FFF2-40B4-BE49-F238E27FC236}">
              <a16:creationId xmlns:a16="http://schemas.microsoft.com/office/drawing/2014/main" id="{E4FD4470-E9A8-4A66-BC75-E343EC548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6"/>
        <a:stretch>
          <a:fillRect/>
        </a:stretch>
      </xdr:blipFill>
      <xdr:spPr>
        <a:xfrm>
          <a:off x="1752600" y="11538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736</xdr:row>
      <xdr:rowOff>0</xdr:rowOff>
    </xdr:from>
    <xdr:to>
      <xdr:col>3</xdr:col>
      <xdr:colOff>1428750</xdr:colOff>
      <xdr:row>736</xdr:row>
      <xdr:rowOff>1143000</xdr:rowOff>
    </xdr:to>
    <xdr:pic>
      <xdr:nvPicPr>
        <xdr:cNvPr id="2234" name="Picture 1" descr="Picture">
          <a:extLst>
            <a:ext uri="{FF2B5EF4-FFF2-40B4-BE49-F238E27FC236}">
              <a16:creationId xmlns:a16="http://schemas.microsoft.com/office/drawing/2014/main" id="{D483D12C-FC17-4FC9-97FB-83330589F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7"/>
        <a:stretch>
          <a:fillRect/>
        </a:stretch>
      </xdr:blipFill>
      <xdr:spPr>
        <a:xfrm>
          <a:off x="1752600" y="11203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714</xdr:row>
      <xdr:rowOff>0</xdr:rowOff>
    </xdr:from>
    <xdr:to>
      <xdr:col>3</xdr:col>
      <xdr:colOff>1428750</xdr:colOff>
      <xdr:row>714</xdr:row>
      <xdr:rowOff>1143000</xdr:rowOff>
    </xdr:to>
    <xdr:pic>
      <xdr:nvPicPr>
        <xdr:cNvPr id="2235" name="Picture 1" descr="Picture">
          <a:extLst>
            <a:ext uri="{FF2B5EF4-FFF2-40B4-BE49-F238E27FC236}">
              <a16:creationId xmlns:a16="http://schemas.microsoft.com/office/drawing/2014/main" id="{FF3F54A7-2455-40BA-9012-78BA424C7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8"/>
        <a:stretch>
          <a:fillRect/>
        </a:stretch>
      </xdr:blipFill>
      <xdr:spPr>
        <a:xfrm>
          <a:off x="1752600" y="10868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692</xdr:row>
      <xdr:rowOff>0</xdr:rowOff>
    </xdr:from>
    <xdr:to>
      <xdr:col>3</xdr:col>
      <xdr:colOff>1428750</xdr:colOff>
      <xdr:row>692</xdr:row>
      <xdr:rowOff>1143000</xdr:rowOff>
    </xdr:to>
    <xdr:pic>
      <xdr:nvPicPr>
        <xdr:cNvPr id="2236" name="Picture 1" descr="Picture">
          <a:extLst>
            <a:ext uri="{FF2B5EF4-FFF2-40B4-BE49-F238E27FC236}">
              <a16:creationId xmlns:a16="http://schemas.microsoft.com/office/drawing/2014/main" id="{ADE4D600-C529-4E7E-BBAD-D23CB3410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9"/>
        <a:stretch>
          <a:fillRect/>
        </a:stretch>
      </xdr:blipFill>
      <xdr:spPr>
        <a:xfrm>
          <a:off x="1752600" y="10532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763</xdr:row>
      <xdr:rowOff>0</xdr:rowOff>
    </xdr:from>
    <xdr:to>
      <xdr:col>3</xdr:col>
      <xdr:colOff>1428750</xdr:colOff>
      <xdr:row>763</xdr:row>
      <xdr:rowOff>1143000</xdr:rowOff>
    </xdr:to>
    <xdr:pic>
      <xdr:nvPicPr>
        <xdr:cNvPr id="2237" name="Picture 1" descr="Picture">
          <a:extLst>
            <a:ext uri="{FF2B5EF4-FFF2-40B4-BE49-F238E27FC236}">
              <a16:creationId xmlns:a16="http://schemas.microsoft.com/office/drawing/2014/main" id="{7711EAB6-2ED1-453B-9799-15F0395E0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0"/>
        <a:stretch>
          <a:fillRect/>
        </a:stretch>
      </xdr:blipFill>
      <xdr:spPr>
        <a:xfrm>
          <a:off x="1752600" y="11614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741</xdr:row>
      <xdr:rowOff>0</xdr:rowOff>
    </xdr:from>
    <xdr:to>
      <xdr:col>3</xdr:col>
      <xdr:colOff>1428750</xdr:colOff>
      <xdr:row>741</xdr:row>
      <xdr:rowOff>1143000</xdr:rowOff>
    </xdr:to>
    <xdr:pic>
      <xdr:nvPicPr>
        <xdr:cNvPr id="2238" name="Picture 1" descr="Picture">
          <a:extLst>
            <a:ext uri="{FF2B5EF4-FFF2-40B4-BE49-F238E27FC236}">
              <a16:creationId xmlns:a16="http://schemas.microsoft.com/office/drawing/2014/main" id="{37402715-F93A-4D97-A3DC-524B01B694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1"/>
        <a:stretch>
          <a:fillRect/>
        </a:stretch>
      </xdr:blipFill>
      <xdr:spPr>
        <a:xfrm>
          <a:off x="1752600" y="11279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764</xdr:row>
      <xdr:rowOff>0</xdr:rowOff>
    </xdr:from>
    <xdr:to>
      <xdr:col>3</xdr:col>
      <xdr:colOff>1428750</xdr:colOff>
      <xdr:row>764</xdr:row>
      <xdr:rowOff>1143000</xdr:rowOff>
    </xdr:to>
    <xdr:pic>
      <xdr:nvPicPr>
        <xdr:cNvPr id="2239" name="Picture 1" descr="Picture">
          <a:extLst>
            <a:ext uri="{FF2B5EF4-FFF2-40B4-BE49-F238E27FC236}">
              <a16:creationId xmlns:a16="http://schemas.microsoft.com/office/drawing/2014/main" id="{978200EC-31CE-4524-89CF-D9F1F0C2B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2"/>
        <a:stretch>
          <a:fillRect/>
        </a:stretch>
      </xdr:blipFill>
      <xdr:spPr>
        <a:xfrm>
          <a:off x="1752600" y="11630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761</xdr:row>
      <xdr:rowOff>0</xdr:rowOff>
    </xdr:from>
    <xdr:to>
      <xdr:col>3</xdr:col>
      <xdr:colOff>1428750</xdr:colOff>
      <xdr:row>761</xdr:row>
      <xdr:rowOff>1143000</xdr:rowOff>
    </xdr:to>
    <xdr:pic>
      <xdr:nvPicPr>
        <xdr:cNvPr id="2240" name="Picture 1" descr="Picture">
          <a:extLst>
            <a:ext uri="{FF2B5EF4-FFF2-40B4-BE49-F238E27FC236}">
              <a16:creationId xmlns:a16="http://schemas.microsoft.com/office/drawing/2014/main" id="{66C25F2A-34A8-419A-83FE-8639D0BCE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3"/>
        <a:stretch>
          <a:fillRect/>
        </a:stretch>
      </xdr:blipFill>
      <xdr:spPr>
        <a:xfrm>
          <a:off x="1752600" y="11584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739</xdr:row>
      <xdr:rowOff>0</xdr:rowOff>
    </xdr:from>
    <xdr:to>
      <xdr:col>3</xdr:col>
      <xdr:colOff>1428750</xdr:colOff>
      <xdr:row>739</xdr:row>
      <xdr:rowOff>1143000</xdr:rowOff>
    </xdr:to>
    <xdr:pic>
      <xdr:nvPicPr>
        <xdr:cNvPr id="2241" name="Picture 1" descr="Picture">
          <a:extLst>
            <a:ext uri="{FF2B5EF4-FFF2-40B4-BE49-F238E27FC236}">
              <a16:creationId xmlns:a16="http://schemas.microsoft.com/office/drawing/2014/main" id="{BF6F3245-4352-44CA-8373-E90AA48CA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4"/>
        <a:stretch>
          <a:fillRect/>
        </a:stretch>
      </xdr:blipFill>
      <xdr:spPr>
        <a:xfrm>
          <a:off x="1752600" y="11249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717</xdr:row>
      <xdr:rowOff>0</xdr:rowOff>
    </xdr:from>
    <xdr:to>
      <xdr:col>3</xdr:col>
      <xdr:colOff>1428750</xdr:colOff>
      <xdr:row>717</xdr:row>
      <xdr:rowOff>1143000</xdr:rowOff>
    </xdr:to>
    <xdr:pic>
      <xdr:nvPicPr>
        <xdr:cNvPr id="2242" name="Picture 1" descr="Picture">
          <a:extLst>
            <a:ext uri="{FF2B5EF4-FFF2-40B4-BE49-F238E27FC236}">
              <a16:creationId xmlns:a16="http://schemas.microsoft.com/office/drawing/2014/main" id="{1EC87EBE-4B15-4EE2-9919-63350E095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5"/>
        <a:stretch>
          <a:fillRect/>
        </a:stretch>
      </xdr:blipFill>
      <xdr:spPr>
        <a:xfrm>
          <a:off x="1752600" y="10913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762</xdr:row>
      <xdr:rowOff>0</xdr:rowOff>
    </xdr:from>
    <xdr:to>
      <xdr:col>3</xdr:col>
      <xdr:colOff>1428750</xdr:colOff>
      <xdr:row>762</xdr:row>
      <xdr:rowOff>1143000</xdr:rowOff>
    </xdr:to>
    <xdr:pic>
      <xdr:nvPicPr>
        <xdr:cNvPr id="2243" name="Picture 1" descr="Picture">
          <a:extLst>
            <a:ext uri="{FF2B5EF4-FFF2-40B4-BE49-F238E27FC236}">
              <a16:creationId xmlns:a16="http://schemas.microsoft.com/office/drawing/2014/main" id="{2FB9A6C0-9DB2-4633-A546-170967452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6"/>
        <a:stretch>
          <a:fillRect/>
        </a:stretch>
      </xdr:blipFill>
      <xdr:spPr>
        <a:xfrm>
          <a:off x="1752600" y="11599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740</xdr:row>
      <xdr:rowOff>0</xdr:rowOff>
    </xdr:from>
    <xdr:to>
      <xdr:col>3</xdr:col>
      <xdr:colOff>1428750</xdr:colOff>
      <xdr:row>740</xdr:row>
      <xdr:rowOff>1143000</xdr:rowOff>
    </xdr:to>
    <xdr:pic>
      <xdr:nvPicPr>
        <xdr:cNvPr id="2244" name="Picture 1" descr="Picture">
          <a:extLst>
            <a:ext uri="{FF2B5EF4-FFF2-40B4-BE49-F238E27FC236}">
              <a16:creationId xmlns:a16="http://schemas.microsoft.com/office/drawing/2014/main" id="{AECD0517-6A12-4884-9EA9-BFE710964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7"/>
        <a:stretch>
          <a:fillRect/>
        </a:stretch>
      </xdr:blipFill>
      <xdr:spPr>
        <a:xfrm>
          <a:off x="1752600" y="11264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765</xdr:row>
      <xdr:rowOff>0</xdr:rowOff>
    </xdr:from>
    <xdr:to>
      <xdr:col>3</xdr:col>
      <xdr:colOff>1428750</xdr:colOff>
      <xdr:row>765</xdr:row>
      <xdr:rowOff>1143000</xdr:rowOff>
    </xdr:to>
    <xdr:pic>
      <xdr:nvPicPr>
        <xdr:cNvPr id="2245" name="Picture 1" descr="Picture">
          <a:extLst>
            <a:ext uri="{FF2B5EF4-FFF2-40B4-BE49-F238E27FC236}">
              <a16:creationId xmlns:a16="http://schemas.microsoft.com/office/drawing/2014/main" id="{471EFCF3-C1AE-439A-BA59-E88B0A844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8"/>
        <a:stretch>
          <a:fillRect/>
        </a:stretch>
      </xdr:blipFill>
      <xdr:spPr>
        <a:xfrm>
          <a:off x="1752600" y="11645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718</xdr:row>
      <xdr:rowOff>0</xdr:rowOff>
    </xdr:from>
    <xdr:to>
      <xdr:col>3</xdr:col>
      <xdr:colOff>1428750</xdr:colOff>
      <xdr:row>718</xdr:row>
      <xdr:rowOff>1143000</xdr:rowOff>
    </xdr:to>
    <xdr:pic>
      <xdr:nvPicPr>
        <xdr:cNvPr id="2246" name="Picture 1" descr="Picture">
          <a:extLst>
            <a:ext uri="{FF2B5EF4-FFF2-40B4-BE49-F238E27FC236}">
              <a16:creationId xmlns:a16="http://schemas.microsoft.com/office/drawing/2014/main" id="{8D4CEF7A-4BA1-4545-825F-0E7DE2465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9"/>
        <a:stretch>
          <a:fillRect/>
        </a:stretch>
      </xdr:blipFill>
      <xdr:spPr>
        <a:xfrm>
          <a:off x="1752600" y="10928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696</xdr:row>
      <xdr:rowOff>0</xdr:rowOff>
    </xdr:from>
    <xdr:to>
      <xdr:col>3</xdr:col>
      <xdr:colOff>1428750</xdr:colOff>
      <xdr:row>696</xdr:row>
      <xdr:rowOff>1143000</xdr:rowOff>
    </xdr:to>
    <xdr:pic>
      <xdr:nvPicPr>
        <xdr:cNvPr id="2247" name="Picture 1" descr="Picture">
          <a:extLst>
            <a:ext uri="{FF2B5EF4-FFF2-40B4-BE49-F238E27FC236}">
              <a16:creationId xmlns:a16="http://schemas.microsoft.com/office/drawing/2014/main" id="{CD76AB3B-239B-4A0A-B943-0FCB3A7E0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0"/>
        <a:stretch>
          <a:fillRect/>
        </a:stretch>
      </xdr:blipFill>
      <xdr:spPr>
        <a:xfrm>
          <a:off x="1752600" y="10593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719</xdr:row>
      <xdr:rowOff>0</xdr:rowOff>
    </xdr:from>
    <xdr:to>
      <xdr:col>3</xdr:col>
      <xdr:colOff>1428750</xdr:colOff>
      <xdr:row>719</xdr:row>
      <xdr:rowOff>1143000</xdr:rowOff>
    </xdr:to>
    <xdr:pic>
      <xdr:nvPicPr>
        <xdr:cNvPr id="2248" name="Picture 1" descr="Picture">
          <a:extLst>
            <a:ext uri="{FF2B5EF4-FFF2-40B4-BE49-F238E27FC236}">
              <a16:creationId xmlns:a16="http://schemas.microsoft.com/office/drawing/2014/main" id="{E682A158-8724-485B-8EFD-F6BD2887D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1"/>
        <a:stretch>
          <a:fillRect/>
        </a:stretch>
      </xdr:blipFill>
      <xdr:spPr>
        <a:xfrm>
          <a:off x="1752600" y="10944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694</xdr:row>
      <xdr:rowOff>0</xdr:rowOff>
    </xdr:from>
    <xdr:to>
      <xdr:col>3</xdr:col>
      <xdr:colOff>1428750</xdr:colOff>
      <xdr:row>694</xdr:row>
      <xdr:rowOff>1143000</xdr:rowOff>
    </xdr:to>
    <xdr:pic>
      <xdr:nvPicPr>
        <xdr:cNvPr id="2249" name="Picture 1" descr="Picture">
          <a:extLst>
            <a:ext uri="{FF2B5EF4-FFF2-40B4-BE49-F238E27FC236}">
              <a16:creationId xmlns:a16="http://schemas.microsoft.com/office/drawing/2014/main" id="{182BF81D-37C4-41FC-929C-2A6D1CDDC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2"/>
        <a:stretch>
          <a:fillRect/>
        </a:stretch>
      </xdr:blipFill>
      <xdr:spPr>
        <a:xfrm>
          <a:off x="1752600" y="10563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695</xdr:row>
      <xdr:rowOff>0</xdr:rowOff>
    </xdr:from>
    <xdr:to>
      <xdr:col>3</xdr:col>
      <xdr:colOff>1428750</xdr:colOff>
      <xdr:row>695</xdr:row>
      <xdr:rowOff>1143000</xdr:rowOff>
    </xdr:to>
    <xdr:pic>
      <xdr:nvPicPr>
        <xdr:cNvPr id="2250" name="Picture 1" descr="Picture">
          <a:extLst>
            <a:ext uri="{FF2B5EF4-FFF2-40B4-BE49-F238E27FC236}">
              <a16:creationId xmlns:a16="http://schemas.microsoft.com/office/drawing/2014/main" id="{EB474C7E-914F-4462-A026-672D41D01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3"/>
        <a:stretch>
          <a:fillRect/>
        </a:stretch>
      </xdr:blipFill>
      <xdr:spPr>
        <a:xfrm>
          <a:off x="1752600" y="10578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766</xdr:row>
      <xdr:rowOff>0</xdr:rowOff>
    </xdr:from>
    <xdr:to>
      <xdr:col>3</xdr:col>
      <xdr:colOff>1428750</xdr:colOff>
      <xdr:row>766</xdr:row>
      <xdr:rowOff>1143000</xdr:rowOff>
    </xdr:to>
    <xdr:pic>
      <xdr:nvPicPr>
        <xdr:cNvPr id="2251" name="Picture 1" descr="Picture">
          <a:extLst>
            <a:ext uri="{FF2B5EF4-FFF2-40B4-BE49-F238E27FC236}">
              <a16:creationId xmlns:a16="http://schemas.microsoft.com/office/drawing/2014/main" id="{C08654B1-A6FF-4C67-AE34-AEF42010D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4"/>
        <a:stretch>
          <a:fillRect/>
        </a:stretch>
      </xdr:blipFill>
      <xdr:spPr>
        <a:xfrm>
          <a:off x="1752600" y="11660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744</xdr:row>
      <xdr:rowOff>0</xdr:rowOff>
    </xdr:from>
    <xdr:to>
      <xdr:col>3</xdr:col>
      <xdr:colOff>1428750</xdr:colOff>
      <xdr:row>744</xdr:row>
      <xdr:rowOff>1143000</xdr:rowOff>
    </xdr:to>
    <xdr:pic>
      <xdr:nvPicPr>
        <xdr:cNvPr id="2252" name="Picture 1" descr="Picture">
          <a:extLst>
            <a:ext uri="{FF2B5EF4-FFF2-40B4-BE49-F238E27FC236}">
              <a16:creationId xmlns:a16="http://schemas.microsoft.com/office/drawing/2014/main" id="{1B71F35A-65B0-461A-B53F-54C8B77EC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5"/>
        <a:stretch>
          <a:fillRect/>
        </a:stretch>
      </xdr:blipFill>
      <xdr:spPr>
        <a:xfrm>
          <a:off x="1752600" y="11325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767</xdr:row>
      <xdr:rowOff>0</xdr:rowOff>
    </xdr:from>
    <xdr:to>
      <xdr:col>3</xdr:col>
      <xdr:colOff>1428750</xdr:colOff>
      <xdr:row>767</xdr:row>
      <xdr:rowOff>1143000</xdr:rowOff>
    </xdr:to>
    <xdr:pic>
      <xdr:nvPicPr>
        <xdr:cNvPr id="2253" name="Picture 1" descr="Picture">
          <a:extLst>
            <a:ext uri="{FF2B5EF4-FFF2-40B4-BE49-F238E27FC236}">
              <a16:creationId xmlns:a16="http://schemas.microsoft.com/office/drawing/2014/main" id="{7CE9BEA1-4422-4F6C-B763-793DA3BD2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6"/>
        <a:stretch>
          <a:fillRect/>
        </a:stretch>
      </xdr:blipFill>
      <xdr:spPr>
        <a:xfrm>
          <a:off x="1752600" y="11675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742</xdr:row>
      <xdr:rowOff>0</xdr:rowOff>
    </xdr:from>
    <xdr:to>
      <xdr:col>3</xdr:col>
      <xdr:colOff>1428750</xdr:colOff>
      <xdr:row>742</xdr:row>
      <xdr:rowOff>1143000</xdr:rowOff>
    </xdr:to>
    <xdr:pic>
      <xdr:nvPicPr>
        <xdr:cNvPr id="2254" name="Picture 1" descr="Picture">
          <a:extLst>
            <a:ext uri="{FF2B5EF4-FFF2-40B4-BE49-F238E27FC236}">
              <a16:creationId xmlns:a16="http://schemas.microsoft.com/office/drawing/2014/main" id="{C17F39D2-DA46-4462-8531-5108E6AE5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7"/>
        <a:stretch>
          <a:fillRect/>
        </a:stretch>
      </xdr:blipFill>
      <xdr:spPr>
        <a:xfrm>
          <a:off x="1752600" y="11294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720</xdr:row>
      <xdr:rowOff>0</xdr:rowOff>
    </xdr:from>
    <xdr:to>
      <xdr:col>3</xdr:col>
      <xdr:colOff>1428750</xdr:colOff>
      <xdr:row>720</xdr:row>
      <xdr:rowOff>1143000</xdr:rowOff>
    </xdr:to>
    <xdr:pic>
      <xdr:nvPicPr>
        <xdr:cNvPr id="2255" name="Picture 1" descr="Picture">
          <a:extLst>
            <a:ext uri="{FF2B5EF4-FFF2-40B4-BE49-F238E27FC236}">
              <a16:creationId xmlns:a16="http://schemas.microsoft.com/office/drawing/2014/main" id="{FEAB0B48-8BD9-455A-9ED3-3453268B8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8"/>
        <a:stretch>
          <a:fillRect/>
        </a:stretch>
      </xdr:blipFill>
      <xdr:spPr>
        <a:xfrm>
          <a:off x="1752600" y="10959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743</xdr:row>
      <xdr:rowOff>0</xdr:rowOff>
    </xdr:from>
    <xdr:to>
      <xdr:col>3</xdr:col>
      <xdr:colOff>1428750</xdr:colOff>
      <xdr:row>743</xdr:row>
      <xdr:rowOff>1143000</xdr:rowOff>
    </xdr:to>
    <xdr:pic>
      <xdr:nvPicPr>
        <xdr:cNvPr id="2256" name="Picture 1" descr="Picture">
          <a:extLst>
            <a:ext uri="{FF2B5EF4-FFF2-40B4-BE49-F238E27FC236}">
              <a16:creationId xmlns:a16="http://schemas.microsoft.com/office/drawing/2014/main" id="{4790E905-8418-4F26-9979-5BA7091A2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9"/>
        <a:stretch>
          <a:fillRect/>
        </a:stretch>
      </xdr:blipFill>
      <xdr:spPr>
        <a:xfrm>
          <a:off x="1752600" y="11309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768</xdr:row>
      <xdr:rowOff>0</xdr:rowOff>
    </xdr:from>
    <xdr:to>
      <xdr:col>3</xdr:col>
      <xdr:colOff>1428750</xdr:colOff>
      <xdr:row>768</xdr:row>
      <xdr:rowOff>1143000</xdr:rowOff>
    </xdr:to>
    <xdr:pic>
      <xdr:nvPicPr>
        <xdr:cNvPr id="2257" name="Picture 1" descr="Picture">
          <a:extLst>
            <a:ext uri="{FF2B5EF4-FFF2-40B4-BE49-F238E27FC236}">
              <a16:creationId xmlns:a16="http://schemas.microsoft.com/office/drawing/2014/main" id="{36A9EC7A-EB50-413E-8030-07EDBF563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0"/>
        <a:stretch>
          <a:fillRect/>
        </a:stretch>
      </xdr:blipFill>
      <xdr:spPr>
        <a:xfrm>
          <a:off x="1752600" y="11690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674</xdr:row>
      <xdr:rowOff>0</xdr:rowOff>
    </xdr:from>
    <xdr:to>
      <xdr:col>3</xdr:col>
      <xdr:colOff>1428750</xdr:colOff>
      <xdr:row>674</xdr:row>
      <xdr:rowOff>1143000</xdr:rowOff>
    </xdr:to>
    <xdr:pic>
      <xdr:nvPicPr>
        <xdr:cNvPr id="2258" name="Picture 1" descr="Picture">
          <a:extLst>
            <a:ext uri="{FF2B5EF4-FFF2-40B4-BE49-F238E27FC236}">
              <a16:creationId xmlns:a16="http://schemas.microsoft.com/office/drawing/2014/main" id="{992CE48C-EF23-4A90-AD95-0B74EA573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1"/>
        <a:stretch>
          <a:fillRect/>
        </a:stretch>
      </xdr:blipFill>
      <xdr:spPr>
        <a:xfrm>
          <a:off x="1752600" y="10258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697</xdr:row>
      <xdr:rowOff>0</xdr:rowOff>
    </xdr:from>
    <xdr:to>
      <xdr:col>3</xdr:col>
      <xdr:colOff>1428750</xdr:colOff>
      <xdr:row>697</xdr:row>
      <xdr:rowOff>1143000</xdr:rowOff>
    </xdr:to>
    <xdr:pic>
      <xdr:nvPicPr>
        <xdr:cNvPr id="2259" name="Picture 1" descr="Picture">
          <a:extLst>
            <a:ext uri="{FF2B5EF4-FFF2-40B4-BE49-F238E27FC236}">
              <a16:creationId xmlns:a16="http://schemas.microsoft.com/office/drawing/2014/main" id="{1729D145-EAB2-400D-BB87-74A78C540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2"/>
        <a:stretch>
          <a:fillRect/>
        </a:stretch>
      </xdr:blipFill>
      <xdr:spPr>
        <a:xfrm>
          <a:off x="1752600" y="10608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675</xdr:row>
      <xdr:rowOff>0</xdr:rowOff>
    </xdr:from>
    <xdr:to>
      <xdr:col>3</xdr:col>
      <xdr:colOff>1428750</xdr:colOff>
      <xdr:row>675</xdr:row>
      <xdr:rowOff>1143000</xdr:rowOff>
    </xdr:to>
    <xdr:pic>
      <xdr:nvPicPr>
        <xdr:cNvPr id="2260" name="Picture 1" descr="Picture">
          <a:extLst>
            <a:ext uri="{FF2B5EF4-FFF2-40B4-BE49-F238E27FC236}">
              <a16:creationId xmlns:a16="http://schemas.microsoft.com/office/drawing/2014/main" id="{819D53A0-8BE6-4226-9A30-30DCD1598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3"/>
        <a:stretch>
          <a:fillRect/>
        </a:stretch>
      </xdr:blipFill>
      <xdr:spPr>
        <a:xfrm>
          <a:off x="1752600" y="10273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673</xdr:row>
      <xdr:rowOff>0</xdr:rowOff>
    </xdr:from>
    <xdr:to>
      <xdr:col>3</xdr:col>
      <xdr:colOff>1428750</xdr:colOff>
      <xdr:row>673</xdr:row>
      <xdr:rowOff>1143000</xdr:rowOff>
    </xdr:to>
    <xdr:pic>
      <xdr:nvPicPr>
        <xdr:cNvPr id="2261" name="Picture 1" descr="Picture">
          <a:extLst>
            <a:ext uri="{FF2B5EF4-FFF2-40B4-BE49-F238E27FC236}">
              <a16:creationId xmlns:a16="http://schemas.microsoft.com/office/drawing/2014/main" id="{863B4E38-6239-46D2-8DC2-DE1C538C1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4"/>
        <a:stretch>
          <a:fillRect/>
        </a:stretch>
      </xdr:blipFill>
      <xdr:spPr>
        <a:xfrm>
          <a:off x="1752600" y="10243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722</xdr:row>
      <xdr:rowOff>0</xdr:rowOff>
    </xdr:from>
    <xdr:to>
      <xdr:col>3</xdr:col>
      <xdr:colOff>1428750</xdr:colOff>
      <xdr:row>722</xdr:row>
      <xdr:rowOff>1143000</xdr:rowOff>
    </xdr:to>
    <xdr:pic>
      <xdr:nvPicPr>
        <xdr:cNvPr id="2262" name="Picture 1" descr="Picture">
          <a:extLst>
            <a:ext uri="{FF2B5EF4-FFF2-40B4-BE49-F238E27FC236}">
              <a16:creationId xmlns:a16="http://schemas.microsoft.com/office/drawing/2014/main" id="{79E32B38-4577-4C82-9743-0E5570F2B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5"/>
        <a:stretch>
          <a:fillRect/>
        </a:stretch>
      </xdr:blipFill>
      <xdr:spPr>
        <a:xfrm>
          <a:off x="1752600" y="10989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700</xdr:row>
      <xdr:rowOff>0</xdr:rowOff>
    </xdr:from>
    <xdr:to>
      <xdr:col>3</xdr:col>
      <xdr:colOff>1428750</xdr:colOff>
      <xdr:row>700</xdr:row>
      <xdr:rowOff>1143000</xdr:rowOff>
    </xdr:to>
    <xdr:pic>
      <xdr:nvPicPr>
        <xdr:cNvPr id="2263" name="Picture 1" descr="Picture">
          <a:extLst>
            <a:ext uri="{FF2B5EF4-FFF2-40B4-BE49-F238E27FC236}">
              <a16:creationId xmlns:a16="http://schemas.microsoft.com/office/drawing/2014/main" id="{836D2B12-1BD2-4AB3-BB5B-2CE9425F4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6"/>
        <a:stretch>
          <a:fillRect/>
        </a:stretch>
      </xdr:blipFill>
      <xdr:spPr>
        <a:xfrm>
          <a:off x="1752600" y="10654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678</xdr:row>
      <xdr:rowOff>0</xdr:rowOff>
    </xdr:from>
    <xdr:to>
      <xdr:col>3</xdr:col>
      <xdr:colOff>1428750</xdr:colOff>
      <xdr:row>678</xdr:row>
      <xdr:rowOff>1143000</xdr:rowOff>
    </xdr:to>
    <xdr:pic>
      <xdr:nvPicPr>
        <xdr:cNvPr id="2264" name="Picture 1" descr="Picture">
          <a:extLst>
            <a:ext uri="{FF2B5EF4-FFF2-40B4-BE49-F238E27FC236}">
              <a16:creationId xmlns:a16="http://schemas.microsoft.com/office/drawing/2014/main" id="{767B1205-2B94-47BE-B04E-3E2A9D0A5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7"/>
        <a:stretch>
          <a:fillRect/>
        </a:stretch>
      </xdr:blipFill>
      <xdr:spPr>
        <a:xfrm>
          <a:off x="1752600" y="10319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745</xdr:row>
      <xdr:rowOff>0</xdr:rowOff>
    </xdr:from>
    <xdr:to>
      <xdr:col>3</xdr:col>
      <xdr:colOff>1428750</xdr:colOff>
      <xdr:row>745</xdr:row>
      <xdr:rowOff>1143000</xdr:rowOff>
    </xdr:to>
    <xdr:pic>
      <xdr:nvPicPr>
        <xdr:cNvPr id="2265" name="Picture 1" descr="Picture">
          <a:extLst>
            <a:ext uri="{FF2B5EF4-FFF2-40B4-BE49-F238E27FC236}">
              <a16:creationId xmlns:a16="http://schemas.microsoft.com/office/drawing/2014/main" id="{D25CE741-60F4-4E61-A669-E7120BDE9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8"/>
        <a:stretch>
          <a:fillRect/>
        </a:stretch>
      </xdr:blipFill>
      <xdr:spPr>
        <a:xfrm>
          <a:off x="1752600" y="11340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723</xdr:row>
      <xdr:rowOff>0</xdr:rowOff>
    </xdr:from>
    <xdr:to>
      <xdr:col>3</xdr:col>
      <xdr:colOff>1428750</xdr:colOff>
      <xdr:row>723</xdr:row>
      <xdr:rowOff>1143000</xdr:rowOff>
    </xdr:to>
    <xdr:pic>
      <xdr:nvPicPr>
        <xdr:cNvPr id="2266" name="Picture 1" descr="Picture">
          <a:extLst>
            <a:ext uri="{FF2B5EF4-FFF2-40B4-BE49-F238E27FC236}">
              <a16:creationId xmlns:a16="http://schemas.microsoft.com/office/drawing/2014/main" id="{A3423562-39AD-4618-9A85-2DDA89E8E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9"/>
        <a:stretch>
          <a:fillRect/>
        </a:stretch>
      </xdr:blipFill>
      <xdr:spPr>
        <a:xfrm>
          <a:off x="1752600" y="11005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701</xdr:row>
      <xdr:rowOff>0</xdr:rowOff>
    </xdr:from>
    <xdr:to>
      <xdr:col>3</xdr:col>
      <xdr:colOff>1428750</xdr:colOff>
      <xdr:row>701</xdr:row>
      <xdr:rowOff>1143000</xdr:rowOff>
    </xdr:to>
    <xdr:pic>
      <xdr:nvPicPr>
        <xdr:cNvPr id="2267" name="Picture 1" descr="Picture">
          <a:extLst>
            <a:ext uri="{FF2B5EF4-FFF2-40B4-BE49-F238E27FC236}">
              <a16:creationId xmlns:a16="http://schemas.microsoft.com/office/drawing/2014/main" id="{7C1570D9-FBEB-45A6-83CF-A3F8EF5A5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0"/>
        <a:stretch>
          <a:fillRect/>
        </a:stretch>
      </xdr:blipFill>
      <xdr:spPr>
        <a:xfrm>
          <a:off x="1752600" y="10669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679</xdr:row>
      <xdr:rowOff>0</xdr:rowOff>
    </xdr:from>
    <xdr:to>
      <xdr:col>3</xdr:col>
      <xdr:colOff>1428750</xdr:colOff>
      <xdr:row>679</xdr:row>
      <xdr:rowOff>1143000</xdr:rowOff>
    </xdr:to>
    <xdr:pic>
      <xdr:nvPicPr>
        <xdr:cNvPr id="2268" name="Picture 1" descr="Picture">
          <a:extLst>
            <a:ext uri="{FF2B5EF4-FFF2-40B4-BE49-F238E27FC236}">
              <a16:creationId xmlns:a16="http://schemas.microsoft.com/office/drawing/2014/main" id="{E3C32201-B898-4912-83FF-1E5179128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1"/>
        <a:stretch>
          <a:fillRect/>
        </a:stretch>
      </xdr:blipFill>
      <xdr:spPr>
        <a:xfrm>
          <a:off x="1752600" y="10334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698</xdr:row>
      <xdr:rowOff>0</xdr:rowOff>
    </xdr:from>
    <xdr:to>
      <xdr:col>3</xdr:col>
      <xdr:colOff>1428750</xdr:colOff>
      <xdr:row>698</xdr:row>
      <xdr:rowOff>1143000</xdr:rowOff>
    </xdr:to>
    <xdr:pic>
      <xdr:nvPicPr>
        <xdr:cNvPr id="2269" name="Picture 1" descr="Picture">
          <a:extLst>
            <a:ext uri="{FF2B5EF4-FFF2-40B4-BE49-F238E27FC236}">
              <a16:creationId xmlns:a16="http://schemas.microsoft.com/office/drawing/2014/main" id="{32FC9526-1074-4AC8-9197-4F5B902DA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2"/>
        <a:stretch>
          <a:fillRect/>
        </a:stretch>
      </xdr:blipFill>
      <xdr:spPr>
        <a:xfrm>
          <a:off x="1752600" y="10624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676</xdr:row>
      <xdr:rowOff>0</xdr:rowOff>
    </xdr:from>
    <xdr:to>
      <xdr:col>3</xdr:col>
      <xdr:colOff>1428750</xdr:colOff>
      <xdr:row>676</xdr:row>
      <xdr:rowOff>1143000</xdr:rowOff>
    </xdr:to>
    <xdr:pic>
      <xdr:nvPicPr>
        <xdr:cNvPr id="2270" name="Picture 1" descr="Picture">
          <a:extLst>
            <a:ext uri="{FF2B5EF4-FFF2-40B4-BE49-F238E27FC236}">
              <a16:creationId xmlns:a16="http://schemas.microsoft.com/office/drawing/2014/main" id="{1D0B2A12-44E5-4C67-A52A-863435E1F5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3"/>
        <a:stretch>
          <a:fillRect/>
        </a:stretch>
      </xdr:blipFill>
      <xdr:spPr>
        <a:xfrm>
          <a:off x="1752600" y="10288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721</xdr:row>
      <xdr:rowOff>0</xdr:rowOff>
    </xdr:from>
    <xdr:to>
      <xdr:col>3</xdr:col>
      <xdr:colOff>1428750</xdr:colOff>
      <xdr:row>721</xdr:row>
      <xdr:rowOff>1143000</xdr:rowOff>
    </xdr:to>
    <xdr:pic>
      <xdr:nvPicPr>
        <xdr:cNvPr id="2271" name="Picture 1" descr="Picture">
          <a:extLst>
            <a:ext uri="{FF2B5EF4-FFF2-40B4-BE49-F238E27FC236}">
              <a16:creationId xmlns:a16="http://schemas.microsoft.com/office/drawing/2014/main" id="{C5E81CD8-6D30-42DB-A383-D293D995F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4"/>
        <a:stretch>
          <a:fillRect/>
        </a:stretch>
      </xdr:blipFill>
      <xdr:spPr>
        <a:xfrm>
          <a:off x="1752600" y="10974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699</xdr:row>
      <xdr:rowOff>0</xdr:rowOff>
    </xdr:from>
    <xdr:to>
      <xdr:col>3</xdr:col>
      <xdr:colOff>1428750</xdr:colOff>
      <xdr:row>699</xdr:row>
      <xdr:rowOff>1143000</xdr:rowOff>
    </xdr:to>
    <xdr:pic>
      <xdr:nvPicPr>
        <xdr:cNvPr id="2272" name="Picture 1" descr="Picture">
          <a:extLst>
            <a:ext uri="{FF2B5EF4-FFF2-40B4-BE49-F238E27FC236}">
              <a16:creationId xmlns:a16="http://schemas.microsoft.com/office/drawing/2014/main" id="{89DA92D4-AF88-4114-98B7-AB84157EF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5"/>
        <a:stretch>
          <a:fillRect/>
        </a:stretch>
      </xdr:blipFill>
      <xdr:spPr>
        <a:xfrm>
          <a:off x="1752600" y="10639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677</xdr:row>
      <xdr:rowOff>0</xdr:rowOff>
    </xdr:from>
    <xdr:to>
      <xdr:col>3</xdr:col>
      <xdr:colOff>1428750</xdr:colOff>
      <xdr:row>677</xdr:row>
      <xdr:rowOff>1143000</xdr:rowOff>
    </xdr:to>
    <xdr:pic>
      <xdr:nvPicPr>
        <xdr:cNvPr id="2273" name="Picture 1" descr="Picture">
          <a:extLst>
            <a:ext uri="{FF2B5EF4-FFF2-40B4-BE49-F238E27FC236}">
              <a16:creationId xmlns:a16="http://schemas.microsoft.com/office/drawing/2014/main" id="{46EDE8EF-F091-411D-8AE7-D2EC610E5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6"/>
        <a:stretch>
          <a:fillRect/>
        </a:stretch>
      </xdr:blipFill>
      <xdr:spPr>
        <a:xfrm>
          <a:off x="1752600" y="10304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748</xdr:row>
      <xdr:rowOff>0</xdr:rowOff>
    </xdr:from>
    <xdr:to>
      <xdr:col>3</xdr:col>
      <xdr:colOff>1428750</xdr:colOff>
      <xdr:row>748</xdr:row>
      <xdr:rowOff>1143000</xdr:rowOff>
    </xdr:to>
    <xdr:pic>
      <xdr:nvPicPr>
        <xdr:cNvPr id="2274" name="Picture 1" descr="Picture">
          <a:extLst>
            <a:ext uri="{FF2B5EF4-FFF2-40B4-BE49-F238E27FC236}">
              <a16:creationId xmlns:a16="http://schemas.microsoft.com/office/drawing/2014/main" id="{46E41807-0674-4668-A943-A92ED950A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7"/>
        <a:stretch>
          <a:fillRect/>
        </a:stretch>
      </xdr:blipFill>
      <xdr:spPr>
        <a:xfrm>
          <a:off x="1752600" y="11386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726</xdr:row>
      <xdr:rowOff>0</xdr:rowOff>
    </xdr:from>
    <xdr:to>
      <xdr:col>3</xdr:col>
      <xdr:colOff>1428750</xdr:colOff>
      <xdr:row>726</xdr:row>
      <xdr:rowOff>1143000</xdr:rowOff>
    </xdr:to>
    <xdr:pic>
      <xdr:nvPicPr>
        <xdr:cNvPr id="2275" name="Picture 1" descr="Picture">
          <a:extLst>
            <a:ext uri="{FF2B5EF4-FFF2-40B4-BE49-F238E27FC236}">
              <a16:creationId xmlns:a16="http://schemas.microsoft.com/office/drawing/2014/main" id="{18B3020C-3688-468E-AC48-E5311D041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8"/>
        <a:stretch>
          <a:fillRect/>
        </a:stretch>
      </xdr:blipFill>
      <xdr:spPr>
        <a:xfrm>
          <a:off x="1752600" y="11050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704</xdr:row>
      <xdr:rowOff>0</xdr:rowOff>
    </xdr:from>
    <xdr:to>
      <xdr:col>3</xdr:col>
      <xdr:colOff>1428750</xdr:colOff>
      <xdr:row>704</xdr:row>
      <xdr:rowOff>1143000</xdr:rowOff>
    </xdr:to>
    <xdr:pic>
      <xdr:nvPicPr>
        <xdr:cNvPr id="2276" name="Picture 1" descr="Picture">
          <a:extLst>
            <a:ext uri="{FF2B5EF4-FFF2-40B4-BE49-F238E27FC236}">
              <a16:creationId xmlns:a16="http://schemas.microsoft.com/office/drawing/2014/main" id="{86CB14AA-94C7-463F-8E0F-FE4D0C9A6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9"/>
        <a:stretch>
          <a:fillRect/>
        </a:stretch>
      </xdr:blipFill>
      <xdr:spPr>
        <a:xfrm>
          <a:off x="1752600" y="10715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749</xdr:row>
      <xdr:rowOff>0</xdr:rowOff>
    </xdr:from>
    <xdr:to>
      <xdr:col>3</xdr:col>
      <xdr:colOff>1428750</xdr:colOff>
      <xdr:row>749</xdr:row>
      <xdr:rowOff>1143000</xdr:rowOff>
    </xdr:to>
    <xdr:pic>
      <xdr:nvPicPr>
        <xdr:cNvPr id="2277" name="Picture 1" descr="Picture">
          <a:extLst>
            <a:ext uri="{FF2B5EF4-FFF2-40B4-BE49-F238E27FC236}">
              <a16:creationId xmlns:a16="http://schemas.microsoft.com/office/drawing/2014/main" id="{8FEF2C45-A0BA-4914-A8CD-D7DBF9C0C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0"/>
        <a:stretch>
          <a:fillRect/>
        </a:stretch>
      </xdr:blipFill>
      <xdr:spPr>
        <a:xfrm>
          <a:off x="1752600" y="11401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727</xdr:row>
      <xdr:rowOff>0</xdr:rowOff>
    </xdr:from>
    <xdr:to>
      <xdr:col>3</xdr:col>
      <xdr:colOff>1428750</xdr:colOff>
      <xdr:row>727</xdr:row>
      <xdr:rowOff>1143000</xdr:rowOff>
    </xdr:to>
    <xdr:pic>
      <xdr:nvPicPr>
        <xdr:cNvPr id="2278" name="Picture 1" descr="Picture">
          <a:extLst>
            <a:ext uri="{FF2B5EF4-FFF2-40B4-BE49-F238E27FC236}">
              <a16:creationId xmlns:a16="http://schemas.microsoft.com/office/drawing/2014/main" id="{28100BCD-4813-42F6-BDE2-5D3A1787D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1"/>
        <a:stretch>
          <a:fillRect/>
        </a:stretch>
      </xdr:blipFill>
      <xdr:spPr>
        <a:xfrm>
          <a:off x="1752600" y="11066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705</xdr:row>
      <xdr:rowOff>0</xdr:rowOff>
    </xdr:from>
    <xdr:to>
      <xdr:col>3</xdr:col>
      <xdr:colOff>1428750</xdr:colOff>
      <xdr:row>705</xdr:row>
      <xdr:rowOff>1143000</xdr:rowOff>
    </xdr:to>
    <xdr:pic>
      <xdr:nvPicPr>
        <xdr:cNvPr id="2279" name="Picture 1" descr="Picture">
          <a:extLst>
            <a:ext uri="{FF2B5EF4-FFF2-40B4-BE49-F238E27FC236}">
              <a16:creationId xmlns:a16="http://schemas.microsoft.com/office/drawing/2014/main" id="{5AE16C29-1B66-45F7-B815-639A7C1AB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2"/>
        <a:stretch>
          <a:fillRect/>
        </a:stretch>
      </xdr:blipFill>
      <xdr:spPr>
        <a:xfrm>
          <a:off x="1752600" y="10730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746</xdr:row>
      <xdr:rowOff>0</xdr:rowOff>
    </xdr:from>
    <xdr:to>
      <xdr:col>3</xdr:col>
      <xdr:colOff>1428750</xdr:colOff>
      <xdr:row>746</xdr:row>
      <xdr:rowOff>1143000</xdr:rowOff>
    </xdr:to>
    <xdr:pic>
      <xdr:nvPicPr>
        <xdr:cNvPr id="2280" name="Picture 1" descr="Picture">
          <a:extLst>
            <a:ext uri="{FF2B5EF4-FFF2-40B4-BE49-F238E27FC236}">
              <a16:creationId xmlns:a16="http://schemas.microsoft.com/office/drawing/2014/main" id="{C8C95DF0-210B-4227-8D0C-CBC7F551D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3"/>
        <a:stretch>
          <a:fillRect/>
        </a:stretch>
      </xdr:blipFill>
      <xdr:spPr>
        <a:xfrm>
          <a:off x="1752600" y="11355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724</xdr:row>
      <xdr:rowOff>0</xdr:rowOff>
    </xdr:from>
    <xdr:to>
      <xdr:col>3</xdr:col>
      <xdr:colOff>1428750</xdr:colOff>
      <xdr:row>724</xdr:row>
      <xdr:rowOff>1143000</xdr:rowOff>
    </xdr:to>
    <xdr:pic>
      <xdr:nvPicPr>
        <xdr:cNvPr id="2281" name="Picture 1" descr="Picture">
          <a:extLst>
            <a:ext uri="{FF2B5EF4-FFF2-40B4-BE49-F238E27FC236}">
              <a16:creationId xmlns:a16="http://schemas.microsoft.com/office/drawing/2014/main" id="{8AF9BC75-F4E9-42C1-886B-88BA20871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4"/>
        <a:stretch>
          <a:fillRect/>
        </a:stretch>
      </xdr:blipFill>
      <xdr:spPr>
        <a:xfrm>
          <a:off x="1752600" y="11020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702</xdr:row>
      <xdr:rowOff>0</xdr:rowOff>
    </xdr:from>
    <xdr:to>
      <xdr:col>3</xdr:col>
      <xdr:colOff>1428750</xdr:colOff>
      <xdr:row>702</xdr:row>
      <xdr:rowOff>1143000</xdr:rowOff>
    </xdr:to>
    <xdr:pic>
      <xdr:nvPicPr>
        <xdr:cNvPr id="2282" name="Picture 1" descr="Picture">
          <a:extLst>
            <a:ext uri="{FF2B5EF4-FFF2-40B4-BE49-F238E27FC236}">
              <a16:creationId xmlns:a16="http://schemas.microsoft.com/office/drawing/2014/main" id="{2754E639-C4B3-4966-A148-E25DC907E3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5"/>
        <a:stretch>
          <a:fillRect/>
        </a:stretch>
      </xdr:blipFill>
      <xdr:spPr>
        <a:xfrm>
          <a:off x="1752600" y="10685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680</xdr:row>
      <xdr:rowOff>0</xdr:rowOff>
    </xdr:from>
    <xdr:to>
      <xdr:col>3</xdr:col>
      <xdr:colOff>1428750</xdr:colOff>
      <xdr:row>680</xdr:row>
      <xdr:rowOff>1143000</xdr:rowOff>
    </xdr:to>
    <xdr:pic>
      <xdr:nvPicPr>
        <xdr:cNvPr id="2283" name="Picture 1" descr="Picture">
          <a:extLst>
            <a:ext uri="{FF2B5EF4-FFF2-40B4-BE49-F238E27FC236}">
              <a16:creationId xmlns:a16="http://schemas.microsoft.com/office/drawing/2014/main" id="{6D3D5F6D-FDCC-4511-8A8C-34F23986B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6"/>
        <a:stretch>
          <a:fillRect/>
        </a:stretch>
      </xdr:blipFill>
      <xdr:spPr>
        <a:xfrm>
          <a:off x="1752600" y="10349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747</xdr:row>
      <xdr:rowOff>0</xdr:rowOff>
    </xdr:from>
    <xdr:to>
      <xdr:col>3</xdr:col>
      <xdr:colOff>1428750</xdr:colOff>
      <xdr:row>747</xdr:row>
      <xdr:rowOff>1143000</xdr:rowOff>
    </xdr:to>
    <xdr:pic>
      <xdr:nvPicPr>
        <xdr:cNvPr id="2284" name="Picture 1" descr="Picture">
          <a:extLst>
            <a:ext uri="{FF2B5EF4-FFF2-40B4-BE49-F238E27FC236}">
              <a16:creationId xmlns:a16="http://schemas.microsoft.com/office/drawing/2014/main" id="{0B363BE4-DC1A-4C94-8D66-AE2ED4190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7"/>
        <a:stretch>
          <a:fillRect/>
        </a:stretch>
      </xdr:blipFill>
      <xdr:spPr>
        <a:xfrm>
          <a:off x="1752600" y="11370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725</xdr:row>
      <xdr:rowOff>0</xdr:rowOff>
    </xdr:from>
    <xdr:to>
      <xdr:col>3</xdr:col>
      <xdr:colOff>1428750</xdr:colOff>
      <xdr:row>725</xdr:row>
      <xdr:rowOff>1143000</xdr:rowOff>
    </xdr:to>
    <xdr:pic>
      <xdr:nvPicPr>
        <xdr:cNvPr id="2285" name="Picture 1" descr="Picture">
          <a:extLst>
            <a:ext uri="{FF2B5EF4-FFF2-40B4-BE49-F238E27FC236}">
              <a16:creationId xmlns:a16="http://schemas.microsoft.com/office/drawing/2014/main" id="{E37E065D-7DFD-48DB-95D6-7802ED428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8"/>
        <a:stretch>
          <a:fillRect/>
        </a:stretch>
      </xdr:blipFill>
      <xdr:spPr>
        <a:xfrm>
          <a:off x="1752600" y="11035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703</xdr:row>
      <xdr:rowOff>0</xdr:rowOff>
    </xdr:from>
    <xdr:to>
      <xdr:col>3</xdr:col>
      <xdr:colOff>1428750</xdr:colOff>
      <xdr:row>703</xdr:row>
      <xdr:rowOff>1143000</xdr:rowOff>
    </xdr:to>
    <xdr:pic>
      <xdr:nvPicPr>
        <xdr:cNvPr id="2286" name="Picture 1" descr="Picture">
          <a:extLst>
            <a:ext uri="{FF2B5EF4-FFF2-40B4-BE49-F238E27FC236}">
              <a16:creationId xmlns:a16="http://schemas.microsoft.com/office/drawing/2014/main" id="{442C4030-C2D6-4BED-BEE6-E6AE48308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9"/>
        <a:stretch>
          <a:fillRect/>
        </a:stretch>
      </xdr:blipFill>
      <xdr:spPr>
        <a:xfrm>
          <a:off x="1752600" y="10700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681</xdr:row>
      <xdr:rowOff>0</xdr:rowOff>
    </xdr:from>
    <xdr:to>
      <xdr:col>3</xdr:col>
      <xdr:colOff>1428750</xdr:colOff>
      <xdr:row>681</xdr:row>
      <xdr:rowOff>1143000</xdr:rowOff>
    </xdr:to>
    <xdr:pic>
      <xdr:nvPicPr>
        <xdr:cNvPr id="2287" name="Picture 1" descr="Picture">
          <a:extLst>
            <a:ext uri="{FF2B5EF4-FFF2-40B4-BE49-F238E27FC236}">
              <a16:creationId xmlns:a16="http://schemas.microsoft.com/office/drawing/2014/main" id="{F4D540A1-2A6F-43A9-BA2B-646E37C2C3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0"/>
        <a:stretch>
          <a:fillRect/>
        </a:stretch>
      </xdr:blipFill>
      <xdr:spPr>
        <a:xfrm>
          <a:off x="1752600" y="10365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752</xdr:row>
      <xdr:rowOff>0</xdr:rowOff>
    </xdr:from>
    <xdr:to>
      <xdr:col>3</xdr:col>
      <xdr:colOff>1428750</xdr:colOff>
      <xdr:row>752</xdr:row>
      <xdr:rowOff>1143000</xdr:rowOff>
    </xdr:to>
    <xdr:pic>
      <xdr:nvPicPr>
        <xdr:cNvPr id="2288" name="Picture 1" descr="Picture">
          <a:extLst>
            <a:ext uri="{FF2B5EF4-FFF2-40B4-BE49-F238E27FC236}">
              <a16:creationId xmlns:a16="http://schemas.microsoft.com/office/drawing/2014/main" id="{C178D7BF-0FCA-4388-81EB-0014D5690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1"/>
        <a:stretch>
          <a:fillRect/>
        </a:stretch>
      </xdr:blipFill>
      <xdr:spPr>
        <a:xfrm>
          <a:off x="1752600" y="11447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753</xdr:row>
      <xdr:rowOff>0</xdr:rowOff>
    </xdr:from>
    <xdr:to>
      <xdr:col>3</xdr:col>
      <xdr:colOff>1428750</xdr:colOff>
      <xdr:row>753</xdr:row>
      <xdr:rowOff>1143000</xdr:rowOff>
    </xdr:to>
    <xdr:pic>
      <xdr:nvPicPr>
        <xdr:cNvPr id="2289" name="Picture 1" descr="Picture">
          <a:extLst>
            <a:ext uri="{FF2B5EF4-FFF2-40B4-BE49-F238E27FC236}">
              <a16:creationId xmlns:a16="http://schemas.microsoft.com/office/drawing/2014/main" id="{3B0B0568-3DC3-4ABA-82AB-630F762E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2"/>
        <a:stretch>
          <a:fillRect/>
        </a:stretch>
      </xdr:blipFill>
      <xdr:spPr>
        <a:xfrm>
          <a:off x="1752600" y="11462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750</xdr:row>
      <xdr:rowOff>0</xdr:rowOff>
    </xdr:from>
    <xdr:to>
      <xdr:col>3</xdr:col>
      <xdr:colOff>1428750</xdr:colOff>
      <xdr:row>750</xdr:row>
      <xdr:rowOff>1143000</xdr:rowOff>
    </xdr:to>
    <xdr:pic>
      <xdr:nvPicPr>
        <xdr:cNvPr id="2290" name="Picture 1" descr="Picture">
          <a:extLst>
            <a:ext uri="{FF2B5EF4-FFF2-40B4-BE49-F238E27FC236}">
              <a16:creationId xmlns:a16="http://schemas.microsoft.com/office/drawing/2014/main" id="{3EE5CF93-69B0-4D6A-B16B-E02B6FA15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3"/>
        <a:stretch>
          <a:fillRect/>
        </a:stretch>
      </xdr:blipFill>
      <xdr:spPr>
        <a:xfrm>
          <a:off x="1752600" y="11416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728</xdr:row>
      <xdr:rowOff>0</xdr:rowOff>
    </xdr:from>
    <xdr:to>
      <xdr:col>3</xdr:col>
      <xdr:colOff>1428750</xdr:colOff>
      <xdr:row>728</xdr:row>
      <xdr:rowOff>1143000</xdr:rowOff>
    </xdr:to>
    <xdr:pic>
      <xdr:nvPicPr>
        <xdr:cNvPr id="2291" name="Picture 1" descr="Picture">
          <a:extLst>
            <a:ext uri="{FF2B5EF4-FFF2-40B4-BE49-F238E27FC236}">
              <a16:creationId xmlns:a16="http://schemas.microsoft.com/office/drawing/2014/main" id="{90F716C3-803E-40E2-BB8C-2E018C629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4"/>
        <a:stretch>
          <a:fillRect/>
        </a:stretch>
      </xdr:blipFill>
      <xdr:spPr>
        <a:xfrm>
          <a:off x="1752600" y="11081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751</xdr:row>
      <xdr:rowOff>0</xdr:rowOff>
    </xdr:from>
    <xdr:to>
      <xdr:col>3</xdr:col>
      <xdr:colOff>1428750</xdr:colOff>
      <xdr:row>751</xdr:row>
      <xdr:rowOff>1143000</xdr:rowOff>
    </xdr:to>
    <xdr:pic>
      <xdr:nvPicPr>
        <xdr:cNvPr id="2292" name="Picture 1" descr="Picture">
          <a:extLst>
            <a:ext uri="{FF2B5EF4-FFF2-40B4-BE49-F238E27FC236}">
              <a16:creationId xmlns:a16="http://schemas.microsoft.com/office/drawing/2014/main" id="{FF63F44A-D0E0-4056-BA7E-9B4C99ED0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5"/>
        <a:stretch>
          <a:fillRect/>
        </a:stretch>
      </xdr:blipFill>
      <xdr:spPr>
        <a:xfrm>
          <a:off x="1752600" y="11431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729</xdr:row>
      <xdr:rowOff>0</xdr:rowOff>
    </xdr:from>
    <xdr:to>
      <xdr:col>3</xdr:col>
      <xdr:colOff>1428750</xdr:colOff>
      <xdr:row>729</xdr:row>
      <xdr:rowOff>1143000</xdr:rowOff>
    </xdr:to>
    <xdr:pic>
      <xdr:nvPicPr>
        <xdr:cNvPr id="2293" name="Picture 1" descr="Picture">
          <a:extLst>
            <a:ext uri="{FF2B5EF4-FFF2-40B4-BE49-F238E27FC236}">
              <a16:creationId xmlns:a16="http://schemas.microsoft.com/office/drawing/2014/main" id="{AFC118AB-65DC-462C-976D-9CC6CDA1B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6"/>
        <a:stretch>
          <a:fillRect/>
        </a:stretch>
      </xdr:blipFill>
      <xdr:spPr>
        <a:xfrm>
          <a:off x="1752600" y="11096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682</xdr:row>
      <xdr:rowOff>0</xdr:rowOff>
    </xdr:from>
    <xdr:to>
      <xdr:col>3</xdr:col>
      <xdr:colOff>1428750</xdr:colOff>
      <xdr:row>682</xdr:row>
      <xdr:rowOff>1143000</xdr:rowOff>
    </xdr:to>
    <xdr:pic>
      <xdr:nvPicPr>
        <xdr:cNvPr id="2294" name="Picture 1" descr="Picture">
          <a:extLst>
            <a:ext uri="{FF2B5EF4-FFF2-40B4-BE49-F238E27FC236}">
              <a16:creationId xmlns:a16="http://schemas.microsoft.com/office/drawing/2014/main" id="{942EA5AB-745C-4206-8A14-ED8DDCB7C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7"/>
        <a:stretch>
          <a:fillRect/>
        </a:stretch>
      </xdr:blipFill>
      <xdr:spPr>
        <a:xfrm>
          <a:off x="1752600" y="10380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707</xdr:row>
      <xdr:rowOff>0</xdr:rowOff>
    </xdr:from>
    <xdr:to>
      <xdr:col>3</xdr:col>
      <xdr:colOff>1428750</xdr:colOff>
      <xdr:row>707</xdr:row>
      <xdr:rowOff>1143000</xdr:rowOff>
    </xdr:to>
    <xdr:pic>
      <xdr:nvPicPr>
        <xdr:cNvPr id="2295" name="Picture 1" descr="Picture">
          <a:extLst>
            <a:ext uri="{FF2B5EF4-FFF2-40B4-BE49-F238E27FC236}">
              <a16:creationId xmlns:a16="http://schemas.microsoft.com/office/drawing/2014/main" id="{BEBD2467-8917-49F3-88A8-6226A7340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8"/>
        <a:stretch>
          <a:fillRect/>
        </a:stretch>
      </xdr:blipFill>
      <xdr:spPr>
        <a:xfrm>
          <a:off x="1752600" y="10761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730</xdr:row>
      <xdr:rowOff>0</xdr:rowOff>
    </xdr:from>
    <xdr:to>
      <xdr:col>3</xdr:col>
      <xdr:colOff>1428750</xdr:colOff>
      <xdr:row>730</xdr:row>
      <xdr:rowOff>1143000</xdr:rowOff>
    </xdr:to>
    <xdr:pic>
      <xdr:nvPicPr>
        <xdr:cNvPr id="2296" name="Picture 1" descr="Picture">
          <a:extLst>
            <a:ext uri="{FF2B5EF4-FFF2-40B4-BE49-F238E27FC236}">
              <a16:creationId xmlns:a16="http://schemas.microsoft.com/office/drawing/2014/main" id="{1D0964AA-E7AA-4384-A4A4-E1C07350D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9"/>
        <a:stretch>
          <a:fillRect/>
        </a:stretch>
      </xdr:blipFill>
      <xdr:spPr>
        <a:xfrm>
          <a:off x="1752600" y="11111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708</xdr:row>
      <xdr:rowOff>0</xdr:rowOff>
    </xdr:from>
    <xdr:to>
      <xdr:col>3</xdr:col>
      <xdr:colOff>1428750</xdr:colOff>
      <xdr:row>708</xdr:row>
      <xdr:rowOff>1143000</xdr:rowOff>
    </xdr:to>
    <xdr:pic>
      <xdr:nvPicPr>
        <xdr:cNvPr id="2297" name="Picture 1" descr="Picture">
          <a:extLst>
            <a:ext uri="{FF2B5EF4-FFF2-40B4-BE49-F238E27FC236}">
              <a16:creationId xmlns:a16="http://schemas.microsoft.com/office/drawing/2014/main" id="{5A469EF2-CA3F-497E-A1C6-CF6E0D99F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0"/>
        <a:stretch>
          <a:fillRect/>
        </a:stretch>
      </xdr:blipFill>
      <xdr:spPr>
        <a:xfrm>
          <a:off x="1752600" y="10776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683</xdr:row>
      <xdr:rowOff>0</xdr:rowOff>
    </xdr:from>
    <xdr:to>
      <xdr:col>3</xdr:col>
      <xdr:colOff>1428750</xdr:colOff>
      <xdr:row>683</xdr:row>
      <xdr:rowOff>1143000</xdr:rowOff>
    </xdr:to>
    <xdr:pic>
      <xdr:nvPicPr>
        <xdr:cNvPr id="2298" name="Picture 1" descr="Picture">
          <a:extLst>
            <a:ext uri="{FF2B5EF4-FFF2-40B4-BE49-F238E27FC236}">
              <a16:creationId xmlns:a16="http://schemas.microsoft.com/office/drawing/2014/main" id="{DB8CE4EA-96AF-4BA3-8CFB-C84F52B0A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1"/>
        <a:stretch>
          <a:fillRect/>
        </a:stretch>
      </xdr:blipFill>
      <xdr:spPr>
        <a:xfrm>
          <a:off x="1752600" y="10395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706</xdr:row>
      <xdr:rowOff>0</xdr:rowOff>
    </xdr:from>
    <xdr:to>
      <xdr:col>3</xdr:col>
      <xdr:colOff>1428750</xdr:colOff>
      <xdr:row>706</xdr:row>
      <xdr:rowOff>1143000</xdr:rowOff>
    </xdr:to>
    <xdr:pic>
      <xdr:nvPicPr>
        <xdr:cNvPr id="2299" name="Picture 1" descr="Picture">
          <a:extLst>
            <a:ext uri="{FF2B5EF4-FFF2-40B4-BE49-F238E27FC236}">
              <a16:creationId xmlns:a16="http://schemas.microsoft.com/office/drawing/2014/main" id="{4E948C54-2252-4060-95E6-07C7C3E64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2"/>
        <a:stretch>
          <a:fillRect/>
        </a:stretch>
      </xdr:blipFill>
      <xdr:spPr>
        <a:xfrm>
          <a:off x="1752600" y="10746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684</xdr:row>
      <xdr:rowOff>0</xdr:rowOff>
    </xdr:from>
    <xdr:to>
      <xdr:col>3</xdr:col>
      <xdr:colOff>1428750</xdr:colOff>
      <xdr:row>684</xdr:row>
      <xdr:rowOff>1143000</xdr:rowOff>
    </xdr:to>
    <xdr:pic>
      <xdr:nvPicPr>
        <xdr:cNvPr id="2300" name="Picture 1" descr="Picture">
          <a:extLst>
            <a:ext uri="{FF2B5EF4-FFF2-40B4-BE49-F238E27FC236}">
              <a16:creationId xmlns:a16="http://schemas.microsoft.com/office/drawing/2014/main" id="{FABEEF0D-414C-47C8-9385-69AD470B0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3"/>
        <a:stretch>
          <a:fillRect/>
        </a:stretch>
      </xdr:blipFill>
      <xdr:spPr>
        <a:xfrm>
          <a:off x="1752600" y="10410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755</xdr:row>
      <xdr:rowOff>0</xdr:rowOff>
    </xdr:from>
    <xdr:to>
      <xdr:col>3</xdr:col>
      <xdr:colOff>1428750</xdr:colOff>
      <xdr:row>755</xdr:row>
      <xdr:rowOff>1143000</xdr:rowOff>
    </xdr:to>
    <xdr:pic>
      <xdr:nvPicPr>
        <xdr:cNvPr id="2301" name="Picture 1" descr="Picture">
          <a:extLst>
            <a:ext uri="{FF2B5EF4-FFF2-40B4-BE49-F238E27FC236}">
              <a16:creationId xmlns:a16="http://schemas.microsoft.com/office/drawing/2014/main" id="{E18334B1-0536-4F6A-8608-975DFCA21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4"/>
        <a:stretch>
          <a:fillRect/>
        </a:stretch>
      </xdr:blipFill>
      <xdr:spPr>
        <a:xfrm>
          <a:off x="1752600" y="11492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756</xdr:row>
      <xdr:rowOff>0</xdr:rowOff>
    </xdr:from>
    <xdr:to>
      <xdr:col>3</xdr:col>
      <xdr:colOff>1428750</xdr:colOff>
      <xdr:row>756</xdr:row>
      <xdr:rowOff>1143000</xdr:rowOff>
    </xdr:to>
    <xdr:pic>
      <xdr:nvPicPr>
        <xdr:cNvPr id="2302" name="Picture 1" descr="Picture">
          <a:extLst>
            <a:ext uri="{FF2B5EF4-FFF2-40B4-BE49-F238E27FC236}">
              <a16:creationId xmlns:a16="http://schemas.microsoft.com/office/drawing/2014/main" id="{4298C45A-182C-4F29-98FB-07B47E6CA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5"/>
        <a:stretch>
          <a:fillRect/>
        </a:stretch>
      </xdr:blipFill>
      <xdr:spPr>
        <a:xfrm>
          <a:off x="1752600" y="11508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731</xdr:row>
      <xdr:rowOff>0</xdr:rowOff>
    </xdr:from>
    <xdr:to>
      <xdr:col>3</xdr:col>
      <xdr:colOff>1428750</xdr:colOff>
      <xdr:row>731</xdr:row>
      <xdr:rowOff>1143000</xdr:rowOff>
    </xdr:to>
    <xdr:pic>
      <xdr:nvPicPr>
        <xdr:cNvPr id="2303" name="Picture 1" descr="Picture">
          <a:extLst>
            <a:ext uri="{FF2B5EF4-FFF2-40B4-BE49-F238E27FC236}">
              <a16:creationId xmlns:a16="http://schemas.microsoft.com/office/drawing/2014/main" id="{42733EEF-884D-4E78-9542-20BFB3279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6"/>
        <a:stretch>
          <a:fillRect/>
        </a:stretch>
      </xdr:blipFill>
      <xdr:spPr>
        <a:xfrm>
          <a:off x="1752600" y="11127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754</xdr:row>
      <xdr:rowOff>0</xdr:rowOff>
    </xdr:from>
    <xdr:to>
      <xdr:col>3</xdr:col>
      <xdr:colOff>1428750</xdr:colOff>
      <xdr:row>754</xdr:row>
      <xdr:rowOff>1143000</xdr:rowOff>
    </xdr:to>
    <xdr:pic>
      <xdr:nvPicPr>
        <xdr:cNvPr id="2304" name="Picture 1" descr="Picture">
          <a:extLst>
            <a:ext uri="{FF2B5EF4-FFF2-40B4-BE49-F238E27FC236}">
              <a16:creationId xmlns:a16="http://schemas.microsoft.com/office/drawing/2014/main" id="{3C7EDED4-1AE1-4402-9954-937078CF3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7"/>
        <a:stretch>
          <a:fillRect/>
        </a:stretch>
      </xdr:blipFill>
      <xdr:spPr>
        <a:xfrm>
          <a:off x="1752600" y="11477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732</xdr:row>
      <xdr:rowOff>0</xdr:rowOff>
    </xdr:from>
    <xdr:to>
      <xdr:col>3</xdr:col>
      <xdr:colOff>1428750</xdr:colOff>
      <xdr:row>732</xdr:row>
      <xdr:rowOff>1143000</xdr:rowOff>
    </xdr:to>
    <xdr:pic>
      <xdr:nvPicPr>
        <xdr:cNvPr id="2305" name="Picture 1" descr="Picture">
          <a:extLst>
            <a:ext uri="{FF2B5EF4-FFF2-40B4-BE49-F238E27FC236}">
              <a16:creationId xmlns:a16="http://schemas.microsoft.com/office/drawing/2014/main" id="{9C83B4C6-10DA-4D11-A33C-633CA1911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8"/>
        <a:stretch>
          <a:fillRect/>
        </a:stretch>
      </xdr:blipFill>
      <xdr:spPr>
        <a:xfrm>
          <a:off x="1752600" y="1114234500"/>
          <a:ext cx="1428750" cy="1143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13</xdr:row>
      <xdr:rowOff>0</xdr:rowOff>
    </xdr:from>
    <xdr:to>
      <xdr:col>3</xdr:col>
      <xdr:colOff>636270</xdr:colOff>
      <xdr:row>13</xdr:row>
      <xdr:rowOff>1143000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636270</xdr:colOff>
      <xdr:row>14</xdr:row>
      <xdr:rowOff>1143000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636270</xdr:colOff>
      <xdr:row>61</xdr:row>
      <xdr:rowOff>1143000</xdr:rowOff>
    </xdr:to>
    <xdr:pic>
      <xdr:nvPicPr>
        <xdr:cNvPr id="4" name="Picture 1" descr="Picture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636270</xdr:colOff>
      <xdr:row>39</xdr:row>
      <xdr:rowOff>1143000</xdr:rowOff>
    </xdr:to>
    <xdr:pic>
      <xdr:nvPicPr>
        <xdr:cNvPr id="5" name="Picture 1" descr="Picture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636270</xdr:colOff>
      <xdr:row>17</xdr:row>
      <xdr:rowOff>1143000</xdr:rowOff>
    </xdr:to>
    <xdr:pic>
      <xdr:nvPicPr>
        <xdr:cNvPr id="6" name="Picture 1" descr="Picture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636270</xdr:colOff>
      <xdr:row>62</xdr:row>
      <xdr:rowOff>1143000</xdr:rowOff>
    </xdr:to>
    <xdr:pic>
      <xdr:nvPicPr>
        <xdr:cNvPr id="7" name="Picture 1" descr="Picture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636270</xdr:colOff>
      <xdr:row>40</xdr:row>
      <xdr:rowOff>1143000</xdr:rowOff>
    </xdr:to>
    <xdr:pic>
      <xdr:nvPicPr>
        <xdr:cNvPr id="8" name="Picture 1" descr="Picture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636270</xdr:colOff>
      <xdr:row>18</xdr:row>
      <xdr:rowOff>1143000</xdr:rowOff>
    </xdr:to>
    <xdr:pic>
      <xdr:nvPicPr>
        <xdr:cNvPr id="9" name="Picture 1" descr="Picture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636270</xdr:colOff>
      <xdr:row>37</xdr:row>
      <xdr:rowOff>1143000</xdr:rowOff>
    </xdr:to>
    <xdr:pic>
      <xdr:nvPicPr>
        <xdr:cNvPr id="10" name="Picture 1" descr="Picture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636270</xdr:colOff>
      <xdr:row>15</xdr:row>
      <xdr:rowOff>1143000</xdr:rowOff>
    </xdr:to>
    <xdr:pic>
      <xdr:nvPicPr>
        <xdr:cNvPr id="11" name="Picture 1" descr="Picture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636270</xdr:colOff>
      <xdr:row>38</xdr:row>
      <xdr:rowOff>1143000</xdr:rowOff>
    </xdr:to>
    <xdr:pic>
      <xdr:nvPicPr>
        <xdr:cNvPr id="12" name="Picture 1" descr="Picture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636270</xdr:colOff>
      <xdr:row>16</xdr:row>
      <xdr:rowOff>1143000</xdr:rowOff>
    </xdr:to>
    <xdr:pic>
      <xdr:nvPicPr>
        <xdr:cNvPr id="13" name="Picture 1" descr="Picture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636270</xdr:colOff>
      <xdr:row>87</xdr:row>
      <xdr:rowOff>1143000</xdr:rowOff>
    </xdr:to>
    <xdr:pic>
      <xdr:nvPicPr>
        <xdr:cNvPr id="14" name="Picture 1" descr="Picture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636270</xdr:colOff>
      <xdr:row>65</xdr:row>
      <xdr:rowOff>1143000</xdr:rowOff>
    </xdr:to>
    <xdr:pic>
      <xdr:nvPicPr>
        <xdr:cNvPr id="15" name="Picture 1" descr="Picture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636270</xdr:colOff>
      <xdr:row>43</xdr:row>
      <xdr:rowOff>1143000</xdr:rowOff>
    </xdr:to>
    <xdr:pic>
      <xdr:nvPicPr>
        <xdr:cNvPr id="16" name="Picture 1" descr="Picture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636270</xdr:colOff>
      <xdr:row>21</xdr:row>
      <xdr:rowOff>1143000</xdr:rowOff>
    </xdr:to>
    <xdr:pic>
      <xdr:nvPicPr>
        <xdr:cNvPr id="17" name="Picture 1" descr="Picture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636270</xdr:colOff>
      <xdr:row>88</xdr:row>
      <xdr:rowOff>1143000</xdr:rowOff>
    </xdr:to>
    <xdr:pic>
      <xdr:nvPicPr>
        <xdr:cNvPr id="18" name="Picture 1" descr="Picture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636270</xdr:colOff>
      <xdr:row>66</xdr:row>
      <xdr:rowOff>1143000</xdr:rowOff>
    </xdr:to>
    <xdr:pic>
      <xdr:nvPicPr>
        <xdr:cNvPr id="19" name="Picture 1" descr="Picture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636270</xdr:colOff>
      <xdr:row>44</xdr:row>
      <xdr:rowOff>1143000</xdr:rowOff>
    </xdr:to>
    <xdr:pic>
      <xdr:nvPicPr>
        <xdr:cNvPr id="20" name="Picture 1" descr="Picture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636270</xdr:colOff>
      <xdr:row>85</xdr:row>
      <xdr:rowOff>1143000</xdr:rowOff>
    </xdr:to>
    <xdr:pic>
      <xdr:nvPicPr>
        <xdr:cNvPr id="21" name="Picture 1" descr="Picture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636270</xdr:colOff>
      <xdr:row>63</xdr:row>
      <xdr:rowOff>1143000</xdr:rowOff>
    </xdr:to>
    <xdr:pic>
      <xdr:nvPicPr>
        <xdr:cNvPr id="22" name="Picture 1" descr="Picture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636270</xdr:colOff>
      <xdr:row>41</xdr:row>
      <xdr:rowOff>1143000</xdr:rowOff>
    </xdr:to>
    <xdr:pic>
      <xdr:nvPicPr>
        <xdr:cNvPr id="23" name="Picture 1" descr="Picture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636270</xdr:colOff>
      <xdr:row>19</xdr:row>
      <xdr:rowOff>1143000</xdr:rowOff>
    </xdr:to>
    <xdr:pic>
      <xdr:nvPicPr>
        <xdr:cNvPr id="24" name="Picture 1" descr="Picture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636270</xdr:colOff>
      <xdr:row>86</xdr:row>
      <xdr:rowOff>1143000</xdr:rowOff>
    </xdr:to>
    <xdr:pic>
      <xdr:nvPicPr>
        <xdr:cNvPr id="25" name="Picture 1" descr="Picture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636270</xdr:colOff>
      <xdr:row>64</xdr:row>
      <xdr:rowOff>1143000</xdr:rowOff>
    </xdr:to>
    <xdr:pic>
      <xdr:nvPicPr>
        <xdr:cNvPr id="26" name="Picture 1" descr="Picture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636270</xdr:colOff>
      <xdr:row>42</xdr:row>
      <xdr:rowOff>1143000</xdr:rowOff>
    </xdr:to>
    <xdr:pic>
      <xdr:nvPicPr>
        <xdr:cNvPr id="27" name="Picture 1" descr="Picture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636270</xdr:colOff>
      <xdr:row>20</xdr:row>
      <xdr:rowOff>1143000</xdr:rowOff>
    </xdr:to>
    <xdr:pic>
      <xdr:nvPicPr>
        <xdr:cNvPr id="28" name="Picture 1" descr="Picture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636270</xdr:colOff>
      <xdr:row>91</xdr:row>
      <xdr:rowOff>1143000</xdr:rowOff>
    </xdr:to>
    <xdr:pic>
      <xdr:nvPicPr>
        <xdr:cNvPr id="29" name="Picture 1" descr="Picture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636270</xdr:colOff>
      <xdr:row>69</xdr:row>
      <xdr:rowOff>1143000</xdr:rowOff>
    </xdr:to>
    <xdr:pic>
      <xdr:nvPicPr>
        <xdr:cNvPr id="30" name="Picture 1" descr="Picture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636270</xdr:colOff>
      <xdr:row>92</xdr:row>
      <xdr:rowOff>1143000</xdr:rowOff>
    </xdr:to>
    <xdr:pic>
      <xdr:nvPicPr>
        <xdr:cNvPr id="31" name="Picture 1" descr="Picture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636270</xdr:colOff>
      <xdr:row>89</xdr:row>
      <xdr:rowOff>1143000</xdr:rowOff>
    </xdr:to>
    <xdr:pic>
      <xdr:nvPicPr>
        <xdr:cNvPr id="32" name="Picture 1" descr="Picture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636270</xdr:colOff>
      <xdr:row>67</xdr:row>
      <xdr:rowOff>1143000</xdr:rowOff>
    </xdr:to>
    <xdr:pic>
      <xdr:nvPicPr>
        <xdr:cNvPr id="33" name="Picture 1" descr="Picture"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636270</xdr:colOff>
      <xdr:row>45</xdr:row>
      <xdr:rowOff>1143000</xdr:rowOff>
    </xdr:to>
    <xdr:pic>
      <xdr:nvPicPr>
        <xdr:cNvPr id="34" name="Picture 1" descr="Picture"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636270</xdr:colOff>
      <xdr:row>90</xdr:row>
      <xdr:rowOff>1143000</xdr:rowOff>
    </xdr:to>
    <xdr:pic>
      <xdr:nvPicPr>
        <xdr:cNvPr id="35" name="Picture 1" descr="Picture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636270</xdr:colOff>
      <xdr:row>68</xdr:row>
      <xdr:rowOff>1143000</xdr:rowOff>
    </xdr:to>
    <xdr:pic>
      <xdr:nvPicPr>
        <xdr:cNvPr id="36" name="Picture 1" descr="Picture"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636270</xdr:colOff>
      <xdr:row>93</xdr:row>
      <xdr:rowOff>1143000</xdr:rowOff>
    </xdr:to>
    <xdr:pic>
      <xdr:nvPicPr>
        <xdr:cNvPr id="37" name="Picture 1" descr="Picture">
          <a:extLst>
            <a:ext uri="{FF2B5EF4-FFF2-40B4-BE49-F238E27FC236}">
              <a16:creationId xmlns:a16="http://schemas.microsoft.com/office/drawing/2014/main" id="{00000000-0008-0000-08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636270</xdr:colOff>
      <xdr:row>46</xdr:row>
      <xdr:rowOff>1143000</xdr:rowOff>
    </xdr:to>
    <xdr:pic>
      <xdr:nvPicPr>
        <xdr:cNvPr id="38" name="Picture 1" descr="Picture">
          <a:extLst>
            <a:ext uri="{FF2B5EF4-FFF2-40B4-BE49-F238E27FC236}">
              <a16:creationId xmlns:a16="http://schemas.microsoft.com/office/drawing/2014/main" id="{00000000-0008-0000-08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636270</xdr:colOff>
      <xdr:row>24</xdr:row>
      <xdr:rowOff>1143000</xdr:rowOff>
    </xdr:to>
    <xdr:pic>
      <xdr:nvPicPr>
        <xdr:cNvPr id="39" name="Picture 1" descr="Picture">
          <a:extLst>
            <a:ext uri="{FF2B5EF4-FFF2-40B4-BE49-F238E27FC236}">
              <a16:creationId xmlns:a16="http://schemas.microsoft.com/office/drawing/2014/main" id="{00000000-0008-0000-08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636270</xdr:colOff>
      <xdr:row>47</xdr:row>
      <xdr:rowOff>1143000</xdr:rowOff>
    </xdr:to>
    <xdr:pic>
      <xdr:nvPicPr>
        <xdr:cNvPr id="40" name="Picture 1" descr="Picture">
          <a:extLst>
            <a:ext uri="{FF2B5EF4-FFF2-40B4-BE49-F238E27FC236}">
              <a16:creationId xmlns:a16="http://schemas.microsoft.com/office/drawing/2014/main" id="{00000000-0008-0000-08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636270</xdr:colOff>
      <xdr:row>22</xdr:row>
      <xdr:rowOff>1143000</xdr:rowOff>
    </xdr:to>
    <xdr:pic>
      <xdr:nvPicPr>
        <xdr:cNvPr id="41" name="Picture 1" descr="Picture">
          <a:extLst>
            <a:ext uri="{FF2B5EF4-FFF2-40B4-BE49-F238E27FC236}">
              <a16:creationId xmlns:a16="http://schemas.microsoft.com/office/drawing/2014/main" id="{00000000-0008-0000-08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636270</xdr:colOff>
      <xdr:row>23</xdr:row>
      <xdr:rowOff>1143000</xdr:rowOff>
    </xdr:to>
    <xdr:pic>
      <xdr:nvPicPr>
        <xdr:cNvPr id="42" name="Picture 1" descr="Picture">
          <a:extLst>
            <a:ext uri="{FF2B5EF4-FFF2-40B4-BE49-F238E27FC236}">
              <a16:creationId xmlns:a16="http://schemas.microsoft.com/office/drawing/2014/main" id="{00000000-0008-0000-08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636270</xdr:colOff>
      <xdr:row>94</xdr:row>
      <xdr:rowOff>1143000</xdr:rowOff>
    </xdr:to>
    <xdr:pic>
      <xdr:nvPicPr>
        <xdr:cNvPr id="43" name="Picture 1" descr="Picture">
          <a:extLst>
            <a:ext uri="{FF2B5EF4-FFF2-40B4-BE49-F238E27FC236}">
              <a16:creationId xmlns:a16="http://schemas.microsoft.com/office/drawing/2014/main" id="{00000000-0008-0000-08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636270</xdr:colOff>
      <xdr:row>72</xdr:row>
      <xdr:rowOff>1143000</xdr:rowOff>
    </xdr:to>
    <xdr:pic>
      <xdr:nvPicPr>
        <xdr:cNvPr id="44" name="Picture 1" descr="Picture">
          <a:extLst>
            <a:ext uri="{FF2B5EF4-FFF2-40B4-BE49-F238E27FC236}">
              <a16:creationId xmlns:a16="http://schemas.microsoft.com/office/drawing/2014/main" id="{00000000-0008-0000-08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636270</xdr:colOff>
      <xdr:row>95</xdr:row>
      <xdr:rowOff>1143000</xdr:rowOff>
    </xdr:to>
    <xdr:pic>
      <xdr:nvPicPr>
        <xdr:cNvPr id="45" name="Picture 1" descr="Picture">
          <a:extLst>
            <a:ext uri="{FF2B5EF4-FFF2-40B4-BE49-F238E27FC236}">
              <a16:creationId xmlns:a16="http://schemas.microsoft.com/office/drawing/2014/main" id="{00000000-0008-0000-08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636270</xdr:colOff>
      <xdr:row>70</xdr:row>
      <xdr:rowOff>1143000</xdr:rowOff>
    </xdr:to>
    <xdr:pic>
      <xdr:nvPicPr>
        <xdr:cNvPr id="46" name="Picture 1" descr="Picture">
          <a:extLst>
            <a:ext uri="{FF2B5EF4-FFF2-40B4-BE49-F238E27FC236}">
              <a16:creationId xmlns:a16="http://schemas.microsoft.com/office/drawing/2014/main" id="{00000000-0008-0000-08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636270</xdr:colOff>
      <xdr:row>48</xdr:row>
      <xdr:rowOff>1143000</xdr:rowOff>
    </xdr:to>
    <xdr:pic>
      <xdr:nvPicPr>
        <xdr:cNvPr id="47" name="Picture 1" descr="Picture">
          <a:extLst>
            <a:ext uri="{FF2B5EF4-FFF2-40B4-BE49-F238E27FC236}">
              <a16:creationId xmlns:a16="http://schemas.microsoft.com/office/drawing/2014/main" id="{00000000-0008-0000-08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636270</xdr:colOff>
      <xdr:row>71</xdr:row>
      <xdr:rowOff>1143000</xdr:rowOff>
    </xdr:to>
    <xdr:pic>
      <xdr:nvPicPr>
        <xdr:cNvPr id="48" name="Picture 1" descr="Picture">
          <a:extLst>
            <a:ext uri="{FF2B5EF4-FFF2-40B4-BE49-F238E27FC236}">
              <a16:creationId xmlns:a16="http://schemas.microsoft.com/office/drawing/2014/main" id="{00000000-0008-0000-08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636270</xdr:colOff>
      <xdr:row>96</xdr:row>
      <xdr:rowOff>1143000</xdr:rowOff>
    </xdr:to>
    <xdr:pic>
      <xdr:nvPicPr>
        <xdr:cNvPr id="49" name="Picture 1" descr="Picture">
          <a:extLst>
            <a:ext uri="{FF2B5EF4-FFF2-40B4-BE49-F238E27FC236}">
              <a16:creationId xmlns:a16="http://schemas.microsoft.com/office/drawing/2014/main" id="{00000000-0008-0000-08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636270</xdr:colOff>
      <xdr:row>2</xdr:row>
      <xdr:rowOff>1143000</xdr:rowOff>
    </xdr:to>
    <xdr:pic>
      <xdr:nvPicPr>
        <xdr:cNvPr id="50" name="Picture 1" descr="Picture">
          <a:extLst>
            <a:ext uri="{FF2B5EF4-FFF2-40B4-BE49-F238E27FC236}">
              <a16:creationId xmlns:a16="http://schemas.microsoft.com/office/drawing/2014/main" id="{00000000-0008-0000-08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636270</xdr:colOff>
      <xdr:row>25</xdr:row>
      <xdr:rowOff>1143000</xdr:rowOff>
    </xdr:to>
    <xdr:pic>
      <xdr:nvPicPr>
        <xdr:cNvPr id="51" name="Picture 1" descr="Picture">
          <a:extLst>
            <a:ext uri="{FF2B5EF4-FFF2-40B4-BE49-F238E27FC236}">
              <a16:creationId xmlns:a16="http://schemas.microsoft.com/office/drawing/2014/main" id="{00000000-0008-0000-08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636270</xdr:colOff>
      <xdr:row>3</xdr:row>
      <xdr:rowOff>1143000</xdr:rowOff>
    </xdr:to>
    <xdr:pic>
      <xdr:nvPicPr>
        <xdr:cNvPr id="52" name="Picture 1" descr="Picture">
          <a:extLst>
            <a:ext uri="{FF2B5EF4-FFF2-40B4-BE49-F238E27FC236}">
              <a16:creationId xmlns:a16="http://schemas.microsoft.com/office/drawing/2014/main" id="{00000000-0008-0000-08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636270</xdr:colOff>
      <xdr:row>1</xdr:row>
      <xdr:rowOff>1143000</xdr:rowOff>
    </xdr:to>
    <xdr:pic>
      <xdr:nvPicPr>
        <xdr:cNvPr id="53" name="Picture 1" descr="Picture">
          <a:extLst>
            <a:ext uri="{FF2B5EF4-FFF2-40B4-BE49-F238E27FC236}">
              <a16:creationId xmlns:a16="http://schemas.microsoft.com/office/drawing/2014/main" id="{00000000-0008-0000-08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636270</xdr:colOff>
      <xdr:row>50</xdr:row>
      <xdr:rowOff>1143000</xdr:rowOff>
    </xdr:to>
    <xdr:pic>
      <xdr:nvPicPr>
        <xdr:cNvPr id="54" name="Picture 1" descr="Picture">
          <a:extLst>
            <a:ext uri="{FF2B5EF4-FFF2-40B4-BE49-F238E27FC236}">
              <a16:creationId xmlns:a16="http://schemas.microsoft.com/office/drawing/2014/main" id="{00000000-0008-0000-08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636270</xdr:colOff>
      <xdr:row>28</xdr:row>
      <xdr:rowOff>1143000</xdr:rowOff>
    </xdr:to>
    <xdr:pic>
      <xdr:nvPicPr>
        <xdr:cNvPr id="55" name="Picture 1" descr="Picture">
          <a:extLst>
            <a:ext uri="{FF2B5EF4-FFF2-40B4-BE49-F238E27FC236}">
              <a16:creationId xmlns:a16="http://schemas.microsoft.com/office/drawing/2014/main" id="{00000000-0008-0000-08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636270</xdr:colOff>
      <xdr:row>6</xdr:row>
      <xdr:rowOff>1143000</xdr:rowOff>
    </xdr:to>
    <xdr:pic>
      <xdr:nvPicPr>
        <xdr:cNvPr id="56" name="Picture 1" descr="Picture">
          <a:extLst>
            <a:ext uri="{FF2B5EF4-FFF2-40B4-BE49-F238E27FC236}">
              <a16:creationId xmlns:a16="http://schemas.microsoft.com/office/drawing/2014/main" id="{00000000-0008-0000-08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636270</xdr:colOff>
      <xdr:row>73</xdr:row>
      <xdr:rowOff>1143000</xdr:rowOff>
    </xdr:to>
    <xdr:pic>
      <xdr:nvPicPr>
        <xdr:cNvPr id="57" name="Picture 1" descr="Picture">
          <a:extLst>
            <a:ext uri="{FF2B5EF4-FFF2-40B4-BE49-F238E27FC236}">
              <a16:creationId xmlns:a16="http://schemas.microsoft.com/office/drawing/2014/main" id="{00000000-0008-0000-08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636270</xdr:colOff>
      <xdr:row>51</xdr:row>
      <xdr:rowOff>1143000</xdr:rowOff>
    </xdr:to>
    <xdr:pic>
      <xdr:nvPicPr>
        <xdr:cNvPr id="58" name="Picture 1" descr="Picture">
          <a:extLst>
            <a:ext uri="{FF2B5EF4-FFF2-40B4-BE49-F238E27FC236}">
              <a16:creationId xmlns:a16="http://schemas.microsoft.com/office/drawing/2014/main" id="{00000000-0008-0000-08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636270</xdr:colOff>
      <xdr:row>29</xdr:row>
      <xdr:rowOff>1143000</xdr:rowOff>
    </xdr:to>
    <xdr:pic>
      <xdr:nvPicPr>
        <xdr:cNvPr id="59" name="Picture 1" descr="Picture">
          <a:extLst>
            <a:ext uri="{FF2B5EF4-FFF2-40B4-BE49-F238E27FC236}">
              <a16:creationId xmlns:a16="http://schemas.microsoft.com/office/drawing/2014/main" id="{00000000-0008-0000-08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636270</xdr:colOff>
      <xdr:row>7</xdr:row>
      <xdr:rowOff>1143000</xdr:rowOff>
    </xdr:to>
    <xdr:pic>
      <xdr:nvPicPr>
        <xdr:cNvPr id="60" name="Picture 1" descr="Picture">
          <a:extLst>
            <a:ext uri="{FF2B5EF4-FFF2-40B4-BE49-F238E27FC236}">
              <a16:creationId xmlns:a16="http://schemas.microsoft.com/office/drawing/2014/main" id="{00000000-0008-0000-08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636270</xdr:colOff>
      <xdr:row>26</xdr:row>
      <xdr:rowOff>1143000</xdr:rowOff>
    </xdr:to>
    <xdr:pic>
      <xdr:nvPicPr>
        <xdr:cNvPr id="61" name="Picture 1" descr="Picture">
          <a:extLst>
            <a:ext uri="{FF2B5EF4-FFF2-40B4-BE49-F238E27FC236}">
              <a16:creationId xmlns:a16="http://schemas.microsoft.com/office/drawing/2014/main" id="{00000000-0008-0000-08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636270</xdr:colOff>
      <xdr:row>4</xdr:row>
      <xdr:rowOff>1143000</xdr:rowOff>
    </xdr:to>
    <xdr:pic>
      <xdr:nvPicPr>
        <xdr:cNvPr id="62" name="Picture 1" descr="Picture">
          <a:extLst>
            <a:ext uri="{FF2B5EF4-FFF2-40B4-BE49-F238E27FC236}">
              <a16:creationId xmlns:a16="http://schemas.microsoft.com/office/drawing/2014/main" id="{00000000-0008-0000-08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636270</xdr:colOff>
      <xdr:row>49</xdr:row>
      <xdr:rowOff>1143000</xdr:rowOff>
    </xdr:to>
    <xdr:pic>
      <xdr:nvPicPr>
        <xdr:cNvPr id="63" name="Picture 1" descr="Picture">
          <a:extLst>
            <a:ext uri="{FF2B5EF4-FFF2-40B4-BE49-F238E27FC236}">
              <a16:creationId xmlns:a16="http://schemas.microsoft.com/office/drawing/2014/main" id="{00000000-0008-0000-08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636270</xdr:colOff>
      <xdr:row>27</xdr:row>
      <xdr:rowOff>1143000</xdr:rowOff>
    </xdr:to>
    <xdr:pic>
      <xdr:nvPicPr>
        <xdr:cNvPr id="64" name="Picture 1" descr="Picture">
          <a:extLst>
            <a:ext uri="{FF2B5EF4-FFF2-40B4-BE49-F238E27FC236}">
              <a16:creationId xmlns:a16="http://schemas.microsoft.com/office/drawing/2014/main" id="{00000000-0008-0000-08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636270</xdr:colOff>
      <xdr:row>5</xdr:row>
      <xdr:rowOff>1143000</xdr:rowOff>
    </xdr:to>
    <xdr:pic>
      <xdr:nvPicPr>
        <xdr:cNvPr id="65" name="Picture 1" descr="Picture">
          <a:extLst>
            <a:ext uri="{FF2B5EF4-FFF2-40B4-BE49-F238E27FC236}">
              <a16:creationId xmlns:a16="http://schemas.microsoft.com/office/drawing/2014/main" id="{00000000-0008-0000-08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636270</xdr:colOff>
      <xdr:row>76</xdr:row>
      <xdr:rowOff>1143000</xdr:rowOff>
    </xdr:to>
    <xdr:pic>
      <xdr:nvPicPr>
        <xdr:cNvPr id="66" name="Picture 1" descr="Picture">
          <a:extLst>
            <a:ext uri="{FF2B5EF4-FFF2-40B4-BE49-F238E27FC236}">
              <a16:creationId xmlns:a16="http://schemas.microsoft.com/office/drawing/2014/main" id="{00000000-0008-0000-08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636270</xdr:colOff>
      <xdr:row>54</xdr:row>
      <xdr:rowOff>1143000</xdr:rowOff>
    </xdr:to>
    <xdr:pic>
      <xdr:nvPicPr>
        <xdr:cNvPr id="67" name="Picture 1" descr="Picture">
          <a:extLst>
            <a:ext uri="{FF2B5EF4-FFF2-40B4-BE49-F238E27FC236}">
              <a16:creationId xmlns:a16="http://schemas.microsoft.com/office/drawing/2014/main" id="{00000000-0008-0000-08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636270</xdr:colOff>
      <xdr:row>32</xdr:row>
      <xdr:rowOff>1143000</xdr:rowOff>
    </xdr:to>
    <xdr:pic>
      <xdr:nvPicPr>
        <xdr:cNvPr id="68" name="Picture 1" descr="Picture">
          <a:extLst>
            <a:ext uri="{FF2B5EF4-FFF2-40B4-BE49-F238E27FC236}">
              <a16:creationId xmlns:a16="http://schemas.microsoft.com/office/drawing/2014/main" id="{00000000-0008-0000-08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636270</xdr:colOff>
      <xdr:row>77</xdr:row>
      <xdr:rowOff>1143000</xdr:rowOff>
    </xdr:to>
    <xdr:pic>
      <xdr:nvPicPr>
        <xdr:cNvPr id="69" name="Picture 1" descr="Picture">
          <a:extLst>
            <a:ext uri="{FF2B5EF4-FFF2-40B4-BE49-F238E27FC236}">
              <a16:creationId xmlns:a16="http://schemas.microsoft.com/office/drawing/2014/main" id="{00000000-0008-0000-08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636270</xdr:colOff>
      <xdr:row>55</xdr:row>
      <xdr:rowOff>1143000</xdr:rowOff>
    </xdr:to>
    <xdr:pic>
      <xdr:nvPicPr>
        <xdr:cNvPr id="70" name="Picture 1" descr="Picture">
          <a:extLst>
            <a:ext uri="{FF2B5EF4-FFF2-40B4-BE49-F238E27FC236}">
              <a16:creationId xmlns:a16="http://schemas.microsoft.com/office/drawing/2014/main" id="{00000000-0008-0000-08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636270</xdr:colOff>
      <xdr:row>33</xdr:row>
      <xdr:rowOff>1143000</xdr:rowOff>
    </xdr:to>
    <xdr:pic>
      <xdr:nvPicPr>
        <xdr:cNvPr id="71" name="Picture 1" descr="Picture">
          <a:extLst>
            <a:ext uri="{FF2B5EF4-FFF2-40B4-BE49-F238E27FC236}">
              <a16:creationId xmlns:a16="http://schemas.microsoft.com/office/drawing/2014/main" id="{00000000-0008-0000-08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636270</xdr:colOff>
      <xdr:row>74</xdr:row>
      <xdr:rowOff>1143000</xdr:rowOff>
    </xdr:to>
    <xdr:pic>
      <xdr:nvPicPr>
        <xdr:cNvPr id="72" name="Picture 1" descr="Picture">
          <a:extLst>
            <a:ext uri="{FF2B5EF4-FFF2-40B4-BE49-F238E27FC236}">
              <a16:creationId xmlns:a16="http://schemas.microsoft.com/office/drawing/2014/main" id="{00000000-0008-0000-08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636270</xdr:colOff>
      <xdr:row>52</xdr:row>
      <xdr:rowOff>1143000</xdr:rowOff>
    </xdr:to>
    <xdr:pic>
      <xdr:nvPicPr>
        <xdr:cNvPr id="73" name="Picture 1" descr="Picture">
          <a:extLst>
            <a:ext uri="{FF2B5EF4-FFF2-40B4-BE49-F238E27FC236}">
              <a16:creationId xmlns:a16="http://schemas.microsoft.com/office/drawing/2014/main" id="{00000000-0008-0000-08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636270</xdr:colOff>
      <xdr:row>30</xdr:row>
      <xdr:rowOff>1143000</xdr:rowOff>
    </xdr:to>
    <xdr:pic>
      <xdr:nvPicPr>
        <xdr:cNvPr id="74" name="Picture 1" descr="Picture">
          <a:extLst>
            <a:ext uri="{FF2B5EF4-FFF2-40B4-BE49-F238E27FC236}">
              <a16:creationId xmlns:a16="http://schemas.microsoft.com/office/drawing/2014/main" id="{00000000-0008-0000-08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636270</xdr:colOff>
      <xdr:row>8</xdr:row>
      <xdr:rowOff>1143000</xdr:rowOff>
    </xdr:to>
    <xdr:pic>
      <xdr:nvPicPr>
        <xdr:cNvPr id="75" name="Picture 1" descr="Picture">
          <a:extLst>
            <a:ext uri="{FF2B5EF4-FFF2-40B4-BE49-F238E27FC236}">
              <a16:creationId xmlns:a16="http://schemas.microsoft.com/office/drawing/2014/main" id="{00000000-0008-0000-08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636270</xdr:colOff>
      <xdr:row>75</xdr:row>
      <xdr:rowOff>1143000</xdr:rowOff>
    </xdr:to>
    <xdr:pic>
      <xdr:nvPicPr>
        <xdr:cNvPr id="76" name="Picture 1" descr="Picture">
          <a:extLst>
            <a:ext uri="{FF2B5EF4-FFF2-40B4-BE49-F238E27FC236}">
              <a16:creationId xmlns:a16="http://schemas.microsoft.com/office/drawing/2014/main" id="{00000000-0008-0000-08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636270</xdr:colOff>
      <xdr:row>53</xdr:row>
      <xdr:rowOff>1143000</xdr:rowOff>
    </xdr:to>
    <xdr:pic>
      <xdr:nvPicPr>
        <xdr:cNvPr id="77" name="Picture 1" descr="Picture">
          <a:extLst>
            <a:ext uri="{FF2B5EF4-FFF2-40B4-BE49-F238E27FC236}">
              <a16:creationId xmlns:a16="http://schemas.microsoft.com/office/drawing/2014/main" id="{00000000-0008-0000-08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636270</xdr:colOff>
      <xdr:row>31</xdr:row>
      <xdr:rowOff>1143000</xdr:rowOff>
    </xdr:to>
    <xdr:pic>
      <xdr:nvPicPr>
        <xdr:cNvPr id="78" name="Picture 1" descr="Picture">
          <a:extLst>
            <a:ext uri="{FF2B5EF4-FFF2-40B4-BE49-F238E27FC236}">
              <a16:creationId xmlns:a16="http://schemas.microsoft.com/office/drawing/2014/main" id="{00000000-0008-0000-08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636270</xdr:colOff>
      <xdr:row>9</xdr:row>
      <xdr:rowOff>1143000</xdr:rowOff>
    </xdr:to>
    <xdr:pic>
      <xdr:nvPicPr>
        <xdr:cNvPr id="79" name="Picture 1" descr="Picture">
          <a:extLst>
            <a:ext uri="{FF2B5EF4-FFF2-40B4-BE49-F238E27FC236}">
              <a16:creationId xmlns:a16="http://schemas.microsoft.com/office/drawing/2014/main" id="{00000000-0008-0000-08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636270</xdr:colOff>
      <xdr:row>80</xdr:row>
      <xdr:rowOff>1143000</xdr:rowOff>
    </xdr:to>
    <xdr:pic>
      <xdr:nvPicPr>
        <xdr:cNvPr id="80" name="Picture 1" descr="Picture">
          <a:extLst>
            <a:ext uri="{FF2B5EF4-FFF2-40B4-BE49-F238E27FC236}">
              <a16:creationId xmlns:a16="http://schemas.microsoft.com/office/drawing/2014/main" id="{00000000-0008-0000-08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636270</xdr:colOff>
      <xdr:row>81</xdr:row>
      <xdr:rowOff>1143000</xdr:rowOff>
    </xdr:to>
    <xdr:pic>
      <xdr:nvPicPr>
        <xdr:cNvPr id="81" name="Picture 1" descr="Picture">
          <a:extLst>
            <a:ext uri="{FF2B5EF4-FFF2-40B4-BE49-F238E27FC236}">
              <a16:creationId xmlns:a16="http://schemas.microsoft.com/office/drawing/2014/main" id="{00000000-0008-0000-08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636270</xdr:colOff>
      <xdr:row>78</xdr:row>
      <xdr:rowOff>1143000</xdr:rowOff>
    </xdr:to>
    <xdr:pic>
      <xdr:nvPicPr>
        <xdr:cNvPr id="82" name="Picture 1" descr="Picture">
          <a:extLst>
            <a:ext uri="{FF2B5EF4-FFF2-40B4-BE49-F238E27FC236}">
              <a16:creationId xmlns:a16="http://schemas.microsoft.com/office/drawing/2014/main" id="{00000000-0008-0000-08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636270</xdr:colOff>
      <xdr:row>56</xdr:row>
      <xdr:rowOff>1143000</xdr:rowOff>
    </xdr:to>
    <xdr:pic>
      <xdr:nvPicPr>
        <xdr:cNvPr id="83" name="Picture 1" descr="Picture">
          <a:extLst>
            <a:ext uri="{FF2B5EF4-FFF2-40B4-BE49-F238E27FC236}">
              <a16:creationId xmlns:a16="http://schemas.microsoft.com/office/drawing/2014/main" id="{00000000-0008-0000-08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636270</xdr:colOff>
      <xdr:row>79</xdr:row>
      <xdr:rowOff>1143000</xdr:rowOff>
    </xdr:to>
    <xdr:pic>
      <xdr:nvPicPr>
        <xdr:cNvPr id="84" name="Picture 1" descr="Picture">
          <a:extLst>
            <a:ext uri="{FF2B5EF4-FFF2-40B4-BE49-F238E27FC236}">
              <a16:creationId xmlns:a16="http://schemas.microsoft.com/office/drawing/2014/main" id="{00000000-0008-0000-08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636270</xdr:colOff>
      <xdr:row>57</xdr:row>
      <xdr:rowOff>1143000</xdr:rowOff>
    </xdr:to>
    <xdr:pic>
      <xdr:nvPicPr>
        <xdr:cNvPr id="85" name="Picture 1" descr="Picture">
          <a:extLst>
            <a:ext uri="{FF2B5EF4-FFF2-40B4-BE49-F238E27FC236}">
              <a16:creationId xmlns:a16="http://schemas.microsoft.com/office/drawing/2014/main" id="{00000000-0008-0000-08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636270</xdr:colOff>
      <xdr:row>10</xdr:row>
      <xdr:rowOff>1143000</xdr:rowOff>
    </xdr:to>
    <xdr:pic>
      <xdr:nvPicPr>
        <xdr:cNvPr id="86" name="Picture 1" descr="Picture">
          <a:extLst>
            <a:ext uri="{FF2B5EF4-FFF2-40B4-BE49-F238E27FC236}">
              <a16:creationId xmlns:a16="http://schemas.microsoft.com/office/drawing/2014/main" id="{00000000-0008-0000-08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636270</xdr:colOff>
      <xdr:row>35</xdr:row>
      <xdr:rowOff>1143000</xdr:rowOff>
    </xdr:to>
    <xdr:pic>
      <xdr:nvPicPr>
        <xdr:cNvPr id="87" name="Picture 1" descr="Picture">
          <a:extLst>
            <a:ext uri="{FF2B5EF4-FFF2-40B4-BE49-F238E27FC236}">
              <a16:creationId xmlns:a16="http://schemas.microsoft.com/office/drawing/2014/main" id="{00000000-0008-0000-08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636270</xdr:colOff>
      <xdr:row>58</xdr:row>
      <xdr:rowOff>1143000</xdr:rowOff>
    </xdr:to>
    <xdr:pic>
      <xdr:nvPicPr>
        <xdr:cNvPr id="88" name="Picture 1" descr="Picture">
          <a:extLst>
            <a:ext uri="{FF2B5EF4-FFF2-40B4-BE49-F238E27FC236}">
              <a16:creationId xmlns:a16="http://schemas.microsoft.com/office/drawing/2014/main" id="{00000000-0008-0000-08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636270</xdr:colOff>
      <xdr:row>36</xdr:row>
      <xdr:rowOff>1143000</xdr:rowOff>
    </xdr:to>
    <xdr:pic>
      <xdr:nvPicPr>
        <xdr:cNvPr id="89" name="Picture 1" descr="Picture">
          <a:extLst>
            <a:ext uri="{FF2B5EF4-FFF2-40B4-BE49-F238E27FC236}">
              <a16:creationId xmlns:a16="http://schemas.microsoft.com/office/drawing/2014/main" id="{00000000-0008-0000-08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636270</xdr:colOff>
      <xdr:row>11</xdr:row>
      <xdr:rowOff>1143000</xdr:rowOff>
    </xdr:to>
    <xdr:pic>
      <xdr:nvPicPr>
        <xdr:cNvPr id="90" name="Picture 1" descr="Picture">
          <a:extLst>
            <a:ext uri="{FF2B5EF4-FFF2-40B4-BE49-F238E27FC236}">
              <a16:creationId xmlns:a16="http://schemas.microsoft.com/office/drawing/2014/main" id="{00000000-0008-0000-08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636270</xdr:colOff>
      <xdr:row>34</xdr:row>
      <xdr:rowOff>1143000</xdr:rowOff>
    </xdr:to>
    <xdr:pic>
      <xdr:nvPicPr>
        <xdr:cNvPr id="91" name="Picture 1" descr="Picture">
          <a:extLst>
            <a:ext uri="{FF2B5EF4-FFF2-40B4-BE49-F238E27FC236}">
              <a16:creationId xmlns:a16="http://schemas.microsoft.com/office/drawing/2014/main" id="{00000000-0008-0000-08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636270</xdr:colOff>
      <xdr:row>12</xdr:row>
      <xdr:rowOff>1143000</xdr:rowOff>
    </xdr:to>
    <xdr:pic>
      <xdr:nvPicPr>
        <xdr:cNvPr id="92" name="Picture 1" descr="Picture">
          <a:extLst>
            <a:ext uri="{FF2B5EF4-FFF2-40B4-BE49-F238E27FC236}">
              <a16:creationId xmlns:a16="http://schemas.microsoft.com/office/drawing/2014/main" id="{00000000-0008-0000-08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636270</xdr:colOff>
      <xdr:row>83</xdr:row>
      <xdr:rowOff>1143000</xdr:rowOff>
    </xdr:to>
    <xdr:pic>
      <xdr:nvPicPr>
        <xdr:cNvPr id="93" name="Picture 1" descr="Picture">
          <a:extLst>
            <a:ext uri="{FF2B5EF4-FFF2-40B4-BE49-F238E27FC236}">
              <a16:creationId xmlns:a16="http://schemas.microsoft.com/office/drawing/2014/main" id="{00000000-0008-0000-08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636270</xdr:colOff>
      <xdr:row>84</xdr:row>
      <xdr:rowOff>1143000</xdr:rowOff>
    </xdr:to>
    <xdr:pic>
      <xdr:nvPicPr>
        <xdr:cNvPr id="94" name="Picture 1" descr="Picture">
          <a:extLst>
            <a:ext uri="{FF2B5EF4-FFF2-40B4-BE49-F238E27FC236}">
              <a16:creationId xmlns:a16="http://schemas.microsoft.com/office/drawing/2014/main" id="{00000000-0008-0000-08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636270</xdr:colOff>
      <xdr:row>59</xdr:row>
      <xdr:rowOff>1143000</xdr:rowOff>
    </xdr:to>
    <xdr:pic>
      <xdr:nvPicPr>
        <xdr:cNvPr id="95" name="Picture 1" descr="Picture">
          <a:extLst>
            <a:ext uri="{FF2B5EF4-FFF2-40B4-BE49-F238E27FC236}">
              <a16:creationId xmlns:a16="http://schemas.microsoft.com/office/drawing/2014/main" id="{00000000-0008-0000-08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636270</xdr:colOff>
      <xdr:row>82</xdr:row>
      <xdr:rowOff>1143000</xdr:rowOff>
    </xdr:to>
    <xdr:pic>
      <xdr:nvPicPr>
        <xdr:cNvPr id="96" name="Picture 1" descr="Picture">
          <a:extLst>
            <a:ext uri="{FF2B5EF4-FFF2-40B4-BE49-F238E27FC236}">
              <a16:creationId xmlns:a16="http://schemas.microsoft.com/office/drawing/2014/main" id="{00000000-0008-0000-08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636270</xdr:colOff>
      <xdr:row>60</xdr:row>
      <xdr:rowOff>1143000</xdr:rowOff>
    </xdr:to>
    <xdr:pic>
      <xdr:nvPicPr>
        <xdr:cNvPr id="97" name="Picture 1" descr="Picture">
          <a:extLst>
            <a:ext uri="{FF2B5EF4-FFF2-40B4-BE49-F238E27FC236}">
              <a16:creationId xmlns:a16="http://schemas.microsoft.com/office/drawing/2014/main" id="{00000000-0008-0000-08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11</xdr:row>
      <xdr:rowOff>147637</xdr:rowOff>
    </xdr:from>
    <xdr:to>
      <xdr:col>24</xdr:col>
      <xdr:colOff>361950</xdr:colOff>
      <xdr:row>26</xdr:row>
      <xdr:rowOff>33337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53C9EFF-7B7E-4884-A5C5-13F2A4A438B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366712</xdr:colOff>
      <xdr:row>11</xdr:row>
      <xdr:rowOff>147637</xdr:rowOff>
    </xdr:from>
    <xdr:to>
      <xdr:col>31</xdr:col>
      <xdr:colOff>233362</xdr:colOff>
      <xdr:row>26</xdr:row>
      <xdr:rowOff>33337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AF19B69-BCAE-485F-AC89-FDD0CFDE07C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18</xdr:col>
      <xdr:colOff>0</xdr:colOff>
      <xdr:row>27</xdr:row>
      <xdr:rowOff>0</xdr:rowOff>
    </xdr:from>
    <xdr:to>
      <xdr:col>31</xdr:col>
      <xdr:colOff>575289</xdr:colOff>
      <xdr:row>45</xdr:row>
      <xdr:rowOff>157987</xdr:rowOff>
    </xdr:to>
    <xdr:pic>
      <xdr:nvPicPr>
        <xdr:cNvPr id="4" name="Grafik 9">
          <a:extLst>
            <a:ext uri="{FF2B5EF4-FFF2-40B4-BE49-F238E27FC236}">
              <a16:creationId xmlns:a16="http://schemas.microsoft.com/office/drawing/2014/main" id="{9CD3F745-3689-4039-B547-6EA26B5CC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 rot="5400000">
          <a:off x="6790426" y="2229749"/>
          <a:ext cx="3586987" cy="94906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93</xdr:row>
      <xdr:rowOff>0</xdr:rowOff>
    </xdr:from>
    <xdr:to>
      <xdr:col>3</xdr:col>
      <xdr:colOff>666750</xdr:colOff>
      <xdr:row>93</xdr:row>
      <xdr:rowOff>1143000</xdr:rowOff>
    </xdr:to>
    <xdr:pic>
      <xdr:nvPicPr>
        <xdr:cNvPr id="98" name="Picture 1" descr="Picture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666750</xdr:colOff>
      <xdr:row>92</xdr:row>
      <xdr:rowOff>1143000</xdr:rowOff>
    </xdr:to>
    <xdr:pic>
      <xdr:nvPicPr>
        <xdr:cNvPr id="99" name="Picture 1" descr="Picture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666750</xdr:colOff>
      <xdr:row>91</xdr:row>
      <xdr:rowOff>1143000</xdr:rowOff>
    </xdr:to>
    <xdr:pic>
      <xdr:nvPicPr>
        <xdr:cNvPr id="100" name="Picture 1" descr="Picture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666750</xdr:colOff>
      <xdr:row>69</xdr:row>
      <xdr:rowOff>1143000</xdr:rowOff>
    </xdr:to>
    <xdr:pic>
      <xdr:nvPicPr>
        <xdr:cNvPr id="101" name="Picture 1" descr="Picture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666750</xdr:colOff>
      <xdr:row>90</xdr:row>
      <xdr:rowOff>1143000</xdr:rowOff>
    </xdr:to>
    <xdr:pic>
      <xdr:nvPicPr>
        <xdr:cNvPr id="102" name="Picture 1" descr="Picture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666750</xdr:colOff>
      <xdr:row>68</xdr:row>
      <xdr:rowOff>1143000</xdr:rowOff>
    </xdr:to>
    <xdr:pic>
      <xdr:nvPicPr>
        <xdr:cNvPr id="103" name="Picture 1" descr="Picture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666750</xdr:colOff>
      <xdr:row>89</xdr:row>
      <xdr:rowOff>1143000</xdr:rowOff>
    </xdr:to>
    <xdr:pic>
      <xdr:nvPicPr>
        <xdr:cNvPr id="104" name="Picture 1" descr="Picture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666750</xdr:colOff>
      <xdr:row>67</xdr:row>
      <xdr:rowOff>1143000</xdr:rowOff>
    </xdr:to>
    <xdr:pic>
      <xdr:nvPicPr>
        <xdr:cNvPr id="105" name="Picture 1" descr="Picture">
          <a:extLst>
            <a:ext uri="{FF2B5EF4-FFF2-40B4-BE49-F238E27FC236}">
              <a16:creationId xmlns:a16="http://schemas.microsoft.com/office/drawing/2014/main" id="{00000000-0008-0000-01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666750</xdr:colOff>
      <xdr:row>45</xdr:row>
      <xdr:rowOff>1143000</xdr:rowOff>
    </xdr:to>
    <xdr:pic>
      <xdr:nvPicPr>
        <xdr:cNvPr id="106" name="Picture 1" descr="Picture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666750</xdr:colOff>
      <xdr:row>88</xdr:row>
      <xdr:rowOff>1143000</xdr:rowOff>
    </xdr:to>
    <xdr:pic>
      <xdr:nvPicPr>
        <xdr:cNvPr id="107" name="Picture 1" descr="Picture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666750</xdr:colOff>
      <xdr:row>66</xdr:row>
      <xdr:rowOff>1143000</xdr:rowOff>
    </xdr:to>
    <xdr:pic>
      <xdr:nvPicPr>
        <xdr:cNvPr id="108" name="Picture 1" descr="Picture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666750</xdr:colOff>
      <xdr:row>44</xdr:row>
      <xdr:rowOff>1143000</xdr:rowOff>
    </xdr:to>
    <xdr:pic>
      <xdr:nvPicPr>
        <xdr:cNvPr id="109" name="Picture 1" descr="Picture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666750</xdr:colOff>
      <xdr:row>87</xdr:row>
      <xdr:rowOff>1143000</xdr:rowOff>
    </xdr:to>
    <xdr:pic>
      <xdr:nvPicPr>
        <xdr:cNvPr id="110" name="Picture 1" descr="Picture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666750</xdr:colOff>
      <xdr:row>65</xdr:row>
      <xdr:rowOff>1143000</xdr:rowOff>
    </xdr:to>
    <xdr:pic>
      <xdr:nvPicPr>
        <xdr:cNvPr id="111" name="Picture 1" descr="Picture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666750</xdr:colOff>
      <xdr:row>43</xdr:row>
      <xdr:rowOff>1143000</xdr:rowOff>
    </xdr:to>
    <xdr:pic>
      <xdr:nvPicPr>
        <xdr:cNvPr id="112" name="Picture 1" descr="Picture">
          <a:extLst>
            <a:ext uri="{FF2B5EF4-FFF2-40B4-BE49-F238E27FC236}">
              <a16:creationId xmlns:a16="http://schemas.microsoft.com/office/drawing/2014/main" id="{00000000-0008-0000-01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666750</xdr:colOff>
      <xdr:row>21</xdr:row>
      <xdr:rowOff>1143000</xdr:rowOff>
    </xdr:to>
    <xdr:pic>
      <xdr:nvPicPr>
        <xdr:cNvPr id="113" name="Picture 1" descr="Picture">
          <a:extLst>
            <a:ext uri="{FF2B5EF4-FFF2-40B4-BE49-F238E27FC236}">
              <a16:creationId xmlns:a16="http://schemas.microsoft.com/office/drawing/2014/main" id="{00000000-0008-0000-01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666750</xdr:colOff>
      <xdr:row>86</xdr:row>
      <xdr:rowOff>1143000</xdr:rowOff>
    </xdr:to>
    <xdr:pic>
      <xdr:nvPicPr>
        <xdr:cNvPr id="114" name="Picture 1" descr="Picture">
          <a:extLst>
            <a:ext uri="{FF2B5EF4-FFF2-40B4-BE49-F238E27FC236}">
              <a16:creationId xmlns:a16="http://schemas.microsoft.com/office/drawing/2014/main" id="{00000000-0008-0000-01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666750</xdr:colOff>
      <xdr:row>64</xdr:row>
      <xdr:rowOff>1143000</xdr:rowOff>
    </xdr:to>
    <xdr:pic>
      <xdr:nvPicPr>
        <xdr:cNvPr id="115" name="Picture 1" descr="Picture">
          <a:extLst>
            <a:ext uri="{FF2B5EF4-FFF2-40B4-BE49-F238E27FC236}">
              <a16:creationId xmlns:a16="http://schemas.microsoft.com/office/drawing/2014/main" id="{00000000-0008-0000-01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666750</xdr:colOff>
      <xdr:row>42</xdr:row>
      <xdr:rowOff>1143000</xdr:rowOff>
    </xdr:to>
    <xdr:pic>
      <xdr:nvPicPr>
        <xdr:cNvPr id="116" name="Picture 1" descr="Picture">
          <a:extLst>
            <a:ext uri="{FF2B5EF4-FFF2-40B4-BE49-F238E27FC236}">
              <a16:creationId xmlns:a16="http://schemas.microsoft.com/office/drawing/2014/main" id="{00000000-0008-0000-01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666750</xdr:colOff>
      <xdr:row>20</xdr:row>
      <xdr:rowOff>1143000</xdr:rowOff>
    </xdr:to>
    <xdr:pic>
      <xdr:nvPicPr>
        <xdr:cNvPr id="117" name="Picture 1" descr="Picture">
          <a:extLst>
            <a:ext uri="{FF2B5EF4-FFF2-40B4-BE49-F238E27FC236}">
              <a16:creationId xmlns:a16="http://schemas.microsoft.com/office/drawing/2014/main" id="{00000000-0008-0000-01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666750</xdr:colOff>
      <xdr:row>85</xdr:row>
      <xdr:rowOff>1143000</xdr:rowOff>
    </xdr:to>
    <xdr:pic>
      <xdr:nvPicPr>
        <xdr:cNvPr id="118" name="Picture 1" descr="Picture">
          <a:extLst>
            <a:ext uri="{FF2B5EF4-FFF2-40B4-BE49-F238E27FC236}">
              <a16:creationId xmlns:a16="http://schemas.microsoft.com/office/drawing/2014/main" id="{00000000-0008-0000-01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666750</xdr:colOff>
      <xdr:row>63</xdr:row>
      <xdr:rowOff>1143000</xdr:rowOff>
    </xdr:to>
    <xdr:pic>
      <xdr:nvPicPr>
        <xdr:cNvPr id="119" name="Picture 1" descr="Picture">
          <a:extLst>
            <a:ext uri="{FF2B5EF4-FFF2-40B4-BE49-F238E27FC236}">
              <a16:creationId xmlns:a16="http://schemas.microsoft.com/office/drawing/2014/main" id="{00000000-0008-0000-01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666750</xdr:colOff>
      <xdr:row>41</xdr:row>
      <xdr:rowOff>1143000</xdr:rowOff>
    </xdr:to>
    <xdr:pic>
      <xdr:nvPicPr>
        <xdr:cNvPr id="120" name="Picture 1" descr="Picture">
          <a:extLst>
            <a:ext uri="{FF2B5EF4-FFF2-40B4-BE49-F238E27FC236}">
              <a16:creationId xmlns:a16="http://schemas.microsoft.com/office/drawing/2014/main" id="{00000000-0008-0000-01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666750</xdr:colOff>
      <xdr:row>19</xdr:row>
      <xdr:rowOff>1143000</xdr:rowOff>
    </xdr:to>
    <xdr:pic>
      <xdr:nvPicPr>
        <xdr:cNvPr id="121" name="Picture 1" descr="Picture">
          <a:extLst>
            <a:ext uri="{FF2B5EF4-FFF2-40B4-BE49-F238E27FC236}">
              <a16:creationId xmlns:a16="http://schemas.microsoft.com/office/drawing/2014/main" id="{00000000-0008-0000-01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666750</xdr:colOff>
      <xdr:row>62</xdr:row>
      <xdr:rowOff>1143000</xdr:rowOff>
    </xdr:to>
    <xdr:pic>
      <xdr:nvPicPr>
        <xdr:cNvPr id="122" name="Picture 1" descr="Picture">
          <a:extLst>
            <a:ext uri="{FF2B5EF4-FFF2-40B4-BE49-F238E27FC236}">
              <a16:creationId xmlns:a16="http://schemas.microsoft.com/office/drawing/2014/main" id="{00000000-0008-0000-01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666750</xdr:colOff>
      <xdr:row>40</xdr:row>
      <xdr:rowOff>1143000</xdr:rowOff>
    </xdr:to>
    <xdr:pic>
      <xdr:nvPicPr>
        <xdr:cNvPr id="123" name="Picture 1" descr="Picture">
          <a:extLst>
            <a:ext uri="{FF2B5EF4-FFF2-40B4-BE49-F238E27FC236}">
              <a16:creationId xmlns:a16="http://schemas.microsoft.com/office/drawing/2014/main" id="{00000000-0008-0000-01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666750</xdr:colOff>
      <xdr:row>18</xdr:row>
      <xdr:rowOff>1143000</xdr:rowOff>
    </xdr:to>
    <xdr:pic>
      <xdr:nvPicPr>
        <xdr:cNvPr id="124" name="Picture 1" descr="Picture">
          <a:extLst>
            <a:ext uri="{FF2B5EF4-FFF2-40B4-BE49-F238E27FC236}">
              <a16:creationId xmlns:a16="http://schemas.microsoft.com/office/drawing/2014/main" id="{00000000-0008-0000-01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666750</xdr:colOff>
      <xdr:row>61</xdr:row>
      <xdr:rowOff>1143000</xdr:rowOff>
    </xdr:to>
    <xdr:pic>
      <xdr:nvPicPr>
        <xdr:cNvPr id="125" name="Picture 1" descr="Picture">
          <a:extLst>
            <a:ext uri="{FF2B5EF4-FFF2-40B4-BE49-F238E27FC236}">
              <a16:creationId xmlns:a16="http://schemas.microsoft.com/office/drawing/2014/main" id="{00000000-0008-0000-01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666750</xdr:colOff>
      <xdr:row>39</xdr:row>
      <xdr:rowOff>1143000</xdr:rowOff>
    </xdr:to>
    <xdr:pic>
      <xdr:nvPicPr>
        <xdr:cNvPr id="126" name="Picture 1" descr="Picture">
          <a:extLst>
            <a:ext uri="{FF2B5EF4-FFF2-40B4-BE49-F238E27FC236}">
              <a16:creationId xmlns:a16="http://schemas.microsoft.com/office/drawing/2014/main" id="{00000000-0008-0000-01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666750</xdr:colOff>
      <xdr:row>17</xdr:row>
      <xdr:rowOff>1143000</xdr:rowOff>
    </xdr:to>
    <xdr:pic>
      <xdr:nvPicPr>
        <xdr:cNvPr id="127" name="Picture 1" descr="Picture">
          <a:extLst>
            <a:ext uri="{FF2B5EF4-FFF2-40B4-BE49-F238E27FC236}">
              <a16:creationId xmlns:a16="http://schemas.microsoft.com/office/drawing/2014/main" id="{00000000-0008-0000-01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666750</xdr:colOff>
      <xdr:row>38</xdr:row>
      <xdr:rowOff>1143000</xdr:rowOff>
    </xdr:to>
    <xdr:pic>
      <xdr:nvPicPr>
        <xdr:cNvPr id="128" name="Picture 1" descr="Picture">
          <a:extLst>
            <a:ext uri="{FF2B5EF4-FFF2-40B4-BE49-F238E27FC236}">
              <a16:creationId xmlns:a16="http://schemas.microsoft.com/office/drawing/2014/main" id="{00000000-0008-0000-01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666750</xdr:colOff>
      <xdr:row>16</xdr:row>
      <xdr:rowOff>1143000</xdr:rowOff>
    </xdr:to>
    <xdr:pic>
      <xdr:nvPicPr>
        <xdr:cNvPr id="129" name="Picture 1" descr="Picture">
          <a:extLst>
            <a:ext uri="{FF2B5EF4-FFF2-40B4-BE49-F238E27FC236}">
              <a16:creationId xmlns:a16="http://schemas.microsoft.com/office/drawing/2014/main" id="{00000000-0008-0000-01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666750</xdr:colOff>
      <xdr:row>37</xdr:row>
      <xdr:rowOff>1143000</xdr:rowOff>
    </xdr:to>
    <xdr:pic>
      <xdr:nvPicPr>
        <xdr:cNvPr id="130" name="Picture 1" descr="Picture">
          <a:extLst>
            <a:ext uri="{FF2B5EF4-FFF2-40B4-BE49-F238E27FC236}">
              <a16:creationId xmlns:a16="http://schemas.microsoft.com/office/drawing/2014/main" id="{00000000-0008-0000-01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666750</xdr:colOff>
      <xdr:row>15</xdr:row>
      <xdr:rowOff>1143000</xdr:rowOff>
    </xdr:to>
    <xdr:pic>
      <xdr:nvPicPr>
        <xdr:cNvPr id="131" name="Picture 1" descr="Picture">
          <a:extLst>
            <a:ext uri="{FF2B5EF4-FFF2-40B4-BE49-F238E27FC236}">
              <a16:creationId xmlns:a16="http://schemas.microsoft.com/office/drawing/2014/main" id="{00000000-0008-0000-01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666750</xdr:colOff>
      <xdr:row>14</xdr:row>
      <xdr:rowOff>1143000</xdr:rowOff>
    </xdr:to>
    <xdr:pic>
      <xdr:nvPicPr>
        <xdr:cNvPr id="132" name="Picture 1" descr="Picture">
          <a:extLst>
            <a:ext uri="{FF2B5EF4-FFF2-40B4-BE49-F238E27FC236}">
              <a16:creationId xmlns:a16="http://schemas.microsoft.com/office/drawing/2014/main" id="{00000000-0008-0000-01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666750</xdr:colOff>
      <xdr:row>13</xdr:row>
      <xdr:rowOff>1143000</xdr:rowOff>
    </xdr:to>
    <xdr:pic>
      <xdr:nvPicPr>
        <xdr:cNvPr id="133" name="Picture 1" descr="Picture">
          <a:extLst>
            <a:ext uri="{FF2B5EF4-FFF2-40B4-BE49-F238E27FC236}">
              <a16:creationId xmlns:a16="http://schemas.microsoft.com/office/drawing/2014/main" id="{00000000-0008-0000-01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666750</xdr:colOff>
      <xdr:row>96</xdr:row>
      <xdr:rowOff>1143000</xdr:rowOff>
    </xdr:to>
    <xdr:pic>
      <xdr:nvPicPr>
        <xdr:cNvPr id="134" name="Picture 1" descr="Picture">
          <a:extLst>
            <a:ext uri="{FF2B5EF4-FFF2-40B4-BE49-F238E27FC236}">
              <a16:creationId xmlns:a16="http://schemas.microsoft.com/office/drawing/2014/main" id="{00000000-0008-0000-01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666750</xdr:colOff>
      <xdr:row>95</xdr:row>
      <xdr:rowOff>1143000</xdr:rowOff>
    </xdr:to>
    <xdr:pic>
      <xdr:nvPicPr>
        <xdr:cNvPr id="135" name="Picture 1" descr="Picture">
          <a:extLst>
            <a:ext uri="{FF2B5EF4-FFF2-40B4-BE49-F238E27FC236}">
              <a16:creationId xmlns:a16="http://schemas.microsoft.com/office/drawing/2014/main" id="{00000000-0008-0000-01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666750</xdr:colOff>
      <xdr:row>94</xdr:row>
      <xdr:rowOff>1143000</xdr:rowOff>
    </xdr:to>
    <xdr:pic>
      <xdr:nvPicPr>
        <xdr:cNvPr id="136" name="Picture 1" descr="Picture">
          <a:extLst>
            <a:ext uri="{FF2B5EF4-FFF2-40B4-BE49-F238E27FC236}">
              <a16:creationId xmlns:a16="http://schemas.microsoft.com/office/drawing/2014/main" id="{00000000-0008-0000-01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666750</xdr:colOff>
      <xdr:row>72</xdr:row>
      <xdr:rowOff>1143000</xdr:rowOff>
    </xdr:to>
    <xdr:pic>
      <xdr:nvPicPr>
        <xdr:cNvPr id="137" name="Picture 1" descr="Picture">
          <a:extLst>
            <a:ext uri="{FF2B5EF4-FFF2-40B4-BE49-F238E27FC236}">
              <a16:creationId xmlns:a16="http://schemas.microsoft.com/office/drawing/2014/main" id="{00000000-0008-0000-01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666750</xdr:colOff>
      <xdr:row>71</xdr:row>
      <xdr:rowOff>1143000</xdr:rowOff>
    </xdr:to>
    <xdr:pic>
      <xdr:nvPicPr>
        <xdr:cNvPr id="138" name="Picture 1" descr="Picture">
          <a:extLst>
            <a:ext uri="{FF2B5EF4-FFF2-40B4-BE49-F238E27FC236}">
              <a16:creationId xmlns:a16="http://schemas.microsoft.com/office/drawing/2014/main" id="{00000000-0008-0000-01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666750</xdr:colOff>
      <xdr:row>70</xdr:row>
      <xdr:rowOff>1143000</xdr:rowOff>
    </xdr:to>
    <xdr:pic>
      <xdr:nvPicPr>
        <xdr:cNvPr id="139" name="Picture 1" descr="Picture">
          <a:extLst>
            <a:ext uri="{FF2B5EF4-FFF2-40B4-BE49-F238E27FC236}">
              <a16:creationId xmlns:a16="http://schemas.microsoft.com/office/drawing/2014/main" id="{00000000-0008-0000-01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666750</xdr:colOff>
      <xdr:row>48</xdr:row>
      <xdr:rowOff>1143000</xdr:rowOff>
    </xdr:to>
    <xdr:pic>
      <xdr:nvPicPr>
        <xdr:cNvPr id="140" name="Picture 1" descr="Picture">
          <a:extLst>
            <a:ext uri="{FF2B5EF4-FFF2-40B4-BE49-F238E27FC236}">
              <a16:creationId xmlns:a16="http://schemas.microsoft.com/office/drawing/2014/main" id="{00000000-0008-0000-01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666750</xdr:colOff>
      <xdr:row>47</xdr:row>
      <xdr:rowOff>1143000</xdr:rowOff>
    </xdr:to>
    <xdr:pic>
      <xdr:nvPicPr>
        <xdr:cNvPr id="141" name="Picture 1" descr="Picture">
          <a:extLst>
            <a:ext uri="{FF2B5EF4-FFF2-40B4-BE49-F238E27FC236}">
              <a16:creationId xmlns:a16="http://schemas.microsoft.com/office/drawing/2014/main" id="{00000000-0008-0000-01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666750</xdr:colOff>
      <xdr:row>46</xdr:row>
      <xdr:rowOff>1143000</xdr:rowOff>
    </xdr:to>
    <xdr:pic>
      <xdr:nvPicPr>
        <xdr:cNvPr id="142" name="Picture 1" descr="Picture">
          <a:extLst>
            <a:ext uri="{FF2B5EF4-FFF2-40B4-BE49-F238E27FC236}">
              <a16:creationId xmlns:a16="http://schemas.microsoft.com/office/drawing/2014/main" id="{00000000-0008-0000-01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666750</xdr:colOff>
      <xdr:row>24</xdr:row>
      <xdr:rowOff>1143000</xdr:rowOff>
    </xdr:to>
    <xdr:pic>
      <xdr:nvPicPr>
        <xdr:cNvPr id="143" name="Picture 1" descr="Picture">
          <a:extLst>
            <a:ext uri="{FF2B5EF4-FFF2-40B4-BE49-F238E27FC236}">
              <a16:creationId xmlns:a16="http://schemas.microsoft.com/office/drawing/2014/main" id="{00000000-0008-0000-01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666750</xdr:colOff>
      <xdr:row>23</xdr:row>
      <xdr:rowOff>1143000</xdr:rowOff>
    </xdr:to>
    <xdr:pic>
      <xdr:nvPicPr>
        <xdr:cNvPr id="144" name="Picture 1" descr="Picture">
          <a:extLst>
            <a:ext uri="{FF2B5EF4-FFF2-40B4-BE49-F238E27FC236}">
              <a16:creationId xmlns:a16="http://schemas.microsoft.com/office/drawing/2014/main" id="{00000000-0008-0000-01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666750</xdr:colOff>
      <xdr:row>22</xdr:row>
      <xdr:rowOff>1143000</xdr:rowOff>
    </xdr:to>
    <xdr:pic>
      <xdr:nvPicPr>
        <xdr:cNvPr id="145" name="Picture 1" descr="Picture">
          <a:extLst>
            <a:ext uri="{FF2B5EF4-FFF2-40B4-BE49-F238E27FC236}">
              <a16:creationId xmlns:a16="http://schemas.microsoft.com/office/drawing/2014/main" id="{00000000-0008-0000-01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666750</xdr:colOff>
      <xdr:row>81</xdr:row>
      <xdr:rowOff>1143000</xdr:rowOff>
    </xdr:to>
    <xdr:pic>
      <xdr:nvPicPr>
        <xdr:cNvPr id="146" name="Picture 1" descr="Picture">
          <a:extLst>
            <a:ext uri="{FF2B5EF4-FFF2-40B4-BE49-F238E27FC236}">
              <a16:creationId xmlns:a16="http://schemas.microsoft.com/office/drawing/2014/main" id="{00000000-0008-0000-01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666750</xdr:colOff>
      <xdr:row>80</xdr:row>
      <xdr:rowOff>1143000</xdr:rowOff>
    </xdr:to>
    <xdr:pic>
      <xdr:nvPicPr>
        <xdr:cNvPr id="147" name="Picture 1" descr="Picture">
          <a:extLst>
            <a:ext uri="{FF2B5EF4-FFF2-40B4-BE49-F238E27FC236}">
              <a16:creationId xmlns:a16="http://schemas.microsoft.com/office/drawing/2014/main" id="{00000000-0008-0000-01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666750</xdr:colOff>
      <xdr:row>79</xdr:row>
      <xdr:rowOff>1143000</xdr:rowOff>
    </xdr:to>
    <xdr:pic>
      <xdr:nvPicPr>
        <xdr:cNvPr id="148" name="Picture 1" descr="Picture">
          <a:extLst>
            <a:ext uri="{FF2B5EF4-FFF2-40B4-BE49-F238E27FC236}">
              <a16:creationId xmlns:a16="http://schemas.microsoft.com/office/drawing/2014/main" id="{00000000-0008-0000-01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666750</xdr:colOff>
      <xdr:row>57</xdr:row>
      <xdr:rowOff>1143000</xdr:rowOff>
    </xdr:to>
    <xdr:pic>
      <xdr:nvPicPr>
        <xdr:cNvPr id="149" name="Picture 1" descr="Picture">
          <a:extLst>
            <a:ext uri="{FF2B5EF4-FFF2-40B4-BE49-F238E27FC236}">
              <a16:creationId xmlns:a16="http://schemas.microsoft.com/office/drawing/2014/main" id="{00000000-0008-0000-01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666750</xdr:colOff>
      <xdr:row>78</xdr:row>
      <xdr:rowOff>1143000</xdr:rowOff>
    </xdr:to>
    <xdr:pic>
      <xdr:nvPicPr>
        <xdr:cNvPr id="150" name="Picture 1" descr="Picture">
          <a:extLst>
            <a:ext uri="{FF2B5EF4-FFF2-40B4-BE49-F238E27FC236}">
              <a16:creationId xmlns:a16="http://schemas.microsoft.com/office/drawing/2014/main" id="{00000000-0008-0000-01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666750</xdr:colOff>
      <xdr:row>56</xdr:row>
      <xdr:rowOff>1143000</xdr:rowOff>
    </xdr:to>
    <xdr:pic>
      <xdr:nvPicPr>
        <xdr:cNvPr id="151" name="Picture 1" descr="Picture">
          <a:extLst>
            <a:ext uri="{FF2B5EF4-FFF2-40B4-BE49-F238E27FC236}">
              <a16:creationId xmlns:a16="http://schemas.microsoft.com/office/drawing/2014/main" id="{00000000-0008-0000-01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666750</xdr:colOff>
      <xdr:row>77</xdr:row>
      <xdr:rowOff>1143000</xdr:rowOff>
    </xdr:to>
    <xdr:pic>
      <xdr:nvPicPr>
        <xdr:cNvPr id="152" name="Picture 1" descr="Picture">
          <a:extLst>
            <a:ext uri="{FF2B5EF4-FFF2-40B4-BE49-F238E27FC236}">
              <a16:creationId xmlns:a16="http://schemas.microsoft.com/office/drawing/2014/main" id="{00000000-0008-0000-01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666750</xdr:colOff>
      <xdr:row>55</xdr:row>
      <xdr:rowOff>1143000</xdr:rowOff>
    </xdr:to>
    <xdr:pic>
      <xdr:nvPicPr>
        <xdr:cNvPr id="153" name="Picture 1" descr="Picture">
          <a:extLst>
            <a:ext uri="{FF2B5EF4-FFF2-40B4-BE49-F238E27FC236}">
              <a16:creationId xmlns:a16="http://schemas.microsoft.com/office/drawing/2014/main" id="{00000000-0008-0000-01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666750</xdr:colOff>
      <xdr:row>33</xdr:row>
      <xdr:rowOff>1143000</xdr:rowOff>
    </xdr:to>
    <xdr:pic>
      <xdr:nvPicPr>
        <xdr:cNvPr id="154" name="Picture 1" descr="Picture">
          <a:extLst>
            <a:ext uri="{FF2B5EF4-FFF2-40B4-BE49-F238E27FC236}">
              <a16:creationId xmlns:a16="http://schemas.microsoft.com/office/drawing/2014/main" id="{00000000-0008-0000-01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666750</xdr:colOff>
      <xdr:row>76</xdr:row>
      <xdr:rowOff>1143000</xdr:rowOff>
    </xdr:to>
    <xdr:pic>
      <xdr:nvPicPr>
        <xdr:cNvPr id="155" name="Picture 1" descr="Picture">
          <a:extLst>
            <a:ext uri="{FF2B5EF4-FFF2-40B4-BE49-F238E27FC236}">
              <a16:creationId xmlns:a16="http://schemas.microsoft.com/office/drawing/2014/main" id="{00000000-0008-0000-01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666750</xdr:colOff>
      <xdr:row>54</xdr:row>
      <xdr:rowOff>1143000</xdr:rowOff>
    </xdr:to>
    <xdr:pic>
      <xdr:nvPicPr>
        <xdr:cNvPr id="156" name="Picture 1" descr="Picture">
          <a:extLst>
            <a:ext uri="{FF2B5EF4-FFF2-40B4-BE49-F238E27FC236}">
              <a16:creationId xmlns:a16="http://schemas.microsoft.com/office/drawing/2014/main" id="{00000000-0008-0000-01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666750</xdr:colOff>
      <xdr:row>32</xdr:row>
      <xdr:rowOff>1143000</xdr:rowOff>
    </xdr:to>
    <xdr:pic>
      <xdr:nvPicPr>
        <xdr:cNvPr id="157" name="Picture 1" descr="Picture">
          <a:extLst>
            <a:ext uri="{FF2B5EF4-FFF2-40B4-BE49-F238E27FC236}">
              <a16:creationId xmlns:a16="http://schemas.microsoft.com/office/drawing/2014/main" id="{00000000-0008-0000-01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666750</xdr:colOff>
      <xdr:row>75</xdr:row>
      <xdr:rowOff>1143000</xdr:rowOff>
    </xdr:to>
    <xdr:pic>
      <xdr:nvPicPr>
        <xdr:cNvPr id="158" name="Picture 1" descr="Picture">
          <a:extLst>
            <a:ext uri="{FF2B5EF4-FFF2-40B4-BE49-F238E27FC236}">
              <a16:creationId xmlns:a16="http://schemas.microsoft.com/office/drawing/2014/main" id="{00000000-0008-0000-01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666750</xdr:colOff>
      <xdr:row>53</xdr:row>
      <xdr:rowOff>1143000</xdr:rowOff>
    </xdr:to>
    <xdr:pic>
      <xdr:nvPicPr>
        <xdr:cNvPr id="159" name="Picture 1" descr="Picture">
          <a:extLst>
            <a:ext uri="{FF2B5EF4-FFF2-40B4-BE49-F238E27FC236}">
              <a16:creationId xmlns:a16="http://schemas.microsoft.com/office/drawing/2014/main" id="{00000000-0008-0000-01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666750</xdr:colOff>
      <xdr:row>31</xdr:row>
      <xdr:rowOff>1143000</xdr:rowOff>
    </xdr:to>
    <xdr:pic>
      <xdr:nvPicPr>
        <xdr:cNvPr id="160" name="Picture 1" descr="Picture">
          <a:extLst>
            <a:ext uri="{FF2B5EF4-FFF2-40B4-BE49-F238E27FC236}">
              <a16:creationId xmlns:a16="http://schemas.microsoft.com/office/drawing/2014/main" id="{00000000-0008-0000-01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666750</xdr:colOff>
      <xdr:row>9</xdr:row>
      <xdr:rowOff>1143000</xdr:rowOff>
    </xdr:to>
    <xdr:pic>
      <xdr:nvPicPr>
        <xdr:cNvPr id="161" name="Picture 1" descr="Picture">
          <a:extLst>
            <a:ext uri="{FF2B5EF4-FFF2-40B4-BE49-F238E27FC236}">
              <a16:creationId xmlns:a16="http://schemas.microsoft.com/office/drawing/2014/main" id="{00000000-0008-0000-01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666750</xdr:colOff>
      <xdr:row>74</xdr:row>
      <xdr:rowOff>1143000</xdr:rowOff>
    </xdr:to>
    <xdr:pic>
      <xdr:nvPicPr>
        <xdr:cNvPr id="162" name="Picture 1" descr="Picture">
          <a:extLst>
            <a:ext uri="{FF2B5EF4-FFF2-40B4-BE49-F238E27FC236}">
              <a16:creationId xmlns:a16="http://schemas.microsoft.com/office/drawing/2014/main" id="{00000000-0008-0000-01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666750</xdr:colOff>
      <xdr:row>52</xdr:row>
      <xdr:rowOff>1143000</xdr:rowOff>
    </xdr:to>
    <xdr:pic>
      <xdr:nvPicPr>
        <xdr:cNvPr id="163" name="Picture 1" descr="Picture">
          <a:extLst>
            <a:ext uri="{FF2B5EF4-FFF2-40B4-BE49-F238E27FC236}">
              <a16:creationId xmlns:a16="http://schemas.microsoft.com/office/drawing/2014/main" id="{00000000-0008-0000-01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666750</xdr:colOff>
      <xdr:row>30</xdr:row>
      <xdr:rowOff>1143000</xdr:rowOff>
    </xdr:to>
    <xdr:pic>
      <xdr:nvPicPr>
        <xdr:cNvPr id="164" name="Picture 1" descr="Picture">
          <a:extLst>
            <a:ext uri="{FF2B5EF4-FFF2-40B4-BE49-F238E27FC236}">
              <a16:creationId xmlns:a16="http://schemas.microsoft.com/office/drawing/2014/main" id="{00000000-0008-0000-01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666750</xdr:colOff>
      <xdr:row>8</xdr:row>
      <xdr:rowOff>1143000</xdr:rowOff>
    </xdr:to>
    <xdr:pic>
      <xdr:nvPicPr>
        <xdr:cNvPr id="165" name="Picture 1" descr="Picture">
          <a:extLst>
            <a:ext uri="{FF2B5EF4-FFF2-40B4-BE49-F238E27FC236}">
              <a16:creationId xmlns:a16="http://schemas.microsoft.com/office/drawing/2014/main" id="{00000000-0008-0000-01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666750</xdr:colOff>
      <xdr:row>73</xdr:row>
      <xdr:rowOff>1143000</xdr:rowOff>
    </xdr:to>
    <xdr:pic>
      <xdr:nvPicPr>
        <xdr:cNvPr id="166" name="Picture 1" descr="Picture">
          <a:extLst>
            <a:ext uri="{FF2B5EF4-FFF2-40B4-BE49-F238E27FC236}">
              <a16:creationId xmlns:a16="http://schemas.microsoft.com/office/drawing/2014/main" id="{00000000-0008-0000-01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666750</xdr:colOff>
      <xdr:row>51</xdr:row>
      <xdr:rowOff>1143000</xdr:rowOff>
    </xdr:to>
    <xdr:pic>
      <xdr:nvPicPr>
        <xdr:cNvPr id="167" name="Picture 1" descr="Picture">
          <a:extLst>
            <a:ext uri="{FF2B5EF4-FFF2-40B4-BE49-F238E27FC236}">
              <a16:creationId xmlns:a16="http://schemas.microsoft.com/office/drawing/2014/main" id="{00000000-0008-0000-01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666750</xdr:colOff>
      <xdr:row>29</xdr:row>
      <xdr:rowOff>1143000</xdr:rowOff>
    </xdr:to>
    <xdr:pic>
      <xdr:nvPicPr>
        <xdr:cNvPr id="168" name="Picture 1" descr="Picture">
          <a:extLst>
            <a:ext uri="{FF2B5EF4-FFF2-40B4-BE49-F238E27FC236}">
              <a16:creationId xmlns:a16="http://schemas.microsoft.com/office/drawing/2014/main" id="{00000000-0008-0000-01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666750</xdr:colOff>
      <xdr:row>7</xdr:row>
      <xdr:rowOff>1143000</xdr:rowOff>
    </xdr:to>
    <xdr:pic>
      <xdr:nvPicPr>
        <xdr:cNvPr id="169" name="Picture 1" descr="Picture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666750</xdr:colOff>
      <xdr:row>50</xdr:row>
      <xdr:rowOff>1143000</xdr:rowOff>
    </xdr:to>
    <xdr:pic>
      <xdr:nvPicPr>
        <xdr:cNvPr id="170" name="Picture 1" descr="Picture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666750</xdr:colOff>
      <xdr:row>28</xdr:row>
      <xdr:rowOff>1143000</xdr:rowOff>
    </xdr:to>
    <xdr:pic>
      <xdr:nvPicPr>
        <xdr:cNvPr id="171" name="Picture 1" descr="Picture">
          <a:extLst>
            <a:ext uri="{FF2B5EF4-FFF2-40B4-BE49-F238E27FC236}">
              <a16:creationId xmlns:a16="http://schemas.microsoft.com/office/drawing/2014/main" id="{00000000-0008-0000-01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666750</xdr:colOff>
      <xdr:row>6</xdr:row>
      <xdr:rowOff>1143000</xdr:rowOff>
    </xdr:to>
    <xdr:pic>
      <xdr:nvPicPr>
        <xdr:cNvPr id="172" name="Picture 1" descr="Picture">
          <a:extLst>
            <a:ext uri="{FF2B5EF4-FFF2-40B4-BE49-F238E27FC236}">
              <a16:creationId xmlns:a16="http://schemas.microsoft.com/office/drawing/2014/main" id="{00000000-0008-0000-01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666750</xdr:colOff>
      <xdr:row>49</xdr:row>
      <xdr:rowOff>1143000</xdr:rowOff>
    </xdr:to>
    <xdr:pic>
      <xdr:nvPicPr>
        <xdr:cNvPr id="173" name="Picture 1" descr="Picture">
          <a:extLst>
            <a:ext uri="{FF2B5EF4-FFF2-40B4-BE49-F238E27FC236}">
              <a16:creationId xmlns:a16="http://schemas.microsoft.com/office/drawing/2014/main" id="{00000000-0008-0000-01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666750</xdr:colOff>
      <xdr:row>27</xdr:row>
      <xdr:rowOff>1143000</xdr:rowOff>
    </xdr:to>
    <xdr:pic>
      <xdr:nvPicPr>
        <xdr:cNvPr id="174" name="Picture 1" descr="Picture">
          <a:extLst>
            <a:ext uri="{FF2B5EF4-FFF2-40B4-BE49-F238E27FC236}">
              <a16:creationId xmlns:a16="http://schemas.microsoft.com/office/drawing/2014/main" id="{00000000-0008-0000-01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666750</xdr:colOff>
      <xdr:row>5</xdr:row>
      <xdr:rowOff>1143000</xdr:rowOff>
    </xdr:to>
    <xdr:pic>
      <xdr:nvPicPr>
        <xdr:cNvPr id="175" name="Picture 1" descr="Picture">
          <a:extLst>
            <a:ext uri="{FF2B5EF4-FFF2-40B4-BE49-F238E27FC236}">
              <a16:creationId xmlns:a16="http://schemas.microsoft.com/office/drawing/2014/main" id="{00000000-0008-0000-01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666750</xdr:colOff>
      <xdr:row>26</xdr:row>
      <xdr:rowOff>1143000</xdr:rowOff>
    </xdr:to>
    <xdr:pic>
      <xdr:nvPicPr>
        <xdr:cNvPr id="176" name="Picture 1" descr="Picture">
          <a:extLst>
            <a:ext uri="{FF2B5EF4-FFF2-40B4-BE49-F238E27FC236}">
              <a16:creationId xmlns:a16="http://schemas.microsoft.com/office/drawing/2014/main" id="{00000000-0008-0000-01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666750</xdr:colOff>
      <xdr:row>4</xdr:row>
      <xdr:rowOff>1143000</xdr:rowOff>
    </xdr:to>
    <xdr:pic>
      <xdr:nvPicPr>
        <xdr:cNvPr id="177" name="Picture 1" descr="Picture">
          <a:extLst>
            <a:ext uri="{FF2B5EF4-FFF2-40B4-BE49-F238E27FC236}">
              <a16:creationId xmlns:a16="http://schemas.microsoft.com/office/drawing/2014/main" id="{00000000-0008-0000-01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666750</xdr:colOff>
      <xdr:row>25</xdr:row>
      <xdr:rowOff>1143000</xdr:rowOff>
    </xdr:to>
    <xdr:pic>
      <xdr:nvPicPr>
        <xdr:cNvPr id="178" name="Picture 1" descr="Picture">
          <a:extLst>
            <a:ext uri="{FF2B5EF4-FFF2-40B4-BE49-F238E27FC236}">
              <a16:creationId xmlns:a16="http://schemas.microsoft.com/office/drawing/2014/main" id="{00000000-0008-0000-01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666750</xdr:colOff>
      <xdr:row>3</xdr:row>
      <xdr:rowOff>1143000</xdr:rowOff>
    </xdr:to>
    <xdr:pic>
      <xdr:nvPicPr>
        <xdr:cNvPr id="179" name="Picture 1" descr="Picture">
          <a:extLst>
            <a:ext uri="{FF2B5EF4-FFF2-40B4-BE49-F238E27FC236}">
              <a16:creationId xmlns:a16="http://schemas.microsoft.com/office/drawing/2014/main" id="{00000000-0008-0000-01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666750</xdr:colOff>
      <xdr:row>2</xdr:row>
      <xdr:rowOff>1143000</xdr:rowOff>
    </xdr:to>
    <xdr:pic>
      <xdr:nvPicPr>
        <xdr:cNvPr id="180" name="Picture 1" descr="Picture">
          <a:extLst>
            <a:ext uri="{FF2B5EF4-FFF2-40B4-BE49-F238E27FC236}">
              <a16:creationId xmlns:a16="http://schemas.microsoft.com/office/drawing/2014/main" id="{00000000-0008-0000-01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666750</xdr:colOff>
      <xdr:row>1</xdr:row>
      <xdr:rowOff>1143000</xdr:rowOff>
    </xdr:to>
    <xdr:pic>
      <xdr:nvPicPr>
        <xdr:cNvPr id="181" name="Picture 1" descr="Picture">
          <a:extLst>
            <a:ext uri="{FF2B5EF4-FFF2-40B4-BE49-F238E27FC236}">
              <a16:creationId xmlns:a16="http://schemas.microsoft.com/office/drawing/2014/main" id="{00000000-0008-0000-01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666750</xdr:colOff>
      <xdr:row>84</xdr:row>
      <xdr:rowOff>1143000</xdr:rowOff>
    </xdr:to>
    <xdr:pic>
      <xdr:nvPicPr>
        <xdr:cNvPr id="182" name="Picture 1" descr="Picture">
          <a:extLst>
            <a:ext uri="{FF2B5EF4-FFF2-40B4-BE49-F238E27FC236}">
              <a16:creationId xmlns:a16="http://schemas.microsoft.com/office/drawing/2014/main" id="{00000000-0008-0000-01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666750</xdr:colOff>
      <xdr:row>83</xdr:row>
      <xdr:rowOff>1143000</xdr:rowOff>
    </xdr:to>
    <xdr:pic>
      <xdr:nvPicPr>
        <xdr:cNvPr id="183" name="Picture 1" descr="Picture">
          <a:extLst>
            <a:ext uri="{FF2B5EF4-FFF2-40B4-BE49-F238E27FC236}">
              <a16:creationId xmlns:a16="http://schemas.microsoft.com/office/drawing/2014/main" id="{00000000-0008-0000-01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666750</xdr:colOff>
      <xdr:row>82</xdr:row>
      <xdr:rowOff>1143000</xdr:rowOff>
    </xdr:to>
    <xdr:pic>
      <xdr:nvPicPr>
        <xdr:cNvPr id="184" name="Picture 1" descr="Picture">
          <a:extLst>
            <a:ext uri="{FF2B5EF4-FFF2-40B4-BE49-F238E27FC236}">
              <a16:creationId xmlns:a16="http://schemas.microsoft.com/office/drawing/2014/main" id="{00000000-0008-0000-01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666750</xdr:colOff>
      <xdr:row>60</xdr:row>
      <xdr:rowOff>1143000</xdr:rowOff>
    </xdr:to>
    <xdr:pic>
      <xdr:nvPicPr>
        <xdr:cNvPr id="185" name="Picture 1" descr="Picture">
          <a:extLst>
            <a:ext uri="{FF2B5EF4-FFF2-40B4-BE49-F238E27FC236}">
              <a16:creationId xmlns:a16="http://schemas.microsoft.com/office/drawing/2014/main" id="{00000000-0008-0000-01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666750</xdr:colOff>
      <xdr:row>59</xdr:row>
      <xdr:rowOff>1143000</xdr:rowOff>
    </xdr:to>
    <xdr:pic>
      <xdr:nvPicPr>
        <xdr:cNvPr id="186" name="Picture 1" descr="Picture">
          <a:extLst>
            <a:ext uri="{FF2B5EF4-FFF2-40B4-BE49-F238E27FC236}">
              <a16:creationId xmlns:a16="http://schemas.microsoft.com/office/drawing/2014/main" id="{00000000-0008-0000-01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666750</xdr:colOff>
      <xdr:row>58</xdr:row>
      <xdr:rowOff>1143000</xdr:rowOff>
    </xdr:to>
    <xdr:pic>
      <xdr:nvPicPr>
        <xdr:cNvPr id="187" name="Picture 1" descr="Picture">
          <a:extLst>
            <a:ext uri="{FF2B5EF4-FFF2-40B4-BE49-F238E27FC236}">
              <a16:creationId xmlns:a16="http://schemas.microsoft.com/office/drawing/2014/main" id="{00000000-0008-0000-01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666750</xdr:colOff>
      <xdr:row>36</xdr:row>
      <xdr:rowOff>1143000</xdr:rowOff>
    </xdr:to>
    <xdr:pic>
      <xdr:nvPicPr>
        <xdr:cNvPr id="188" name="Picture 1" descr="Picture">
          <a:extLst>
            <a:ext uri="{FF2B5EF4-FFF2-40B4-BE49-F238E27FC236}">
              <a16:creationId xmlns:a16="http://schemas.microsoft.com/office/drawing/2014/main" id="{00000000-0008-0000-01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666750</xdr:colOff>
      <xdr:row>35</xdr:row>
      <xdr:rowOff>1143000</xdr:rowOff>
    </xdr:to>
    <xdr:pic>
      <xdr:nvPicPr>
        <xdr:cNvPr id="189" name="Picture 1" descr="Picture">
          <a:extLst>
            <a:ext uri="{FF2B5EF4-FFF2-40B4-BE49-F238E27FC236}">
              <a16:creationId xmlns:a16="http://schemas.microsoft.com/office/drawing/2014/main" id="{00000000-0008-0000-01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666750</xdr:colOff>
      <xdr:row>34</xdr:row>
      <xdr:rowOff>1143000</xdr:rowOff>
    </xdr:to>
    <xdr:pic>
      <xdr:nvPicPr>
        <xdr:cNvPr id="190" name="Picture 1" descr="Picture">
          <a:extLst>
            <a:ext uri="{FF2B5EF4-FFF2-40B4-BE49-F238E27FC236}">
              <a16:creationId xmlns:a16="http://schemas.microsoft.com/office/drawing/2014/main" id="{00000000-0008-0000-01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666750</xdr:colOff>
      <xdr:row>12</xdr:row>
      <xdr:rowOff>1143000</xdr:rowOff>
    </xdr:to>
    <xdr:pic>
      <xdr:nvPicPr>
        <xdr:cNvPr id="191" name="Picture 1" descr="Picture">
          <a:extLst>
            <a:ext uri="{FF2B5EF4-FFF2-40B4-BE49-F238E27FC236}">
              <a16:creationId xmlns:a16="http://schemas.microsoft.com/office/drawing/2014/main" id="{00000000-0008-0000-01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666750</xdr:colOff>
      <xdr:row>11</xdr:row>
      <xdr:rowOff>1143000</xdr:rowOff>
    </xdr:to>
    <xdr:pic>
      <xdr:nvPicPr>
        <xdr:cNvPr id="192" name="Picture 1" descr="Picture">
          <a:extLst>
            <a:ext uri="{FF2B5EF4-FFF2-40B4-BE49-F238E27FC236}">
              <a16:creationId xmlns:a16="http://schemas.microsoft.com/office/drawing/2014/main" id="{00000000-0008-0000-01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666750</xdr:colOff>
      <xdr:row>10</xdr:row>
      <xdr:rowOff>1143000</xdr:rowOff>
    </xdr:to>
    <xdr:pic>
      <xdr:nvPicPr>
        <xdr:cNvPr id="193" name="Picture 1" descr="Picture">
          <a:extLst>
            <a:ext uri="{FF2B5EF4-FFF2-40B4-BE49-F238E27FC236}">
              <a16:creationId xmlns:a16="http://schemas.microsoft.com/office/drawing/2014/main" id="{00000000-0008-0000-01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95</xdr:row>
      <xdr:rowOff>0</xdr:rowOff>
    </xdr:from>
    <xdr:to>
      <xdr:col>3</xdr:col>
      <xdr:colOff>666750</xdr:colOff>
      <xdr:row>95</xdr:row>
      <xdr:rowOff>1143000</xdr:rowOff>
    </xdr:to>
    <xdr:pic>
      <xdr:nvPicPr>
        <xdr:cNvPr id="194" name="Picture 1" descr="Picture">
          <a:extLst>
            <a:ext uri="{FF2B5EF4-FFF2-40B4-BE49-F238E27FC236}">
              <a16:creationId xmlns:a16="http://schemas.microsoft.com/office/drawing/2014/main" id="{00000000-0008-0000-02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666750</xdr:colOff>
      <xdr:row>94</xdr:row>
      <xdr:rowOff>1143000</xdr:rowOff>
    </xdr:to>
    <xdr:pic>
      <xdr:nvPicPr>
        <xdr:cNvPr id="195" name="Picture 1" descr="Picture">
          <a:extLst>
            <a:ext uri="{FF2B5EF4-FFF2-40B4-BE49-F238E27FC236}">
              <a16:creationId xmlns:a16="http://schemas.microsoft.com/office/drawing/2014/main" id="{00000000-0008-0000-02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666750</xdr:colOff>
      <xdr:row>72</xdr:row>
      <xdr:rowOff>1143000</xdr:rowOff>
    </xdr:to>
    <xdr:pic>
      <xdr:nvPicPr>
        <xdr:cNvPr id="196" name="Picture 1" descr="Picture">
          <a:extLst>
            <a:ext uri="{FF2B5EF4-FFF2-40B4-BE49-F238E27FC236}">
              <a16:creationId xmlns:a16="http://schemas.microsoft.com/office/drawing/2014/main" id="{00000000-0008-0000-02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666750</xdr:colOff>
      <xdr:row>96</xdr:row>
      <xdr:rowOff>1143000</xdr:rowOff>
    </xdr:to>
    <xdr:pic>
      <xdr:nvPicPr>
        <xdr:cNvPr id="197" name="Picture 1" descr="Picture">
          <a:extLst>
            <a:ext uri="{FF2B5EF4-FFF2-40B4-BE49-F238E27FC236}">
              <a16:creationId xmlns:a16="http://schemas.microsoft.com/office/drawing/2014/main" id="{00000000-0008-0000-02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666750</xdr:colOff>
      <xdr:row>47</xdr:row>
      <xdr:rowOff>1143000</xdr:rowOff>
    </xdr:to>
    <xdr:pic>
      <xdr:nvPicPr>
        <xdr:cNvPr id="198" name="Picture 1" descr="Picture">
          <a:extLst>
            <a:ext uri="{FF2B5EF4-FFF2-40B4-BE49-F238E27FC236}">
              <a16:creationId xmlns:a16="http://schemas.microsoft.com/office/drawing/2014/main" id="{00000000-0008-0000-02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666750</xdr:colOff>
      <xdr:row>46</xdr:row>
      <xdr:rowOff>1143000</xdr:rowOff>
    </xdr:to>
    <xdr:pic>
      <xdr:nvPicPr>
        <xdr:cNvPr id="199" name="Picture 1" descr="Picture">
          <a:extLst>
            <a:ext uri="{FF2B5EF4-FFF2-40B4-BE49-F238E27FC236}">
              <a16:creationId xmlns:a16="http://schemas.microsoft.com/office/drawing/2014/main" id="{00000000-0008-0000-02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666750</xdr:colOff>
      <xdr:row>24</xdr:row>
      <xdr:rowOff>1143000</xdr:rowOff>
    </xdr:to>
    <xdr:pic>
      <xdr:nvPicPr>
        <xdr:cNvPr id="200" name="Picture 1" descr="Picture">
          <a:extLst>
            <a:ext uri="{FF2B5EF4-FFF2-40B4-BE49-F238E27FC236}">
              <a16:creationId xmlns:a16="http://schemas.microsoft.com/office/drawing/2014/main" id="{00000000-0008-0000-02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666750</xdr:colOff>
      <xdr:row>71</xdr:row>
      <xdr:rowOff>1143000</xdr:rowOff>
    </xdr:to>
    <xdr:pic>
      <xdr:nvPicPr>
        <xdr:cNvPr id="201" name="Picture 1" descr="Picture">
          <a:extLst>
            <a:ext uri="{FF2B5EF4-FFF2-40B4-BE49-F238E27FC236}">
              <a16:creationId xmlns:a16="http://schemas.microsoft.com/office/drawing/2014/main" id="{00000000-0008-0000-02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666750</xdr:colOff>
      <xdr:row>70</xdr:row>
      <xdr:rowOff>1143000</xdr:rowOff>
    </xdr:to>
    <xdr:pic>
      <xdr:nvPicPr>
        <xdr:cNvPr id="202" name="Picture 1" descr="Picture">
          <a:extLst>
            <a:ext uri="{FF2B5EF4-FFF2-40B4-BE49-F238E27FC236}">
              <a16:creationId xmlns:a16="http://schemas.microsoft.com/office/drawing/2014/main" id="{00000000-0008-0000-02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666750</xdr:colOff>
      <xdr:row>48</xdr:row>
      <xdr:rowOff>1143000</xdr:rowOff>
    </xdr:to>
    <xdr:pic>
      <xdr:nvPicPr>
        <xdr:cNvPr id="203" name="Picture 1" descr="Picture">
          <a:extLst>
            <a:ext uri="{FF2B5EF4-FFF2-40B4-BE49-F238E27FC236}">
              <a16:creationId xmlns:a16="http://schemas.microsoft.com/office/drawing/2014/main" id="{00000000-0008-0000-02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666750</xdr:colOff>
      <xdr:row>23</xdr:row>
      <xdr:rowOff>1143000</xdr:rowOff>
    </xdr:to>
    <xdr:pic>
      <xdr:nvPicPr>
        <xdr:cNvPr id="204" name="Picture 1" descr="Picture">
          <a:extLst>
            <a:ext uri="{FF2B5EF4-FFF2-40B4-BE49-F238E27FC236}">
              <a16:creationId xmlns:a16="http://schemas.microsoft.com/office/drawing/2014/main" id="{00000000-0008-0000-02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666750</xdr:colOff>
      <xdr:row>22</xdr:row>
      <xdr:rowOff>1143000</xdr:rowOff>
    </xdr:to>
    <xdr:pic>
      <xdr:nvPicPr>
        <xdr:cNvPr id="205" name="Picture 1" descr="Picture">
          <a:extLst>
            <a:ext uri="{FF2B5EF4-FFF2-40B4-BE49-F238E27FC236}">
              <a16:creationId xmlns:a16="http://schemas.microsoft.com/office/drawing/2014/main" id="{00000000-0008-0000-02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666750</xdr:colOff>
      <xdr:row>62</xdr:row>
      <xdr:rowOff>1143000</xdr:rowOff>
    </xdr:to>
    <xdr:pic>
      <xdr:nvPicPr>
        <xdr:cNvPr id="206" name="Picture 1" descr="Picture">
          <a:extLst>
            <a:ext uri="{FF2B5EF4-FFF2-40B4-BE49-F238E27FC236}">
              <a16:creationId xmlns:a16="http://schemas.microsoft.com/office/drawing/2014/main" id="{00000000-0008-0000-02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666750</xdr:colOff>
      <xdr:row>40</xdr:row>
      <xdr:rowOff>1143000</xdr:rowOff>
    </xdr:to>
    <xdr:pic>
      <xdr:nvPicPr>
        <xdr:cNvPr id="207" name="Picture 1" descr="Picture">
          <a:extLst>
            <a:ext uri="{FF2B5EF4-FFF2-40B4-BE49-F238E27FC236}">
              <a16:creationId xmlns:a16="http://schemas.microsoft.com/office/drawing/2014/main" id="{00000000-0008-0000-02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666750</xdr:colOff>
      <xdr:row>18</xdr:row>
      <xdr:rowOff>1143000</xdr:rowOff>
    </xdr:to>
    <xdr:pic>
      <xdr:nvPicPr>
        <xdr:cNvPr id="208" name="Picture 1" descr="Picture">
          <a:extLst>
            <a:ext uri="{FF2B5EF4-FFF2-40B4-BE49-F238E27FC236}">
              <a16:creationId xmlns:a16="http://schemas.microsoft.com/office/drawing/2014/main" id="{00000000-0008-0000-02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666750</xdr:colOff>
      <xdr:row>61</xdr:row>
      <xdr:rowOff>1143000</xdr:rowOff>
    </xdr:to>
    <xdr:pic>
      <xdr:nvPicPr>
        <xdr:cNvPr id="209" name="Picture 1" descr="Picture">
          <a:extLst>
            <a:ext uri="{FF2B5EF4-FFF2-40B4-BE49-F238E27FC236}">
              <a16:creationId xmlns:a16="http://schemas.microsoft.com/office/drawing/2014/main" id="{00000000-0008-0000-02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666750</xdr:colOff>
      <xdr:row>39</xdr:row>
      <xdr:rowOff>1143000</xdr:rowOff>
    </xdr:to>
    <xdr:pic>
      <xdr:nvPicPr>
        <xdr:cNvPr id="210" name="Picture 1" descr="Picture">
          <a:extLst>
            <a:ext uri="{FF2B5EF4-FFF2-40B4-BE49-F238E27FC236}">
              <a16:creationId xmlns:a16="http://schemas.microsoft.com/office/drawing/2014/main" id="{00000000-0008-0000-02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666750</xdr:colOff>
      <xdr:row>17</xdr:row>
      <xdr:rowOff>1143000</xdr:rowOff>
    </xdr:to>
    <xdr:pic>
      <xdr:nvPicPr>
        <xdr:cNvPr id="211" name="Picture 1" descr="Picture">
          <a:extLst>
            <a:ext uri="{FF2B5EF4-FFF2-40B4-BE49-F238E27FC236}">
              <a16:creationId xmlns:a16="http://schemas.microsoft.com/office/drawing/2014/main" id="{00000000-0008-0000-02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666750</xdr:colOff>
      <xdr:row>86</xdr:row>
      <xdr:rowOff>1143000</xdr:rowOff>
    </xdr:to>
    <xdr:pic>
      <xdr:nvPicPr>
        <xdr:cNvPr id="212" name="Picture 1" descr="Picture">
          <a:extLst>
            <a:ext uri="{FF2B5EF4-FFF2-40B4-BE49-F238E27FC236}">
              <a16:creationId xmlns:a16="http://schemas.microsoft.com/office/drawing/2014/main" id="{00000000-0008-0000-02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666750</xdr:colOff>
      <xdr:row>64</xdr:row>
      <xdr:rowOff>1143000</xdr:rowOff>
    </xdr:to>
    <xdr:pic>
      <xdr:nvPicPr>
        <xdr:cNvPr id="213" name="Picture 1" descr="Picture">
          <a:extLst>
            <a:ext uri="{FF2B5EF4-FFF2-40B4-BE49-F238E27FC236}">
              <a16:creationId xmlns:a16="http://schemas.microsoft.com/office/drawing/2014/main" id="{00000000-0008-0000-02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666750</xdr:colOff>
      <xdr:row>42</xdr:row>
      <xdr:rowOff>1143000</xdr:rowOff>
    </xdr:to>
    <xdr:pic>
      <xdr:nvPicPr>
        <xdr:cNvPr id="214" name="Picture 1" descr="Picture">
          <a:extLst>
            <a:ext uri="{FF2B5EF4-FFF2-40B4-BE49-F238E27FC236}">
              <a16:creationId xmlns:a16="http://schemas.microsoft.com/office/drawing/2014/main" id="{00000000-0008-0000-02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666750</xdr:colOff>
      <xdr:row>20</xdr:row>
      <xdr:rowOff>1143000</xdr:rowOff>
    </xdr:to>
    <xdr:pic>
      <xdr:nvPicPr>
        <xdr:cNvPr id="215" name="Picture 1" descr="Picture">
          <a:extLst>
            <a:ext uri="{FF2B5EF4-FFF2-40B4-BE49-F238E27FC236}">
              <a16:creationId xmlns:a16="http://schemas.microsoft.com/office/drawing/2014/main" id="{00000000-0008-0000-02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666750</xdr:colOff>
      <xdr:row>85</xdr:row>
      <xdr:rowOff>1143000</xdr:rowOff>
    </xdr:to>
    <xdr:pic>
      <xdr:nvPicPr>
        <xdr:cNvPr id="216" name="Picture 1" descr="Picture">
          <a:extLst>
            <a:ext uri="{FF2B5EF4-FFF2-40B4-BE49-F238E27FC236}">
              <a16:creationId xmlns:a16="http://schemas.microsoft.com/office/drawing/2014/main" id="{00000000-0008-0000-02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666750</xdr:colOff>
      <xdr:row>63</xdr:row>
      <xdr:rowOff>1143000</xdr:rowOff>
    </xdr:to>
    <xdr:pic>
      <xdr:nvPicPr>
        <xdr:cNvPr id="217" name="Picture 1" descr="Picture">
          <a:extLst>
            <a:ext uri="{FF2B5EF4-FFF2-40B4-BE49-F238E27FC236}">
              <a16:creationId xmlns:a16="http://schemas.microsoft.com/office/drawing/2014/main" id="{00000000-0008-0000-02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666750</xdr:colOff>
      <xdr:row>41</xdr:row>
      <xdr:rowOff>1143000</xdr:rowOff>
    </xdr:to>
    <xdr:pic>
      <xdr:nvPicPr>
        <xdr:cNvPr id="218" name="Picture 1" descr="Picture">
          <a:extLst>
            <a:ext uri="{FF2B5EF4-FFF2-40B4-BE49-F238E27FC236}">
              <a16:creationId xmlns:a16="http://schemas.microsoft.com/office/drawing/2014/main" id="{00000000-0008-0000-02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666750</xdr:colOff>
      <xdr:row>19</xdr:row>
      <xdr:rowOff>1143000</xdr:rowOff>
    </xdr:to>
    <xdr:pic>
      <xdr:nvPicPr>
        <xdr:cNvPr id="219" name="Picture 1" descr="Picture">
          <a:extLst>
            <a:ext uri="{FF2B5EF4-FFF2-40B4-BE49-F238E27FC236}">
              <a16:creationId xmlns:a16="http://schemas.microsoft.com/office/drawing/2014/main" id="{00000000-0008-0000-02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666750</xdr:colOff>
      <xdr:row>14</xdr:row>
      <xdr:rowOff>1143000</xdr:rowOff>
    </xdr:to>
    <xdr:pic>
      <xdr:nvPicPr>
        <xdr:cNvPr id="220" name="Picture 1" descr="Picture">
          <a:extLst>
            <a:ext uri="{FF2B5EF4-FFF2-40B4-BE49-F238E27FC236}">
              <a16:creationId xmlns:a16="http://schemas.microsoft.com/office/drawing/2014/main" id="{00000000-0008-0000-02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666750</xdr:colOff>
      <xdr:row>13</xdr:row>
      <xdr:rowOff>1143000</xdr:rowOff>
    </xdr:to>
    <xdr:pic>
      <xdr:nvPicPr>
        <xdr:cNvPr id="221" name="Picture 1" descr="Picture">
          <a:extLst>
            <a:ext uri="{FF2B5EF4-FFF2-40B4-BE49-F238E27FC236}">
              <a16:creationId xmlns:a16="http://schemas.microsoft.com/office/drawing/2014/main" id="{00000000-0008-0000-02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666750</xdr:colOff>
      <xdr:row>38</xdr:row>
      <xdr:rowOff>1143000</xdr:rowOff>
    </xdr:to>
    <xdr:pic>
      <xdr:nvPicPr>
        <xdr:cNvPr id="222" name="Picture 1" descr="Picture">
          <a:extLst>
            <a:ext uri="{FF2B5EF4-FFF2-40B4-BE49-F238E27FC236}">
              <a16:creationId xmlns:a16="http://schemas.microsoft.com/office/drawing/2014/main" id="{00000000-0008-0000-02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666750</xdr:colOff>
      <xdr:row>16</xdr:row>
      <xdr:rowOff>1143000</xdr:rowOff>
    </xdr:to>
    <xdr:pic>
      <xdr:nvPicPr>
        <xdr:cNvPr id="223" name="Picture 1" descr="Picture">
          <a:extLst>
            <a:ext uri="{FF2B5EF4-FFF2-40B4-BE49-F238E27FC236}">
              <a16:creationId xmlns:a16="http://schemas.microsoft.com/office/drawing/2014/main" id="{00000000-0008-0000-02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666750</xdr:colOff>
      <xdr:row>37</xdr:row>
      <xdr:rowOff>1143000</xdr:rowOff>
    </xdr:to>
    <xdr:pic>
      <xdr:nvPicPr>
        <xdr:cNvPr id="224" name="Picture 1" descr="Picture">
          <a:extLst>
            <a:ext uri="{FF2B5EF4-FFF2-40B4-BE49-F238E27FC236}">
              <a16:creationId xmlns:a16="http://schemas.microsoft.com/office/drawing/2014/main" id="{00000000-0008-0000-02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666750</xdr:colOff>
      <xdr:row>15</xdr:row>
      <xdr:rowOff>1143000</xdr:rowOff>
    </xdr:to>
    <xdr:pic>
      <xdr:nvPicPr>
        <xdr:cNvPr id="225" name="Picture 1" descr="Picture">
          <a:extLst>
            <a:ext uri="{FF2B5EF4-FFF2-40B4-BE49-F238E27FC236}">
              <a16:creationId xmlns:a16="http://schemas.microsoft.com/office/drawing/2014/main" id="{00000000-0008-0000-02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666750</xdr:colOff>
      <xdr:row>92</xdr:row>
      <xdr:rowOff>1143000</xdr:rowOff>
    </xdr:to>
    <xdr:pic>
      <xdr:nvPicPr>
        <xdr:cNvPr id="226" name="Picture 1" descr="Picture">
          <a:extLst>
            <a:ext uri="{FF2B5EF4-FFF2-40B4-BE49-F238E27FC236}">
              <a16:creationId xmlns:a16="http://schemas.microsoft.com/office/drawing/2014/main" id="{00000000-0008-0000-02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666750</xdr:colOff>
      <xdr:row>91</xdr:row>
      <xdr:rowOff>1143000</xdr:rowOff>
    </xdr:to>
    <xdr:pic>
      <xdr:nvPicPr>
        <xdr:cNvPr id="227" name="Picture 1" descr="Picture">
          <a:extLst>
            <a:ext uri="{FF2B5EF4-FFF2-40B4-BE49-F238E27FC236}">
              <a16:creationId xmlns:a16="http://schemas.microsoft.com/office/drawing/2014/main" id="{00000000-0008-0000-02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666750</xdr:colOff>
      <xdr:row>69</xdr:row>
      <xdr:rowOff>1143000</xdr:rowOff>
    </xdr:to>
    <xdr:pic>
      <xdr:nvPicPr>
        <xdr:cNvPr id="228" name="Picture 1" descr="Picture">
          <a:extLst>
            <a:ext uri="{FF2B5EF4-FFF2-40B4-BE49-F238E27FC236}">
              <a16:creationId xmlns:a16="http://schemas.microsoft.com/office/drawing/2014/main" id="{00000000-0008-0000-02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666750</xdr:colOff>
      <xdr:row>93</xdr:row>
      <xdr:rowOff>1143000</xdr:rowOff>
    </xdr:to>
    <xdr:pic>
      <xdr:nvPicPr>
        <xdr:cNvPr id="229" name="Picture 1" descr="Picture">
          <a:extLst>
            <a:ext uri="{FF2B5EF4-FFF2-40B4-BE49-F238E27FC236}">
              <a16:creationId xmlns:a16="http://schemas.microsoft.com/office/drawing/2014/main" id="{00000000-0008-0000-02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666750</xdr:colOff>
      <xdr:row>88</xdr:row>
      <xdr:rowOff>1143000</xdr:rowOff>
    </xdr:to>
    <xdr:pic>
      <xdr:nvPicPr>
        <xdr:cNvPr id="230" name="Picture 1" descr="Picture">
          <a:extLst>
            <a:ext uri="{FF2B5EF4-FFF2-40B4-BE49-F238E27FC236}">
              <a16:creationId xmlns:a16="http://schemas.microsoft.com/office/drawing/2014/main" id="{00000000-0008-0000-02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666750</xdr:colOff>
      <xdr:row>66</xdr:row>
      <xdr:rowOff>1143000</xdr:rowOff>
    </xdr:to>
    <xdr:pic>
      <xdr:nvPicPr>
        <xdr:cNvPr id="231" name="Picture 1" descr="Picture">
          <a:extLst>
            <a:ext uri="{FF2B5EF4-FFF2-40B4-BE49-F238E27FC236}">
              <a16:creationId xmlns:a16="http://schemas.microsoft.com/office/drawing/2014/main" id="{00000000-0008-0000-02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666750</xdr:colOff>
      <xdr:row>44</xdr:row>
      <xdr:rowOff>1143000</xdr:rowOff>
    </xdr:to>
    <xdr:pic>
      <xdr:nvPicPr>
        <xdr:cNvPr id="232" name="Picture 1" descr="Picture">
          <a:extLst>
            <a:ext uri="{FF2B5EF4-FFF2-40B4-BE49-F238E27FC236}">
              <a16:creationId xmlns:a16="http://schemas.microsoft.com/office/drawing/2014/main" id="{00000000-0008-0000-02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666750</xdr:colOff>
      <xdr:row>87</xdr:row>
      <xdr:rowOff>1143000</xdr:rowOff>
    </xdr:to>
    <xdr:pic>
      <xdr:nvPicPr>
        <xdr:cNvPr id="233" name="Picture 1" descr="Picture">
          <a:extLst>
            <a:ext uri="{FF2B5EF4-FFF2-40B4-BE49-F238E27FC236}">
              <a16:creationId xmlns:a16="http://schemas.microsoft.com/office/drawing/2014/main" id="{00000000-0008-0000-02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666750</xdr:colOff>
      <xdr:row>65</xdr:row>
      <xdr:rowOff>1143000</xdr:rowOff>
    </xdr:to>
    <xdr:pic>
      <xdr:nvPicPr>
        <xdr:cNvPr id="234" name="Picture 1" descr="Picture">
          <a:extLst>
            <a:ext uri="{FF2B5EF4-FFF2-40B4-BE49-F238E27FC236}">
              <a16:creationId xmlns:a16="http://schemas.microsoft.com/office/drawing/2014/main" id="{00000000-0008-0000-02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666750</xdr:colOff>
      <xdr:row>43</xdr:row>
      <xdr:rowOff>1143000</xdr:rowOff>
    </xdr:to>
    <xdr:pic>
      <xdr:nvPicPr>
        <xdr:cNvPr id="235" name="Picture 1" descr="Picture">
          <a:extLst>
            <a:ext uri="{FF2B5EF4-FFF2-40B4-BE49-F238E27FC236}">
              <a16:creationId xmlns:a16="http://schemas.microsoft.com/office/drawing/2014/main" id="{00000000-0008-0000-02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666750</xdr:colOff>
      <xdr:row>21</xdr:row>
      <xdr:rowOff>1143000</xdr:rowOff>
    </xdr:to>
    <xdr:pic>
      <xdr:nvPicPr>
        <xdr:cNvPr id="236" name="Picture 1" descr="Picture">
          <a:extLst>
            <a:ext uri="{FF2B5EF4-FFF2-40B4-BE49-F238E27FC236}">
              <a16:creationId xmlns:a16="http://schemas.microsoft.com/office/drawing/2014/main" id="{00000000-0008-0000-02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666750</xdr:colOff>
      <xdr:row>90</xdr:row>
      <xdr:rowOff>1143000</xdr:rowOff>
    </xdr:to>
    <xdr:pic>
      <xdr:nvPicPr>
        <xdr:cNvPr id="237" name="Picture 1" descr="Picture">
          <a:extLst>
            <a:ext uri="{FF2B5EF4-FFF2-40B4-BE49-F238E27FC236}">
              <a16:creationId xmlns:a16="http://schemas.microsoft.com/office/drawing/2014/main" id="{00000000-0008-0000-02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666750</xdr:colOff>
      <xdr:row>68</xdr:row>
      <xdr:rowOff>1143000</xdr:rowOff>
    </xdr:to>
    <xdr:pic>
      <xdr:nvPicPr>
        <xdr:cNvPr id="238" name="Picture 1" descr="Picture">
          <a:extLst>
            <a:ext uri="{FF2B5EF4-FFF2-40B4-BE49-F238E27FC236}">
              <a16:creationId xmlns:a16="http://schemas.microsoft.com/office/drawing/2014/main" id="{00000000-0008-0000-02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666750</xdr:colOff>
      <xdr:row>89</xdr:row>
      <xdr:rowOff>1143000</xdr:rowOff>
    </xdr:to>
    <xdr:pic>
      <xdr:nvPicPr>
        <xdr:cNvPr id="239" name="Picture 1" descr="Picture">
          <a:extLst>
            <a:ext uri="{FF2B5EF4-FFF2-40B4-BE49-F238E27FC236}">
              <a16:creationId xmlns:a16="http://schemas.microsoft.com/office/drawing/2014/main" id="{00000000-0008-0000-02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666750</xdr:colOff>
      <xdr:row>67</xdr:row>
      <xdr:rowOff>1143000</xdr:rowOff>
    </xdr:to>
    <xdr:pic>
      <xdr:nvPicPr>
        <xdr:cNvPr id="240" name="Picture 1" descr="Picture">
          <a:extLst>
            <a:ext uri="{FF2B5EF4-FFF2-40B4-BE49-F238E27FC236}">
              <a16:creationId xmlns:a16="http://schemas.microsoft.com/office/drawing/2014/main" id="{00000000-0008-0000-02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666750</xdr:colOff>
      <xdr:row>45</xdr:row>
      <xdr:rowOff>1143000</xdr:rowOff>
    </xdr:to>
    <xdr:pic>
      <xdr:nvPicPr>
        <xdr:cNvPr id="241" name="Picture 1" descr="Picture">
          <a:extLst>
            <a:ext uri="{FF2B5EF4-FFF2-40B4-BE49-F238E27FC236}">
              <a16:creationId xmlns:a16="http://schemas.microsoft.com/office/drawing/2014/main" id="{00000000-0008-0000-02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666750</xdr:colOff>
      <xdr:row>84</xdr:row>
      <xdr:rowOff>1143000</xdr:rowOff>
    </xdr:to>
    <xdr:pic>
      <xdr:nvPicPr>
        <xdr:cNvPr id="242" name="Picture 1" descr="Picture">
          <a:extLst>
            <a:ext uri="{FF2B5EF4-FFF2-40B4-BE49-F238E27FC236}">
              <a16:creationId xmlns:a16="http://schemas.microsoft.com/office/drawing/2014/main" id="{00000000-0008-0000-02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666750</xdr:colOff>
      <xdr:row>83</xdr:row>
      <xdr:rowOff>1143000</xdr:rowOff>
    </xdr:to>
    <xdr:pic>
      <xdr:nvPicPr>
        <xdr:cNvPr id="243" name="Picture 1" descr="Picture">
          <a:extLst>
            <a:ext uri="{FF2B5EF4-FFF2-40B4-BE49-F238E27FC236}">
              <a16:creationId xmlns:a16="http://schemas.microsoft.com/office/drawing/2014/main" id="{00000000-0008-0000-02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666750</xdr:colOff>
      <xdr:row>58</xdr:row>
      <xdr:rowOff>1143000</xdr:rowOff>
    </xdr:to>
    <xdr:pic>
      <xdr:nvPicPr>
        <xdr:cNvPr id="244" name="Picture 1" descr="Picture">
          <a:extLst>
            <a:ext uri="{FF2B5EF4-FFF2-40B4-BE49-F238E27FC236}">
              <a16:creationId xmlns:a16="http://schemas.microsoft.com/office/drawing/2014/main" id="{00000000-0008-0000-02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666750</xdr:colOff>
      <xdr:row>36</xdr:row>
      <xdr:rowOff>1143000</xdr:rowOff>
    </xdr:to>
    <xdr:pic>
      <xdr:nvPicPr>
        <xdr:cNvPr id="245" name="Picture 1" descr="Picture">
          <a:extLst>
            <a:ext uri="{FF2B5EF4-FFF2-40B4-BE49-F238E27FC236}">
              <a16:creationId xmlns:a16="http://schemas.microsoft.com/office/drawing/2014/main" id="{00000000-0008-0000-02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666750</xdr:colOff>
      <xdr:row>35</xdr:row>
      <xdr:rowOff>1143000</xdr:rowOff>
    </xdr:to>
    <xdr:pic>
      <xdr:nvPicPr>
        <xdr:cNvPr id="246" name="Picture 1" descr="Picture">
          <a:extLst>
            <a:ext uri="{FF2B5EF4-FFF2-40B4-BE49-F238E27FC236}">
              <a16:creationId xmlns:a16="http://schemas.microsoft.com/office/drawing/2014/main" id="{00000000-0008-0000-02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666750</xdr:colOff>
      <xdr:row>82</xdr:row>
      <xdr:rowOff>1143000</xdr:rowOff>
    </xdr:to>
    <xdr:pic>
      <xdr:nvPicPr>
        <xdr:cNvPr id="247" name="Picture 1" descr="Picture">
          <a:extLst>
            <a:ext uri="{FF2B5EF4-FFF2-40B4-BE49-F238E27FC236}">
              <a16:creationId xmlns:a16="http://schemas.microsoft.com/office/drawing/2014/main" id="{00000000-0008-0000-02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666750</xdr:colOff>
      <xdr:row>60</xdr:row>
      <xdr:rowOff>1143000</xdr:rowOff>
    </xdr:to>
    <xdr:pic>
      <xdr:nvPicPr>
        <xdr:cNvPr id="248" name="Picture 1" descr="Picture">
          <a:extLst>
            <a:ext uri="{FF2B5EF4-FFF2-40B4-BE49-F238E27FC236}">
              <a16:creationId xmlns:a16="http://schemas.microsoft.com/office/drawing/2014/main" id="{00000000-0008-0000-02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666750</xdr:colOff>
      <xdr:row>59</xdr:row>
      <xdr:rowOff>1143000</xdr:rowOff>
    </xdr:to>
    <xdr:pic>
      <xdr:nvPicPr>
        <xdr:cNvPr id="249" name="Picture 1" descr="Picture">
          <a:extLst>
            <a:ext uri="{FF2B5EF4-FFF2-40B4-BE49-F238E27FC236}">
              <a16:creationId xmlns:a16="http://schemas.microsoft.com/office/drawing/2014/main" id="{00000000-0008-0000-02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666750</xdr:colOff>
      <xdr:row>10</xdr:row>
      <xdr:rowOff>1143000</xdr:rowOff>
    </xdr:to>
    <xdr:pic>
      <xdr:nvPicPr>
        <xdr:cNvPr id="250" name="Picture 1" descr="Picture">
          <a:extLst>
            <a:ext uri="{FF2B5EF4-FFF2-40B4-BE49-F238E27FC236}">
              <a16:creationId xmlns:a16="http://schemas.microsoft.com/office/drawing/2014/main" id="{00000000-0008-0000-02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666750</xdr:colOff>
      <xdr:row>34</xdr:row>
      <xdr:rowOff>1143000</xdr:rowOff>
    </xdr:to>
    <xdr:pic>
      <xdr:nvPicPr>
        <xdr:cNvPr id="251" name="Picture 1" descr="Picture">
          <a:extLst>
            <a:ext uri="{FF2B5EF4-FFF2-40B4-BE49-F238E27FC236}">
              <a16:creationId xmlns:a16="http://schemas.microsoft.com/office/drawing/2014/main" id="{00000000-0008-0000-02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666750</xdr:colOff>
      <xdr:row>12</xdr:row>
      <xdr:rowOff>1143000</xdr:rowOff>
    </xdr:to>
    <xdr:pic>
      <xdr:nvPicPr>
        <xdr:cNvPr id="252" name="Picture 1" descr="Picture">
          <a:extLst>
            <a:ext uri="{FF2B5EF4-FFF2-40B4-BE49-F238E27FC236}">
              <a16:creationId xmlns:a16="http://schemas.microsoft.com/office/drawing/2014/main" id="{00000000-0008-0000-02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666750</xdr:colOff>
      <xdr:row>11</xdr:row>
      <xdr:rowOff>1143000</xdr:rowOff>
    </xdr:to>
    <xdr:pic>
      <xdr:nvPicPr>
        <xdr:cNvPr id="253" name="Picture 1" descr="Picture">
          <a:extLst>
            <a:ext uri="{FF2B5EF4-FFF2-40B4-BE49-F238E27FC236}">
              <a16:creationId xmlns:a16="http://schemas.microsoft.com/office/drawing/2014/main" id="{00000000-0008-0000-02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666750</xdr:colOff>
      <xdr:row>73</xdr:row>
      <xdr:rowOff>1143000</xdr:rowOff>
    </xdr:to>
    <xdr:pic>
      <xdr:nvPicPr>
        <xdr:cNvPr id="254" name="Picture 1" descr="Picture">
          <a:extLst>
            <a:ext uri="{FF2B5EF4-FFF2-40B4-BE49-F238E27FC236}">
              <a16:creationId xmlns:a16="http://schemas.microsoft.com/office/drawing/2014/main" id="{00000000-0008-0000-02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666750</xdr:colOff>
      <xdr:row>51</xdr:row>
      <xdr:rowOff>1143000</xdr:rowOff>
    </xdr:to>
    <xdr:pic>
      <xdr:nvPicPr>
        <xdr:cNvPr id="255" name="Picture 1" descr="Picture">
          <a:extLst>
            <a:ext uri="{FF2B5EF4-FFF2-40B4-BE49-F238E27FC236}">
              <a16:creationId xmlns:a16="http://schemas.microsoft.com/office/drawing/2014/main" id="{00000000-0008-0000-02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666750</xdr:colOff>
      <xdr:row>29</xdr:row>
      <xdr:rowOff>1143000</xdr:rowOff>
    </xdr:to>
    <xdr:pic>
      <xdr:nvPicPr>
        <xdr:cNvPr id="256" name="Picture 1" descr="Picture">
          <a:extLst>
            <a:ext uri="{FF2B5EF4-FFF2-40B4-BE49-F238E27FC236}">
              <a16:creationId xmlns:a16="http://schemas.microsoft.com/office/drawing/2014/main" id="{00000000-0008-0000-02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666750</xdr:colOff>
      <xdr:row>7</xdr:row>
      <xdr:rowOff>1143000</xdr:rowOff>
    </xdr:to>
    <xdr:pic>
      <xdr:nvPicPr>
        <xdr:cNvPr id="257" name="Picture 1" descr="Picture">
          <a:extLst>
            <a:ext uri="{FF2B5EF4-FFF2-40B4-BE49-F238E27FC236}">
              <a16:creationId xmlns:a16="http://schemas.microsoft.com/office/drawing/2014/main" id="{00000000-0008-0000-02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666750</xdr:colOff>
      <xdr:row>50</xdr:row>
      <xdr:rowOff>1143000</xdr:rowOff>
    </xdr:to>
    <xdr:pic>
      <xdr:nvPicPr>
        <xdr:cNvPr id="258" name="Picture 1" descr="Picture">
          <a:extLst>
            <a:ext uri="{FF2B5EF4-FFF2-40B4-BE49-F238E27FC236}">
              <a16:creationId xmlns:a16="http://schemas.microsoft.com/office/drawing/2014/main" id="{00000000-0008-0000-02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666750</xdr:colOff>
      <xdr:row>28</xdr:row>
      <xdr:rowOff>1143000</xdr:rowOff>
    </xdr:to>
    <xdr:pic>
      <xdr:nvPicPr>
        <xdr:cNvPr id="259" name="Picture 1" descr="Picture">
          <a:extLst>
            <a:ext uri="{FF2B5EF4-FFF2-40B4-BE49-F238E27FC236}">
              <a16:creationId xmlns:a16="http://schemas.microsoft.com/office/drawing/2014/main" id="{00000000-0008-0000-02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666750</xdr:colOff>
      <xdr:row>6</xdr:row>
      <xdr:rowOff>1143000</xdr:rowOff>
    </xdr:to>
    <xdr:pic>
      <xdr:nvPicPr>
        <xdr:cNvPr id="260" name="Picture 1" descr="Picture">
          <a:extLst>
            <a:ext uri="{FF2B5EF4-FFF2-40B4-BE49-F238E27FC236}">
              <a16:creationId xmlns:a16="http://schemas.microsoft.com/office/drawing/2014/main" id="{00000000-0008-0000-02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666750</xdr:colOff>
      <xdr:row>75</xdr:row>
      <xdr:rowOff>1143000</xdr:rowOff>
    </xdr:to>
    <xdr:pic>
      <xdr:nvPicPr>
        <xdr:cNvPr id="261" name="Picture 1" descr="Picture">
          <a:extLst>
            <a:ext uri="{FF2B5EF4-FFF2-40B4-BE49-F238E27FC236}">
              <a16:creationId xmlns:a16="http://schemas.microsoft.com/office/drawing/2014/main" id="{00000000-0008-0000-02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666750</xdr:colOff>
      <xdr:row>53</xdr:row>
      <xdr:rowOff>1143000</xdr:rowOff>
    </xdr:to>
    <xdr:pic>
      <xdr:nvPicPr>
        <xdr:cNvPr id="262" name="Picture 1" descr="Picture">
          <a:extLst>
            <a:ext uri="{FF2B5EF4-FFF2-40B4-BE49-F238E27FC236}">
              <a16:creationId xmlns:a16="http://schemas.microsoft.com/office/drawing/2014/main" id="{00000000-0008-0000-02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666750</xdr:colOff>
      <xdr:row>31</xdr:row>
      <xdr:rowOff>1143000</xdr:rowOff>
    </xdr:to>
    <xdr:pic>
      <xdr:nvPicPr>
        <xdr:cNvPr id="263" name="Picture 1" descr="Picture">
          <a:extLst>
            <a:ext uri="{FF2B5EF4-FFF2-40B4-BE49-F238E27FC236}">
              <a16:creationId xmlns:a16="http://schemas.microsoft.com/office/drawing/2014/main" id="{00000000-0008-0000-02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666750</xdr:colOff>
      <xdr:row>9</xdr:row>
      <xdr:rowOff>1143000</xdr:rowOff>
    </xdr:to>
    <xdr:pic>
      <xdr:nvPicPr>
        <xdr:cNvPr id="264" name="Picture 1" descr="Picture">
          <a:extLst>
            <a:ext uri="{FF2B5EF4-FFF2-40B4-BE49-F238E27FC236}">
              <a16:creationId xmlns:a16="http://schemas.microsoft.com/office/drawing/2014/main" id="{00000000-0008-0000-02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666750</xdr:colOff>
      <xdr:row>74</xdr:row>
      <xdr:rowOff>1143000</xdr:rowOff>
    </xdr:to>
    <xdr:pic>
      <xdr:nvPicPr>
        <xdr:cNvPr id="265" name="Picture 1" descr="Picture">
          <a:extLst>
            <a:ext uri="{FF2B5EF4-FFF2-40B4-BE49-F238E27FC236}">
              <a16:creationId xmlns:a16="http://schemas.microsoft.com/office/drawing/2014/main" id="{00000000-0008-0000-02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666750</xdr:colOff>
      <xdr:row>52</xdr:row>
      <xdr:rowOff>1143000</xdr:rowOff>
    </xdr:to>
    <xdr:pic>
      <xdr:nvPicPr>
        <xdr:cNvPr id="266" name="Picture 1" descr="Picture">
          <a:extLst>
            <a:ext uri="{FF2B5EF4-FFF2-40B4-BE49-F238E27FC236}">
              <a16:creationId xmlns:a16="http://schemas.microsoft.com/office/drawing/2014/main" id="{00000000-0008-0000-02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666750</xdr:colOff>
      <xdr:row>30</xdr:row>
      <xdr:rowOff>1143000</xdr:rowOff>
    </xdr:to>
    <xdr:pic>
      <xdr:nvPicPr>
        <xdr:cNvPr id="267" name="Picture 1" descr="Picture">
          <a:extLst>
            <a:ext uri="{FF2B5EF4-FFF2-40B4-BE49-F238E27FC236}">
              <a16:creationId xmlns:a16="http://schemas.microsoft.com/office/drawing/2014/main" id="{00000000-0008-0000-02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666750</xdr:colOff>
      <xdr:row>8</xdr:row>
      <xdr:rowOff>1143000</xdr:rowOff>
    </xdr:to>
    <xdr:pic>
      <xdr:nvPicPr>
        <xdr:cNvPr id="268" name="Picture 1" descr="Picture">
          <a:extLst>
            <a:ext uri="{FF2B5EF4-FFF2-40B4-BE49-F238E27FC236}">
              <a16:creationId xmlns:a16="http://schemas.microsoft.com/office/drawing/2014/main" id="{00000000-0008-0000-02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666750</xdr:colOff>
      <xdr:row>25</xdr:row>
      <xdr:rowOff>1143000</xdr:rowOff>
    </xdr:to>
    <xdr:pic>
      <xdr:nvPicPr>
        <xdr:cNvPr id="269" name="Picture 1" descr="Picture">
          <a:extLst>
            <a:ext uri="{FF2B5EF4-FFF2-40B4-BE49-F238E27FC236}">
              <a16:creationId xmlns:a16="http://schemas.microsoft.com/office/drawing/2014/main" id="{00000000-0008-0000-02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666750</xdr:colOff>
      <xdr:row>3</xdr:row>
      <xdr:rowOff>1143000</xdr:rowOff>
    </xdr:to>
    <xdr:pic>
      <xdr:nvPicPr>
        <xdr:cNvPr id="270" name="Picture 1" descr="Picture">
          <a:extLst>
            <a:ext uri="{FF2B5EF4-FFF2-40B4-BE49-F238E27FC236}">
              <a16:creationId xmlns:a16="http://schemas.microsoft.com/office/drawing/2014/main" id="{00000000-0008-0000-02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666750</xdr:colOff>
      <xdr:row>2</xdr:row>
      <xdr:rowOff>1143000</xdr:rowOff>
    </xdr:to>
    <xdr:pic>
      <xdr:nvPicPr>
        <xdr:cNvPr id="271" name="Picture 1" descr="Picture">
          <a:extLst>
            <a:ext uri="{FF2B5EF4-FFF2-40B4-BE49-F238E27FC236}">
              <a16:creationId xmlns:a16="http://schemas.microsoft.com/office/drawing/2014/main" id="{00000000-0008-0000-02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666750</xdr:colOff>
      <xdr:row>49</xdr:row>
      <xdr:rowOff>1143000</xdr:rowOff>
    </xdr:to>
    <xdr:pic>
      <xdr:nvPicPr>
        <xdr:cNvPr id="272" name="Picture 1" descr="Picture">
          <a:extLst>
            <a:ext uri="{FF2B5EF4-FFF2-40B4-BE49-F238E27FC236}">
              <a16:creationId xmlns:a16="http://schemas.microsoft.com/office/drawing/2014/main" id="{00000000-0008-0000-02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666750</xdr:colOff>
      <xdr:row>27</xdr:row>
      <xdr:rowOff>1143000</xdr:rowOff>
    </xdr:to>
    <xdr:pic>
      <xdr:nvPicPr>
        <xdr:cNvPr id="273" name="Picture 1" descr="Picture">
          <a:extLst>
            <a:ext uri="{FF2B5EF4-FFF2-40B4-BE49-F238E27FC236}">
              <a16:creationId xmlns:a16="http://schemas.microsoft.com/office/drawing/2014/main" id="{00000000-0008-0000-02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666750</xdr:colOff>
      <xdr:row>5</xdr:row>
      <xdr:rowOff>1143000</xdr:rowOff>
    </xdr:to>
    <xdr:pic>
      <xdr:nvPicPr>
        <xdr:cNvPr id="274" name="Picture 1" descr="Picture">
          <a:extLst>
            <a:ext uri="{FF2B5EF4-FFF2-40B4-BE49-F238E27FC236}">
              <a16:creationId xmlns:a16="http://schemas.microsoft.com/office/drawing/2014/main" id="{00000000-0008-0000-02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666750</xdr:colOff>
      <xdr:row>26</xdr:row>
      <xdr:rowOff>1143000</xdr:rowOff>
    </xdr:to>
    <xdr:pic>
      <xdr:nvPicPr>
        <xdr:cNvPr id="275" name="Picture 1" descr="Picture">
          <a:extLst>
            <a:ext uri="{FF2B5EF4-FFF2-40B4-BE49-F238E27FC236}">
              <a16:creationId xmlns:a16="http://schemas.microsoft.com/office/drawing/2014/main" id="{00000000-0008-0000-02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666750</xdr:colOff>
      <xdr:row>4</xdr:row>
      <xdr:rowOff>1143000</xdr:rowOff>
    </xdr:to>
    <xdr:pic>
      <xdr:nvPicPr>
        <xdr:cNvPr id="276" name="Picture 1" descr="Picture">
          <a:extLst>
            <a:ext uri="{FF2B5EF4-FFF2-40B4-BE49-F238E27FC236}">
              <a16:creationId xmlns:a16="http://schemas.microsoft.com/office/drawing/2014/main" id="{00000000-0008-0000-02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666750</xdr:colOff>
      <xdr:row>1</xdr:row>
      <xdr:rowOff>1143000</xdr:rowOff>
    </xdr:to>
    <xdr:pic>
      <xdr:nvPicPr>
        <xdr:cNvPr id="277" name="Picture 1" descr="Picture">
          <a:extLst>
            <a:ext uri="{FF2B5EF4-FFF2-40B4-BE49-F238E27FC236}">
              <a16:creationId xmlns:a16="http://schemas.microsoft.com/office/drawing/2014/main" id="{00000000-0008-0000-02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666750</xdr:colOff>
      <xdr:row>81</xdr:row>
      <xdr:rowOff>1143000</xdr:rowOff>
    </xdr:to>
    <xdr:pic>
      <xdr:nvPicPr>
        <xdr:cNvPr id="278" name="Picture 1" descr="Picture">
          <a:extLst>
            <a:ext uri="{FF2B5EF4-FFF2-40B4-BE49-F238E27FC236}">
              <a16:creationId xmlns:a16="http://schemas.microsoft.com/office/drawing/2014/main" id="{00000000-0008-0000-02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666750</xdr:colOff>
      <xdr:row>80</xdr:row>
      <xdr:rowOff>1143000</xdr:rowOff>
    </xdr:to>
    <xdr:pic>
      <xdr:nvPicPr>
        <xdr:cNvPr id="279" name="Picture 1" descr="Picture">
          <a:extLst>
            <a:ext uri="{FF2B5EF4-FFF2-40B4-BE49-F238E27FC236}">
              <a16:creationId xmlns:a16="http://schemas.microsoft.com/office/drawing/2014/main" id="{00000000-0008-0000-02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666750</xdr:colOff>
      <xdr:row>77</xdr:row>
      <xdr:rowOff>1143000</xdr:rowOff>
    </xdr:to>
    <xdr:pic>
      <xdr:nvPicPr>
        <xdr:cNvPr id="280" name="Picture 1" descr="Picture">
          <a:extLst>
            <a:ext uri="{FF2B5EF4-FFF2-40B4-BE49-F238E27FC236}">
              <a16:creationId xmlns:a16="http://schemas.microsoft.com/office/drawing/2014/main" id="{00000000-0008-0000-02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666750</xdr:colOff>
      <xdr:row>55</xdr:row>
      <xdr:rowOff>1143000</xdr:rowOff>
    </xdr:to>
    <xdr:pic>
      <xdr:nvPicPr>
        <xdr:cNvPr id="281" name="Picture 1" descr="Picture">
          <a:extLst>
            <a:ext uri="{FF2B5EF4-FFF2-40B4-BE49-F238E27FC236}">
              <a16:creationId xmlns:a16="http://schemas.microsoft.com/office/drawing/2014/main" id="{00000000-0008-0000-02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666750</xdr:colOff>
      <xdr:row>33</xdr:row>
      <xdr:rowOff>1143000</xdr:rowOff>
    </xdr:to>
    <xdr:pic>
      <xdr:nvPicPr>
        <xdr:cNvPr id="282" name="Picture 1" descr="Picture">
          <a:extLst>
            <a:ext uri="{FF2B5EF4-FFF2-40B4-BE49-F238E27FC236}">
              <a16:creationId xmlns:a16="http://schemas.microsoft.com/office/drawing/2014/main" id="{00000000-0008-0000-02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666750</xdr:colOff>
      <xdr:row>76</xdr:row>
      <xdr:rowOff>1143000</xdr:rowOff>
    </xdr:to>
    <xdr:pic>
      <xdr:nvPicPr>
        <xdr:cNvPr id="283" name="Picture 1" descr="Picture">
          <a:extLst>
            <a:ext uri="{FF2B5EF4-FFF2-40B4-BE49-F238E27FC236}">
              <a16:creationId xmlns:a16="http://schemas.microsoft.com/office/drawing/2014/main" id="{00000000-0008-0000-02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666750</xdr:colOff>
      <xdr:row>54</xdr:row>
      <xdr:rowOff>1143000</xdr:rowOff>
    </xdr:to>
    <xdr:pic>
      <xdr:nvPicPr>
        <xdr:cNvPr id="284" name="Picture 1" descr="Picture">
          <a:extLst>
            <a:ext uri="{FF2B5EF4-FFF2-40B4-BE49-F238E27FC236}">
              <a16:creationId xmlns:a16="http://schemas.microsoft.com/office/drawing/2014/main" id="{00000000-0008-0000-02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666750</xdr:colOff>
      <xdr:row>32</xdr:row>
      <xdr:rowOff>1143000</xdr:rowOff>
    </xdr:to>
    <xdr:pic>
      <xdr:nvPicPr>
        <xdr:cNvPr id="285" name="Picture 1" descr="Picture">
          <a:extLst>
            <a:ext uri="{FF2B5EF4-FFF2-40B4-BE49-F238E27FC236}">
              <a16:creationId xmlns:a16="http://schemas.microsoft.com/office/drawing/2014/main" id="{00000000-0008-0000-02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666750</xdr:colOff>
      <xdr:row>79</xdr:row>
      <xdr:rowOff>1143000</xdr:rowOff>
    </xdr:to>
    <xdr:pic>
      <xdr:nvPicPr>
        <xdr:cNvPr id="286" name="Picture 1" descr="Picture">
          <a:extLst>
            <a:ext uri="{FF2B5EF4-FFF2-40B4-BE49-F238E27FC236}">
              <a16:creationId xmlns:a16="http://schemas.microsoft.com/office/drawing/2014/main" id="{00000000-0008-0000-02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666750</xdr:colOff>
      <xdr:row>57</xdr:row>
      <xdr:rowOff>1143000</xdr:rowOff>
    </xdr:to>
    <xdr:pic>
      <xdr:nvPicPr>
        <xdr:cNvPr id="287" name="Picture 1" descr="Picture">
          <a:extLst>
            <a:ext uri="{FF2B5EF4-FFF2-40B4-BE49-F238E27FC236}">
              <a16:creationId xmlns:a16="http://schemas.microsoft.com/office/drawing/2014/main" id="{00000000-0008-0000-02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666750</xdr:colOff>
      <xdr:row>78</xdr:row>
      <xdr:rowOff>1143000</xdr:rowOff>
    </xdr:to>
    <xdr:pic>
      <xdr:nvPicPr>
        <xdr:cNvPr id="288" name="Picture 1" descr="Picture">
          <a:extLst>
            <a:ext uri="{FF2B5EF4-FFF2-40B4-BE49-F238E27FC236}">
              <a16:creationId xmlns:a16="http://schemas.microsoft.com/office/drawing/2014/main" id="{00000000-0008-0000-02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666750</xdr:colOff>
      <xdr:row>56</xdr:row>
      <xdr:rowOff>1143000</xdr:rowOff>
    </xdr:to>
    <xdr:pic>
      <xdr:nvPicPr>
        <xdr:cNvPr id="289" name="Picture 1" descr="Picture">
          <a:extLst>
            <a:ext uri="{FF2B5EF4-FFF2-40B4-BE49-F238E27FC236}">
              <a16:creationId xmlns:a16="http://schemas.microsoft.com/office/drawing/2014/main" id="{00000000-0008-0000-02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60</xdr:row>
      <xdr:rowOff>0</xdr:rowOff>
    </xdr:from>
    <xdr:to>
      <xdr:col>3</xdr:col>
      <xdr:colOff>636270</xdr:colOff>
      <xdr:row>60</xdr:row>
      <xdr:rowOff>1143000</xdr:rowOff>
    </xdr:to>
    <xdr:pic>
      <xdr:nvPicPr>
        <xdr:cNvPr id="98" name="Picture 1" descr="Picture">
          <a:extLst>
            <a:ext uri="{FF2B5EF4-FFF2-40B4-BE49-F238E27FC236}">
              <a16:creationId xmlns:a16="http://schemas.microsoft.com/office/drawing/2014/main" id="{00000000-0008-0000-03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636270</xdr:colOff>
      <xdr:row>40</xdr:row>
      <xdr:rowOff>1143000</xdr:rowOff>
    </xdr:to>
    <xdr:pic>
      <xdr:nvPicPr>
        <xdr:cNvPr id="99" name="Picture 1" descr="Picture">
          <a:extLst>
            <a:ext uri="{FF2B5EF4-FFF2-40B4-BE49-F238E27FC236}">
              <a16:creationId xmlns:a16="http://schemas.microsoft.com/office/drawing/2014/main" id="{00000000-0008-0000-03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636270</xdr:colOff>
      <xdr:row>39</xdr:row>
      <xdr:rowOff>1143000</xdr:rowOff>
    </xdr:to>
    <xdr:pic>
      <xdr:nvPicPr>
        <xdr:cNvPr id="100" name="Picture 1" descr="Picture">
          <a:extLst>
            <a:ext uri="{FF2B5EF4-FFF2-40B4-BE49-F238E27FC236}">
              <a16:creationId xmlns:a16="http://schemas.microsoft.com/office/drawing/2014/main" id="{00000000-0008-0000-03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636270</xdr:colOff>
      <xdr:row>38</xdr:row>
      <xdr:rowOff>1143000</xdr:rowOff>
    </xdr:to>
    <xdr:pic>
      <xdr:nvPicPr>
        <xdr:cNvPr id="101" name="Picture 1" descr="Picture">
          <a:extLst>
            <a:ext uri="{FF2B5EF4-FFF2-40B4-BE49-F238E27FC236}">
              <a16:creationId xmlns:a16="http://schemas.microsoft.com/office/drawing/2014/main" id="{00000000-0008-0000-03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636270</xdr:colOff>
      <xdr:row>20</xdr:row>
      <xdr:rowOff>1143000</xdr:rowOff>
    </xdr:to>
    <xdr:pic>
      <xdr:nvPicPr>
        <xdr:cNvPr id="102" name="Picture 1" descr="Picture">
          <a:extLst>
            <a:ext uri="{FF2B5EF4-FFF2-40B4-BE49-F238E27FC236}">
              <a16:creationId xmlns:a16="http://schemas.microsoft.com/office/drawing/2014/main" id="{00000000-0008-0000-03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636270</xdr:colOff>
      <xdr:row>83</xdr:row>
      <xdr:rowOff>1143000</xdr:rowOff>
    </xdr:to>
    <xdr:pic>
      <xdr:nvPicPr>
        <xdr:cNvPr id="103" name="Picture 1" descr="Picture">
          <a:extLst>
            <a:ext uri="{FF2B5EF4-FFF2-40B4-BE49-F238E27FC236}">
              <a16:creationId xmlns:a16="http://schemas.microsoft.com/office/drawing/2014/main" id="{00000000-0008-0000-03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636270</xdr:colOff>
      <xdr:row>79</xdr:row>
      <xdr:rowOff>1143000</xdr:rowOff>
    </xdr:to>
    <xdr:pic>
      <xdr:nvPicPr>
        <xdr:cNvPr id="104" name="Picture 1" descr="Picture">
          <a:extLst>
            <a:ext uri="{FF2B5EF4-FFF2-40B4-BE49-F238E27FC236}">
              <a16:creationId xmlns:a16="http://schemas.microsoft.com/office/drawing/2014/main" id="{00000000-0008-0000-03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636270</xdr:colOff>
      <xdr:row>102</xdr:row>
      <xdr:rowOff>45720</xdr:rowOff>
    </xdr:to>
    <xdr:pic>
      <xdr:nvPicPr>
        <xdr:cNvPr id="105" name="Picture 1" descr="Picture">
          <a:extLst>
            <a:ext uri="{FF2B5EF4-FFF2-40B4-BE49-F238E27FC236}">
              <a16:creationId xmlns:a16="http://schemas.microsoft.com/office/drawing/2014/main" id="{00000000-0008-0000-03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636270</xdr:colOff>
      <xdr:row>78</xdr:row>
      <xdr:rowOff>1143000</xdr:rowOff>
    </xdr:to>
    <xdr:pic>
      <xdr:nvPicPr>
        <xdr:cNvPr id="106" name="Picture 1" descr="Picture">
          <a:extLst>
            <a:ext uri="{FF2B5EF4-FFF2-40B4-BE49-F238E27FC236}">
              <a16:creationId xmlns:a16="http://schemas.microsoft.com/office/drawing/2014/main" id="{00000000-0008-0000-03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636270</xdr:colOff>
      <xdr:row>61</xdr:row>
      <xdr:rowOff>1143000</xdr:rowOff>
    </xdr:to>
    <xdr:pic>
      <xdr:nvPicPr>
        <xdr:cNvPr id="107" name="Picture 1" descr="Picture">
          <a:extLst>
            <a:ext uri="{FF2B5EF4-FFF2-40B4-BE49-F238E27FC236}">
              <a16:creationId xmlns:a16="http://schemas.microsoft.com/office/drawing/2014/main" id="{00000000-0008-0000-03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636270</xdr:colOff>
      <xdr:row>90</xdr:row>
      <xdr:rowOff>1143000</xdr:rowOff>
    </xdr:to>
    <xdr:pic>
      <xdr:nvPicPr>
        <xdr:cNvPr id="108" name="Picture 1" descr="Picture">
          <a:extLst>
            <a:ext uri="{FF2B5EF4-FFF2-40B4-BE49-F238E27FC236}">
              <a16:creationId xmlns:a16="http://schemas.microsoft.com/office/drawing/2014/main" id="{00000000-0008-0000-03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636270</xdr:colOff>
      <xdr:row>19</xdr:row>
      <xdr:rowOff>1143000</xdr:rowOff>
    </xdr:to>
    <xdr:pic>
      <xdr:nvPicPr>
        <xdr:cNvPr id="109" name="Picture 1" descr="Picture">
          <a:extLst>
            <a:ext uri="{FF2B5EF4-FFF2-40B4-BE49-F238E27FC236}">
              <a16:creationId xmlns:a16="http://schemas.microsoft.com/office/drawing/2014/main" id="{00000000-0008-0000-03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636270</xdr:colOff>
      <xdr:row>93</xdr:row>
      <xdr:rowOff>1143000</xdr:rowOff>
    </xdr:to>
    <xdr:pic>
      <xdr:nvPicPr>
        <xdr:cNvPr id="110" name="Picture 1" descr="Picture">
          <a:extLst>
            <a:ext uri="{FF2B5EF4-FFF2-40B4-BE49-F238E27FC236}">
              <a16:creationId xmlns:a16="http://schemas.microsoft.com/office/drawing/2014/main" id="{00000000-0008-0000-03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636270</xdr:colOff>
      <xdr:row>57</xdr:row>
      <xdr:rowOff>1143000</xdr:rowOff>
    </xdr:to>
    <xdr:pic>
      <xdr:nvPicPr>
        <xdr:cNvPr id="111" name="Picture 1" descr="Picture">
          <a:extLst>
            <a:ext uri="{FF2B5EF4-FFF2-40B4-BE49-F238E27FC236}">
              <a16:creationId xmlns:a16="http://schemas.microsoft.com/office/drawing/2014/main" id="{00000000-0008-0000-03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636270</xdr:colOff>
      <xdr:row>37</xdr:row>
      <xdr:rowOff>1143000</xdr:rowOff>
    </xdr:to>
    <xdr:pic>
      <xdr:nvPicPr>
        <xdr:cNvPr id="112" name="Picture 1" descr="Picture">
          <a:extLst>
            <a:ext uri="{FF2B5EF4-FFF2-40B4-BE49-F238E27FC236}">
              <a16:creationId xmlns:a16="http://schemas.microsoft.com/office/drawing/2014/main" id="{00000000-0008-0000-03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636270</xdr:colOff>
      <xdr:row>75</xdr:row>
      <xdr:rowOff>1143000</xdr:rowOff>
    </xdr:to>
    <xdr:pic>
      <xdr:nvPicPr>
        <xdr:cNvPr id="113" name="Picture 1" descr="Picture">
          <a:extLst>
            <a:ext uri="{FF2B5EF4-FFF2-40B4-BE49-F238E27FC236}">
              <a16:creationId xmlns:a16="http://schemas.microsoft.com/office/drawing/2014/main" id="{00000000-0008-0000-03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636270</xdr:colOff>
      <xdr:row>56</xdr:row>
      <xdr:rowOff>1143000</xdr:rowOff>
    </xdr:to>
    <xdr:pic>
      <xdr:nvPicPr>
        <xdr:cNvPr id="114" name="Picture 1" descr="Picture">
          <a:extLst>
            <a:ext uri="{FF2B5EF4-FFF2-40B4-BE49-F238E27FC236}">
              <a16:creationId xmlns:a16="http://schemas.microsoft.com/office/drawing/2014/main" id="{00000000-0008-0000-03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636270</xdr:colOff>
      <xdr:row>36</xdr:row>
      <xdr:rowOff>1143000</xdr:rowOff>
    </xdr:to>
    <xdr:pic>
      <xdr:nvPicPr>
        <xdr:cNvPr id="115" name="Picture 1" descr="Picture">
          <a:extLst>
            <a:ext uri="{FF2B5EF4-FFF2-40B4-BE49-F238E27FC236}">
              <a16:creationId xmlns:a16="http://schemas.microsoft.com/office/drawing/2014/main" id="{00000000-0008-0000-03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636270</xdr:colOff>
      <xdr:row>74</xdr:row>
      <xdr:rowOff>1143000</xdr:rowOff>
    </xdr:to>
    <xdr:pic>
      <xdr:nvPicPr>
        <xdr:cNvPr id="116" name="Picture 1" descr="Picture">
          <a:extLst>
            <a:ext uri="{FF2B5EF4-FFF2-40B4-BE49-F238E27FC236}">
              <a16:creationId xmlns:a16="http://schemas.microsoft.com/office/drawing/2014/main" id="{00000000-0008-0000-03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636270</xdr:colOff>
      <xdr:row>55</xdr:row>
      <xdr:rowOff>1143000</xdr:rowOff>
    </xdr:to>
    <xdr:pic>
      <xdr:nvPicPr>
        <xdr:cNvPr id="117" name="Picture 1" descr="Picture">
          <a:extLst>
            <a:ext uri="{FF2B5EF4-FFF2-40B4-BE49-F238E27FC236}">
              <a16:creationId xmlns:a16="http://schemas.microsoft.com/office/drawing/2014/main" id="{00000000-0008-0000-03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636270</xdr:colOff>
      <xdr:row>35</xdr:row>
      <xdr:rowOff>1143000</xdr:rowOff>
    </xdr:to>
    <xdr:pic>
      <xdr:nvPicPr>
        <xdr:cNvPr id="118" name="Picture 1" descr="Picture">
          <a:extLst>
            <a:ext uri="{FF2B5EF4-FFF2-40B4-BE49-F238E27FC236}">
              <a16:creationId xmlns:a16="http://schemas.microsoft.com/office/drawing/2014/main" id="{00000000-0008-0000-03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636270</xdr:colOff>
      <xdr:row>18</xdr:row>
      <xdr:rowOff>1143000</xdr:rowOff>
    </xdr:to>
    <xdr:pic>
      <xdr:nvPicPr>
        <xdr:cNvPr id="119" name="Picture 1" descr="Picture">
          <a:extLst>
            <a:ext uri="{FF2B5EF4-FFF2-40B4-BE49-F238E27FC236}">
              <a16:creationId xmlns:a16="http://schemas.microsoft.com/office/drawing/2014/main" id="{00000000-0008-0000-03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636270</xdr:colOff>
      <xdr:row>73</xdr:row>
      <xdr:rowOff>1143000</xdr:rowOff>
    </xdr:to>
    <xdr:pic>
      <xdr:nvPicPr>
        <xdr:cNvPr id="120" name="Picture 1" descr="Picture">
          <a:extLst>
            <a:ext uri="{FF2B5EF4-FFF2-40B4-BE49-F238E27FC236}">
              <a16:creationId xmlns:a16="http://schemas.microsoft.com/office/drawing/2014/main" id="{00000000-0008-0000-03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636270</xdr:colOff>
      <xdr:row>54</xdr:row>
      <xdr:rowOff>1143000</xdr:rowOff>
    </xdr:to>
    <xdr:pic>
      <xdr:nvPicPr>
        <xdr:cNvPr id="121" name="Picture 1" descr="Picture">
          <a:extLst>
            <a:ext uri="{FF2B5EF4-FFF2-40B4-BE49-F238E27FC236}">
              <a16:creationId xmlns:a16="http://schemas.microsoft.com/office/drawing/2014/main" id="{00000000-0008-0000-03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636270</xdr:colOff>
      <xdr:row>34</xdr:row>
      <xdr:rowOff>1143000</xdr:rowOff>
    </xdr:to>
    <xdr:pic>
      <xdr:nvPicPr>
        <xdr:cNvPr id="122" name="Picture 1" descr="Picture">
          <a:extLst>
            <a:ext uri="{FF2B5EF4-FFF2-40B4-BE49-F238E27FC236}">
              <a16:creationId xmlns:a16="http://schemas.microsoft.com/office/drawing/2014/main" id="{00000000-0008-0000-03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636270</xdr:colOff>
      <xdr:row>17</xdr:row>
      <xdr:rowOff>1143000</xdr:rowOff>
    </xdr:to>
    <xdr:pic>
      <xdr:nvPicPr>
        <xdr:cNvPr id="123" name="Picture 1" descr="Picture">
          <a:extLst>
            <a:ext uri="{FF2B5EF4-FFF2-40B4-BE49-F238E27FC236}">
              <a16:creationId xmlns:a16="http://schemas.microsoft.com/office/drawing/2014/main" id="{00000000-0008-0000-03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636270</xdr:colOff>
      <xdr:row>95</xdr:row>
      <xdr:rowOff>1143000</xdr:rowOff>
    </xdr:to>
    <xdr:pic>
      <xdr:nvPicPr>
        <xdr:cNvPr id="124" name="Picture 1" descr="Picture">
          <a:extLst>
            <a:ext uri="{FF2B5EF4-FFF2-40B4-BE49-F238E27FC236}">
              <a16:creationId xmlns:a16="http://schemas.microsoft.com/office/drawing/2014/main" id="{00000000-0008-0000-03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636270</xdr:colOff>
      <xdr:row>77</xdr:row>
      <xdr:rowOff>1143000</xdr:rowOff>
    </xdr:to>
    <xdr:pic>
      <xdr:nvPicPr>
        <xdr:cNvPr id="125" name="Picture 1" descr="Picture">
          <a:extLst>
            <a:ext uri="{FF2B5EF4-FFF2-40B4-BE49-F238E27FC236}">
              <a16:creationId xmlns:a16="http://schemas.microsoft.com/office/drawing/2014/main" id="{00000000-0008-0000-03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636270</xdr:colOff>
      <xdr:row>76</xdr:row>
      <xdr:rowOff>1143000</xdr:rowOff>
    </xdr:to>
    <xdr:pic>
      <xdr:nvPicPr>
        <xdr:cNvPr id="126" name="Picture 1" descr="Picture">
          <a:extLst>
            <a:ext uri="{FF2B5EF4-FFF2-40B4-BE49-F238E27FC236}">
              <a16:creationId xmlns:a16="http://schemas.microsoft.com/office/drawing/2014/main" id="{00000000-0008-0000-03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636270</xdr:colOff>
      <xdr:row>59</xdr:row>
      <xdr:rowOff>1143000</xdr:rowOff>
    </xdr:to>
    <xdr:pic>
      <xdr:nvPicPr>
        <xdr:cNvPr id="127" name="Picture 1" descr="Picture">
          <a:extLst>
            <a:ext uri="{FF2B5EF4-FFF2-40B4-BE49-F238E27FC236}">
              <a16:creationId xmlns:a16="http://schemas.microsoft.com/office/drawing/2014/main" id="{00000000-0008-0000-03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636270</xdr:colOff>
      <xdr:row>94</xdr:row>
      <xdr:rowOff>1143000</xdr:rowOff>
    </xdr:to>
    <xdr:pic>
      <xdr:nvPicPr>
        <xdr:cNvPr id="128" name="Picture 1" descr="Picture">
          <a:extLst>
            <a:ext uri="{FF2B5EF4-FFF2-40B4-BE49-F238E27FC236}">
              <a16:creationId xmlns:a16="http://schemas.microsoft.com/office/drawing/2014/main" id="{00000000-0008-0000-03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636270</xdr:colOff>
      <xdr:row>58</xdr:row>
      <xdr:rowOff>1143000</xdr:rowOff>
    </xdr:to>
    <xdr:pic>
      <xdr:nvPicPr>
        <xdr:cNvPr id="129" name="Picture 1" descr="Picture">
          <a:extLst>
            <a:ext uri="{FF2B5EF4-FFF2-40B4-BE49-F238E27FC236}">
              <a16:creationId xmlns:a16="http://schemas.microsoft.com/office/drawing/2014/main" id="{00000000-0008-0000-03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636270</xdr:colOff>
      <xdr:row>30</xdr:row>
      <xdr:rowOff>1143000</xdr:rowOff>
    </xdr:to>
    <xdr:pic>
      <xdr:nvPicPr>
        <xdr:cNvPr id="130" name="Picture 1" descr="Picture">
          <a:extLst>
            <a:ext uri="{FF2B5EF4-FFF2-40B4-BE49-F238E27FC236}">
              <a16:creationId xmlns:a16="http://schemas.microsoft.com/office/drawing/2014/main" id="{00000000-0008-0000-03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636270</xdr:colOff>
      <xdr:row>81</xdr:row>
      <xdr:rowOff>1143000</xdr:rowOff>
    </xdr:to>
    <xdr:pic>
      <xdr:nvPicPr>
        <xdr:cNvPr id="131" name="Picture 1" descr="Picture">
          <a:extLst>
            <a:ext uri="{FF2B5EF4-FFF2-40B4-BE49-F238E27FC236}">
              <a16:creationId xmlns:a16="http://schemas.microsoft.com/office/drawing/2014/main" id="{00000000-0008-0000-03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636270</xdr:colOff>
      <xdr:row>13</xdr:row>
      <xdr:rowOff>1143000</xdr:rowOff>
    </xdr:to>
    <xdr:pic>
      <xdr:nvPicPr>
        <xdr:cNvPr id="132" name="Picture 1" descr="Picture">
          <a:extLst>
            <a:ext uri="{FF2B5EF4-FFF2-40B4-BE49-F238E27FC236}">
              <a16:creationId xmlns:a16="http://schemas.microsoft.com/office/drawing/2014/main" id="{00000000-0008-0000-03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636270</xdr:colOff>
      <xdr:row>12</xdr:row>
      <xdr:rowOff>1143000</xdr:rowOff>
    </xdr:to>
    <xdr:pic>
      <xdr:nvPicPr>
        <xdr:cNvPr id="133" name="Picture 1" descr="Picture">
          <a:extLst>
            <a:ext uri="{FF2B5EF4-FFF2-40B4-BE49-F238E27FC236}">
              <a16:creationId xmlns:a16="http://schemas.microsoft.com/office/drawing/2014/main" id="{00000000-0008-0000-03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636270</xdr:colOff>
      <xdr:row>72</xdr:row>
      <xdr:rowOff>1143000</xdr:rowOff>
    </xdr:to>
    <xdr:pic>
      <xdr:nvPicPr>
        <xdr:cNvPr id="134" name="Picture 1" descr="Picture">
          <a:extLst>
            <a:ext uri="{FF2B5EF4-FFF2-40B4-BE49-F238E27FC236}">
              <a16:creationId xmlns:a16="http://schemas.microsoft.com/office/drawing/2014/main" id="{00000000-0008-0000-03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636270</xdr:colOff>
      <xdr:row>53</xdr:row>
      <xdr:rowOff>1143000</xdr:rowOff>
    </xdr:to>
    <xdr:pic>
      <xdr:nvPicPr>
        <xdr:cNvPr id="135" name="Picture 1" descr="Picture">
          <a:extLst>
            <a:ext uri="{FF2B5EF4-FFF2-40B4-BE49-F238E27FC236}">
              <a16:creationId xmlns:a16="http://schemas.microsoft.com/office/drawing/2014/main" id="{00000000-0008-0000-03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636270</xdr:colOff>
      <xdr:row>87</xdr:row>
      <xdr:rowOff>1143000</xdr:rowOff>
    </xdr:to>
    <xdr:pic>
      <xdr:nvPicPr>
        <xdr:cNvPr id="136" name="Picture 1" descr="Picture">
          <a:extLst>
            <a:ext uri="{FF2B5EF4-FFF2-40B4-BE49-F238E27FC236}">
              <a16:creationId xmlns:a16="http://schemas.microsoft.com/office/drawing/2014/main" id="{00000000-0008-0000-03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636270</xdr:colOff>
      <xdr:row>16</xdr:row>
      <xdr:rowOff>1143000</xdr:rowOff>
    </xdr:to>
    <xdr:pic>
      <xdr:nvPicPr>
        <xdr:cNvPr id="137" name="Picture 1" descr="Picture">
          <a:extLst>
            <a:ext uri="{FF2B5EF4-FFF2-40B4-BE49-F238E27FC236}">
              <a16:creationId xmlns:a16="http://schemas.microsoft.com/office/drawing/2014/main" id="{00000000-0008-0000-03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636270</xdr:colOff>
      <xdr:row>52</xdr:row>
      <xdr:rowOff>1143000</xdr:rowOff>
    </xdr:to>
    <xdr:pic>
      <xdr:nvPicPr>
        <xdr:cNvPr id="138" name="Picture 1" descr="Picture">
          <a:extLst>
            <a:ext uri="{FF2B5EF4-FFF2-40B4-BE49-F238E27FC236}">
              <a16:creationId xmlns:a16="http://schemas.microsoft.com/office/drawing/2014/main" id="{00000000-0008-0000-03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636270</xdr:colOff>
      <xdr:row>33</xdr:row>
      <xdr:rowOff>1143000</xdr:rowOff>
    </xdr:to>
    <xdr:pic>
      <xdr:nvPicPr>
        <xdr:cNvPr id="139" name="Picture 1" descr="Picture">
          <a:extLst>
            <a:ext uri="{FF2B5EF4-FFF2-40B4-BE49-F238E27FC236}">
              <a16:creationId xmlns:a16="http://schemas.microsoft.com/office/drawing/2014/main" id="{00000000-0008-0000-03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636270</xdr:colOff>
      <xdr:row>82</xdr:row>
      <xdr:rowOff>1143000</xdr:rowOff>
    </xdr:to>
    <xdr:pic>
      <xdr:nvPicPr>
        <xdr:cNvPr id="140" name="Picture 1" descr="Picture">
          <a:extLst>
            <a:ext uri="{FF2B5EF4-FFF2-40B4-BE49-F238E27FC236}">
              <a16:creationId xmlns:a16="http://schemas.microsoft.com/office/drawing/2014/main" id="{00000000-0008-0000-03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636270</xdr:colOff>
      <xdr:row>51</xdr:row>
      <xdr:rowOff>1143000</xdr:rowOff>
    </xdr:to>
    <xdr:pic>
      <xdr:nvPicPr>
        <xdr:cNvPr id="141" name="Picture 1" descr="Picture">
          <a:extLst>
            <a:ext uri="{FF2B5EF4-FFF2-40B4-BE49-F238E27FC236}">
              <a16:creationId xmlns:a16="http://schemas.microsoft.com/office/drawing/2014/main" id="{00000000-0008-0000-03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636270</xdr:colOff>
      <xdr:row>32</xdr:row>
      <xdr:rowOff>1143000</xdr:rowOff>
    </xdr:to>
    <xdr:pic>
      <xdr:nvPicPr>
        <xdr:cNvPr id="142" name="Picture 1" descr="Picture">
          <a:extLst>
            <a:ext uri="{FF2B5EF4-FFF2-40B4-BE49-F238E27FC236}">
              <a16:creationId xmlns:a16="http://schemas.microsoft.com/office/drawing/2014/main" id="{00000000-0008-0000-03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636270</xdr:colOff>
      <xdr:row>15</xdr:row>
      <xdr:rowOff>1143000</xdr:rowOff>
    </xdr:to>
    <xdr:pic>
      <xdr:nvPicPr>
        <xdr:cNvPr id="143" name="Picture 1" descr="Picture">
          <a:extLst>
            <a:ext uri="{FF2B5EF4-FFF2-40B4-BE49-F238E27FC236}">
              <a16:creationId xmlns:a16="http://schemas.microsoft.com/office/drawing/2014/main" id="{00000000-0008-0000-03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636270</xdr:colOff>
      <xdr:row>31</xdr:row>
      <xdr:rowOff>1143000</xdr:rowOff>
    </xdr:to>
    <xdr:pic>
      <xdr:nvPicPr>
        <xdr:cNvPr id="144" name="Picture 1" descr="Picture">
          <a:extLst>
            <a:ext uri="{FF2B5EF4-FFF2-40B4-BE49-F238E27FC236}">
              <a16:creationId xmlns:a16="http://schemas.microsoft.com/office/drawing/2014/main" id="{00000000-0008-0000-03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636270</xdr:colOff>
      <xdr:row>14</xdr:row>
      <xdr:rowOff>1143000</xdr:rowOff>
    </xdr:to>
    <xdr:pic>
      <xdr:nvPicPr>
        <xdr:cNvPr id="145" name="Picture 1" descr="Picture">
          <a:extLst>
            <a:ext uri="{FF2B5EF4-FFF2-40B4-BE49-F238E27FC236}">
              <a16:creationId xmlns:a16="http://schemas.microsoft.com/office/drawing/2014/main" id="{00000000-0008-0000-03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636270</xdr:colOff>
      <xdr:row>49</xdr:row>
      <xdr:rowOff>1143000</xdr:rowOff>
    </xdr:to>
    <xdr:pic>
      <xdr:nvPicPr>
        <xdr:cNvPr id="146" name="Picture 1" descr="Picture">
          <a:extLst>
            <a:ext uri="{FF2B5EF4-FFF2-40B4-BE49-F238E27FC236}">
              <a16:creationId xmlns:a16="http://schemas.microsoft.com/office/drawing/2014/main" id="{00000000-0008-0000-03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636270</xdr:colOff>
      <xdr:row>48</xdr:row>
      <xdr:rowOff>1143000</xdr:rowOff>
    </xdr:to>
    <xdr:pic>
      <xdr:nvPicPr>
        <xdr:cNvPr id="147" name="Picture 1" descr="Picture">
          <a:extLst>
            <a:ext uri="{FF2B5EF4-FFF2-40B4-BE49-F238E27FC236}">
              <a16:creationId xmlns:a16="http://schemas.microsoft.com/office/drawing/2014/main" id="{00000000-0008-0000-03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636270</xdr:colOff>
      <xdr:row>29</xdr:row>
      <xdr:rowOff>1143000</xdr:rowOff>
    </xdr:to>
    <xdr:pic>
      <xdr:nvPicPr>
        <xdr:cNvPr id="148" name="Picture 1" descr="Picture">
          <a:extLst>
            <a:ext uri="{FF2B5EF4-FFF2-40B4-BE49-F238E27FC236}">
              <a16:creationId xmlns:a16="http://schemas.microsoft.com/office/drawing/2014/main" id="{00000000-0008-0000-03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636270</xdr:colOff>
      <xdr:row>28</xdr:row>
      <xdr:rowOff>1143000</xdr:rowOff>
    </xdr:to>
    <xdr:pic>
      <xdr:nvPicPr>
        <xdr:cNvPr id="149" name="Picture 1" descr="Picture">
          <a:extLst>
            <a:ext uri="{FF2B5EF4-FFF2-40B4-BE49-F238E27FC236}">
              <a16:creationId xmlns:a16="http://schemas.microsoft.com/office/drawing/2014/main" id="{00000000-0008-0000-03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636270</xdr:colOff>
      <xdr:row>27</xdr:row>
      <xdr:rowOff>1143000</xdr:rowOff>
    </xdr:to>
    <xdr:pic>
      <xdr:nvPicPr>
        <xdr:cNvPr id="150" name="Picture 1" descr="Picture">
          <a:extLst>
            <a:ext uri="{FF2B5EF4-FFF2-40B4-BE49-F238E27FC236}">
              <a16:creationId xmlns:a16="http://schemas.microsoft.com/office/drawing/2014/main" id="{00000000-0008-0000-03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636270</xdr:colOff>
      <xdr:row>11</xdr:row>
      <xdr:rowOff>1143000</xdr:rowOff>
    </xdr:to>
    <xdr:pic>
      <xdr:nvPicPr>
        <xdr:cNvPr id="151" name="Picture 1" descr="Picture">
          <a:extLst>
            <a:ext uri="{FF2B5EF4-FFF2-40B4-BE49-F238E27FC236}">
              <a16:creationId xmlns:a16="http://schemas.microsoft.com/office/drawing/2014/main" id="{00000000-0008-0000-03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636270</xdr:colOff>
      <xdr:row>71</xdr:row>
      <xdr:rowOff>1143000</xdr:rowOff>
    </xdr:to>
    <xdr:pic>
      <xdr:nvPicPr>
        <xdr:cNvPr id="152" name="Picture 1" descr="Picture">
          <a:extLst>
            <a:ext uri="{FF2B5EF4-FFF2-40B4-BE49-F238E27FC236}">
              <a16:creationId xmlns:a16="http://schemas.microsoft.com/office/drawing/2014/main" id="{00000000-0008-0000-03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636270</xdr:colOff>
      <xdr:row>70</xdr:row>
      <xdr:rowOff>1143000</xdr:rowOff>
    </xdr:to>
    <xdr:pic>
      <xdr:nvPicPr>
        <xdr:cNvPr id="153" name="Picture 1" descr="Picture">
          <a:extLst>
            <a:ext uri="{FF2B5EF4-FFF2-40B4-BE49-F238E27FC236}">
              <a16:creationId xmlns:a16="http://schemas.microsoft.com/office/drawing/2014/main" id="{00000000-0008-0000-03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636270</xdr:colOff>
      <xdr:row>69</xdr:row>
      <xdr:rowOff>1143000</xdr:rowOff>
    </xdr:to>
    <xdr:pic>
      <xdr:nvPicPr>
        <xdr:cNvPr id="154" name="Picture 1" descr="Picture">
          <a:extLst>
            <a:ext uri="{FF2B5EF4-FFF2-40B4-BE49-F238E27FC236}">
              <a16:creationId xmlns:a16="http://schemas.microsoft.com/office/drawing/2014/main" id="{00000000-0008-0000-03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636270</xdr:colOff>
      <xdr:row>50</xdr:row>
      <xdr:rowOff>1143000</xdr:rowOff>
    </xdr:to>
    <xdr:pic>
      <xdr:nvPicPr>
        <xdr:cNvPr id="155" name="Picture 1" descr="Picture">
          <a:extLst>
            <a:ext uri="{FF2B5EF4-FFF2-40B4-BE49-F238E27FC236}">
              <a16:creationId xmlns:a16="http://schemas.microsoft.com/office/drawing/2014/main" id="{00000000-0008-0000-03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636270</xdr:colOff>
      <xdr:row>10</xdr:row>
      <xdr:rowOff>1143000</xdr:rowOff>
    </xdr:to>
    <xdr:pic>
      <xdr:nvPicPr>
        <xdr:cNvPr id="156" name="Picture 1" descr="Picture">
          <a:extLst>
            <a:ext uri="{FF2B5EF4-FFF2-40B4-BE49-F238E27FC236}">
              <a16:creationId xmlns:a16="http://schemas.microsoft.com/office/drawing/2014/main" id="{00000000-0008-0000-03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636270</xdr:colOff>
      <xdr:row>9</xdr:row>
      <xdr:rowOff>1143000</xdr:rowOff>
    </xdr:to>
    <xdr:pic>
      <xdr:nvPicPr>
        <xdr:cNvPr id="157" name="Picture 1" descr="Picture">
          <a:extLst>
            <a:ext uri="{FF2B5EF4-FFF2-40B4-BE49-F238E27FC236}">
              <a16:creationId xmlns:a16="http://schemas.microsoft.com/office/drawing/2014/main" id="{00000000-0008-0000-03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636270</xdr:colOff>
      <xdr:row>66</xdr:row>
      <xdr:rowOff>1143000</xdr:rowOff>
    </xdr:to>
    <xdr:pic>
      <xdr:nvPicPr>
        <xdr:cNvPr id="158" name="Picture 1" descr="Picture">
          <a:extLst>
            <a:ext uri="{FF2B5EF4-FFF2-40B4-BE49-F238E27FC236}">
              <a16:creationId xmlns:a16="http://schemas.microsoft.com/office/drawing/2014/main" id="{00000000-0008-0000-03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636270</xdr:colOff>
      <xdr:row>46</xdr:row>
      <xdr:rowOff>1143000</xdr:rowOff>
    </xdr:to>
    <xdr:pic>
      <xdr:nvPicPr>
        <xdr:cNvPr id="159" name="Picture 1" descr="Picture">
          <a:extLst>
            <a:ext uri="{FF2B5EF4-FFF2-40B4-BE49-F238E27FC236}">
              <a16:creationId xmlns:a16="http://schemas.microsoft.com/office/drawing/2014/main" id="{00000000-0008-0000-03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636270</xdr:colOff>
      <xdr:row>65</xdr:row>
      <xdr:rowOff>1143000</xdr:rowOff>
    </xdr:to>
    <xdr:pic>
      <xdr:nvPicPr>
        <xdr:cNvPr id="160" name="Picture 1" descr="Picture">
          <a:extLst>
            <a:ext uri="{FF2B5EF4-FFF2-40B4-BE49-F238E27FC236}">
              <a16:creationId xmlns:a16="http://schemas.microsoft.com/office/drawing/2014/main" id="{00000000-0008-0000-03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636270</xdr:colOff>
      <xdr:row>89</xdr:row>
      <xdr:rowOff>1143000</xdr:rowOff>
    </xdr:to>
    <xdr:pic>
      <xdr:nvPicPr>
        <xdr:cNvPr id="161" name="Picture 1" descr="Picture">
          <a:extLst>
            <a:ext uri="{FF2B5EF4-FFF2-40B4-BE49-F238E27FC236}">
              <a16:creationId xmlns:a16="http://schemas.microsoft.com/office/drawing/2014/main" id="{00000000-0008-0000-03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636270</xdr:colOff>
      <xdr:row>26</xdr:row>
      <xdr:rowOff>1143000</xdr:rowOff>
    </xdr:to>
    <xdr:pic>
      <xdr:nvPicPr>
        <xdr:cNvPr id="162" name="Picture 1" descr="Picture">
          <a:extLst>
            <a:ext uri="{FF2B5EF4-FFF2-40B4-BE49-F238E27FC236}">
              <a16:creationId xmlns:a16="http://schemas.microsoft.com/office/drawing/2014/main" id="{00000000-0008-0000-03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636270</xdr:colOff>
      <xdr:row>64</xdr:row>
      <xdr:rowOff>1143000</xdr:rowOff>
    </xdr:to>
    <xdr:pic>
      <xdr:nvPicPr>
        <xdr:cNvPr id="163" name="Picture 1" descr="Picture">
          <a:extLst>
            <a:ext uri="{FF2B5EF4-FFF2-40B4-BE49-F238E27FC236}">
              <a16:creationId xmlns:a16="http://schemas.microsoft.com/office/drawing/2014/main" id="{00000000-0008-0000-03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636270</xdr:colOff>
      <xdr:row>45</xdr:row>
      <xdr:rowOff>1143000</xdr:rowOff>
    </xdr:to>
    <xdr:pic>
      <xdr:nvPicPr>
        <xdr:cNvPr id="164" name="Picture 1" descr="Picture">
          <a:extLst>
            <a:ext uri="{FF2B5EF4-FFF2-40B4-BE49-F238E27FC236}">
              <a16:creationId xmlns:a16="http://schemas.microsoft.com/office/drawing/2014/main" id="{00000000-0008-0000-03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636270</xdr:colOff>
      <xdr:row>86</xdr:row>
      <xdr:rowOff>1143000</xdr:rowOff>
    </xdr:to>
    <xdr:pic>
      <xdr:nvPicPr>
        <xdr:cNvPr id="165" name="Picture 1" descr="Picture">
          <a:extLst>
            <a:ext uri="{FF2B5EF4-FFF2-40B4-BE49-F238E27FC236}">
              <a16:creationId xmlns:a16="http://schemas.microsoft.com/office/drawing/2014/main" id="{00000000-0008-0000-03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636270</xdr:colOff>
      <xdr:row>63</xdr:row>
      <xdr:rowOff>1143000</xdr:rowOff>
    </xdr:to>
    <xdr:pic>
      <xdr:nvPicPr>
        <xdr:cNvPr id="166" name="Picture 1" descr="Picture">
          <a:extLst>
            <a:ext uri="{FF2B5EF4-FFF2-40B4-BE49-F238E27FC236}">
              <a16:creationId xmlns:a16="http://schemas.microsoft.com/office/drawing/2014/main" id="{00000000-0008-0000-03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636270</xdr:colOff>
      <xdr:row>44</xdr:row>
      <xdr:rowOff>1143000</xdr:rowOff>
    </xdr:to>
    <xdr:pic>
      <xdr:nvPicPr>
        <xdr:cNvPr id="167" name="Picture 1" descr="Picture">
          <a:extLst>
            <a:ext uri="{FF2B5EF4-FFF2-40B4-BE49-F238E27FC236}">
              <a16:creationId xmlns:a16="http://schemas.microsoft.com/office/drawing/2014/main" id="{00000000-0008-0000-03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636270</xdr:colOff>
      <xdr:row>25</xdr:row>
      <xdr:rowOff>1143000</xdr:rowOff>
    </xdr:to>
    <xdr:pic>
      <xdr:nvPicPr>
        <xdr:cNvPr id="168" name="Picture 1" descr="Picture">
          <a:extLst>
            <a:ext uri="{FF2B5EF4-FFF2-40B4-BE49-F238E27FC236}">
              <a16:creationId xmlns:a16="http://schemas.microsoft.com/office/drawing/2014/main" id="{00000000-0008-0000-03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636270</xdr:colOff>
      <xdr:row>8</xdr:row>
      <xdr:rowOff>1143000</xdr:rowOff>
    </xdr:to>
    <xdr:pic>
      <xdr:nvPicPr>
        <xdr:cNvPr id="169" name="Picture 1" descr="Picture">
          <a:extLst>
            <a:ext uri="{FF2B5EF4-FFF2-40B4-BE49-F238E27FC236}">
              <a16:creationId xmlns:a16="http://schemas.microsoft.com/office/drawing/2014/main" id="{00000000-0008-0000-03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636270</xdr:colOff>
      <xdr:row>68</xdr:row>
      <xdr:rowOff>1143000</xdr:rowOff>
    </xdr:to>
    <xdr:pic>
      <xdr:nvPicPr>
        <xdr:cNvPr id="170" name="Picture 1" descr="Picture">
          <a:extLst>
            <a:ext uri="{FF2B5EF4-FFF2-40B4-BE49-F238E27FC236}">
              <a16:creationId xmlns:a16="http://schemas.microsoft.com/office/drawing/2014/main" id="{00000000-0008-0000-03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636270</xdr:colOff>
      <xdr:row>92</xdr:row>
      <xdr:rowOff>1143000</xdr:rowOff>
    </xdr:to>
    <xdr:pic>
      <xdr:nvPicPr>
        <xdr:cNvPr id="171" name="Picture 1" descr="Picture">
          <a:extLst>
            <a:ext uri="{FF2B5EF4-FFF2-40B4-BE49-F238E27FC236}">
              <a16:creationId xmlns:a16="http://schemas.microsoft.com/office/drawing/2014/main" id="{00000000-0008-0000-03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636270</xdr:colOff>
      <xdr:row>67</xdr:row>
      <xdr:rowOff>1143000</xdr:rowOff>
    </xdr:to>
    <xdr:pic>
      <xdr:nvPicPr>
        <xdr:cNvPr id="172" name="Picture 1" descr="Picture">
          <a:extLst>
            <a:ext uri="{FF2B5EF4-FFF2-40B4-BE49-F238E27FC236}">
              <a16:creationId xmlns:a16="http://schemas.microsoft.com/office/drawing/2014/main" id="{00000000-0008-0000-03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636270</xdr:colOff>
      <xdr:row>47</xdr:row>
      <xdr:rowOff>1143000</xdr:rowOff>
    </xdr:to>
    <xdr:pic>
      <xdr:nvPicPr>
        <xdr:cNvPr id="173" name="Picture 1" descr="Picture">
          <a:extLst>
            <a:ext uri="{FF2B5EF4-FFF2-40B4-BE49-F238E27FC236}">
              <a16:creationId xmlns:a16="http://schemas.microsoft.com/office/drawing/2014/main" id="{00000000-0008-0000-03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636270</xdr:colOff>
      <xdr:row>84</xdr:row>
      <xdr:rowOff>1143000</xdr:rowOff>
    </xdr:to>
    <xdr:pic>
      <xdr:nvPicPr>
        <xdr:cNvPr id="174" name="Picture 1" descr="Picture">
          <a:extLst>
            <a:ext uri="{FF2B5EF4-FFF2-40B4-BE49-F238E27FC236}">
              <a16:creationId xmlns:a16="http://schemas.microsoft.com/office/drawing/2014/main" id="{00000000-0008-0000-03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636270</xdr:colOff>
      <xdr:row>4</xdr:row>
      <xdr:rowOff>1143000</xdr:rowOff>
    </xdr:to>
    <xdr:pic>
      <xdr:nvPicPr>
        <xdr:cNvPr id="175" name="Picture 1" descr="Picture">
          <a:extLst>
            <a:ext uri="{FF2B5EF4-FFF2-40B4-BE49-F238E27FC236}">
              <a16:creationId xmlns:a16="http://schemas.microsoft.com/office/drawing/2014/main" id="{00000000-0008-0000-03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636270</xdr:colOff>
      <xdr:row>21</xdr:row>
      <xdr:rowOff>1143000</xdr:rowOff>
    </xdr:to>
    <xdr:pic>
      <xdr:nvPicPr>
        <xdr:cNvPr id="176" name="Picture 1" descr="Picture">
          <a:extLst>
            <a:ext uri="{FF2B5EF4-FFF2-40B4-BE49-F238E27FC236}">
              <a16:creationId xmlns:a16="http://schemas.microsoft.com/office/drawing/2014/main" id="{00000000-0008-0000-03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636270</xdr:colOff>
      <xdr:row>3</xdr:row>
      <xdr:rowOff>1143000</xdr:rowOff>
    </xdr:to>
    <xdr:pic>
      <xdr:nvPicPr>
        <xdr:cNvPr id="177" name="Picture 1" descr="Picture">
          <a:extLst>
            <a:ext uri="{FF2B5EF4-FFF2-40B4-BE49-F238E27FC236}">
              <a16:creationId xmlns:a16="http://schemas.microsoft.com/office/drawing/2014/main" id="{00000000-0008-0000-03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636270</xdr:colOff>
      <xdr:row>2</xdr:row>
      <xdr:rowOff>1143000</xdr:rowOff>
    </xdr:to>
    <xdr:pic>
      <xdr:nvPicPr>
        <xdr:cNvPr id="178" name="Picture 1" descr="Picture">
          <a:extLst>
            <a:ext uri="{FF2B5EF4-FFF2-40B4-BE49-F238E27FC236}">
              <a16:creationId xmlns:a16="http://schemas.microsoft.com/office/drawing/2014/main" id="{00000000-0008-0000-03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636270</xdr:colOff>
      <xdr:row>1</xdr:row>
      <xdr:rowOff>1143000</xdr:rowOff>
    </xdr:to>
    <xdr:pic>
      <xdr:nvPicPr>
        <xdr:cNvPr id="179" name="Picture 1" descr="Picture">
          <a:extLst>
            <a:ext uri="{FF2B5EF4-FFF2-40B4-BE49-F238E27FC236}">
              <a16:creationId xmlns:a16="http://schemas.microsoft.com/office/drawing/2014/main" id="{00000000-0008-0000-03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636270</xdr:colOff>
      <xdr:row>62</xdr:row>
      <xdr:rowOff>1143000</xdr:rowOff>
    </xdr:to>
    <xdr:pic>
      <xdr:nvPicPr>
        <xdr:cNvPr id="180" name="Picture 1" descr="Picture">
          <a:extLst>
            <a:ext uri="{FF2B5EF4-FFF2-40B4-BE49-F238E27FC236}">
              <a16:creationId xmlns:a16="http://schemas.microsoft.com/office/drawing/2014/main" id="{00000000-0008-0000-03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636270</xdr:colOff>
      <xdr:row>43</xdr:row>
      <xdr:rowOff>1143000</xdr:rowOff>
    </xdr:to>
    <xdr:pic>
      <xdr:nvPicPr>
        <xdr:cNvPr id="181" name="Picture 1" descr="Picture">
          <a:extLst>
            <a:ext uri="{FF2B5EF4-FFF2-40B4-BE49-F238E27FC236}">
              <a16:creationId xmlns:a16="http://schemas.microsoft.com/office/drawing/2014/main" id="{00000000-0008-0000-03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636270</xdr:colOff>
      <xdr:row>24</xdr:row>
      <xdr:rowOff>1143000</xdr:rowOff>
    </xdr:to>
    <xdr:pic>
      <xdr:nvPicPr>
        <xdr:cNvPr id="182" name="Picture 1" descr="Picture">
          <a:extLst>
            <a:ext uri="{FF2B5EF4-FFF2-40B4-BE49-F238E27FC236}">
              <a16:creationId xmlns:a16="http://schemas.microsoft.com/office/drawing/2014/main" id="{00000000-0008-0000-03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636270</xdr:colOff>
      <xdr:row>80</xdr:row>
      <xdr:rowOff>1143000</xdr:rowOff>
    </xdr:to>
    <xdr:pic>
      <xdr:nvPicPr>
        <xdr:cNvPr id="183" name="Picture 1" descr="Picture">
          <a:extLst>
            <a:ext uri="{FF2B5EF4-FFF2-40B4-BE49-F238E27FC236}">
              <a16:creationId xmlns:a16="http://schemas.microsoft.com/office/drawing/2014/main" id="{00000000-0008-0000-03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636270</xdr:colOff>
      <xdr:row>91</xdr:row>
      <xdr:rowOff>1143000</xdr:rowOff>
    </xdr:to>
    <xdr:pic>
      <xdr:nvPicPr>
        <xdr:cNvPr id="184" name="Picture 1" descr="Picture">
          <a:extLst>
            <a:ext uri="{FF2B5EF4-FFF2-40B4-BE49-F238E27FC236}">
              <a16:creationId xmlns:a16="http://schemas.microsoft.com/office/drawing/2014/main" id="{00000000-0008-0000-03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636270</xdr:colOff>
      <xdr:row>42</xdr:row>
      <xdr:rowOff>1143000</xdr:rowOff>
    </xdr:to>
    <xdr:pic>
      <xdr:nvPicPr>
        <xdr:cNvPr id="185" name="Picture 1" descr="Picture">
          <a:extLst>
            <a:ext uri="{FF2B5EF4-FFF2-40B4-BE49-F238E27FC236}">
              <a16:creationId xmlns:a16="http://schemas.microsoft.com/office/drawing/2014/main" id="{00000000-0008-0000-03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636270</xdr:colOff>
      <xdr:row>23</xdr:row>
      <xdr:rowOff>1143000</xdr:rowOff>
    </xdr:to>
    <xdr:pic>
      <xdr:nvPicPr>
        <xdr:cNvPr id="186" name="Picture 1" descr="Picture">
          <a:extLst>
            <a:ext uri="{FF2B5EF4-FFF2-40B4-BE49-F238E27FC236}">
              <a16:creationId xmlns:a16="http://schemas.microsoft.com/office/drawing/2014/main" id="{00000000-0008-0000-03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636270</xdr:colOff>
      <xdr:row>7</xdr:row>
      <xdr:rowOff>1143000</xdr:rowOff>
    </xdr:to>
    <xdr:pic>
      <xdr:nvPicPr>
        <xdr:cNvPr id="187" name="Picture 1" descr="Picture">
          <a:extLst>
            <a:ext uri="{FF2B5EF4-FFF2-40B4-BE49-F238E27FC236}">
              <a16:creationId xmlns:a16="http://schemas.microsoft.com/office/drawing/2014/main" id="{00000000-0008-0000-03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636270</xdr:colOff>
      <xdr:row>88</xdr:row>
      <xdr:rowOff>1143000</xdr:rowOff>
    </xdr:to>
    <xdr:pic>
      <xdr:nvPicPr>
        <xdr:cNvPr id="188" name="Picture 1" descr="Picture">
          <a:extLst>
            <a:ext uri="{FF2B5EF4-FFF2-40B4-BE49-F238E27FC236}">
              <a16:creationId xmlns:a16="http://schemas.microsoft.com/office/drawing/2014/main" id="{00000000-0008-0000-03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636270</xdr:colOff>
      <xdr:row>85</xdr:row>
      <xdr:rowOff>1143000</xdr:rowOff>
    </xdr:to>
    <xdr:pic>
      <xdr:nvPicPr>
        <xdr:cNvPr id="189" name="Picture 1" descr="Picture">
          <a:extLst>
            <a:ext uri="{FF2B5EF4-FFF2-40B4-BE49-F238E27FC236}">
              <a16:creationId xmlns:a16="http://schemas.microsoft.com/office/drawing/2014/main" id="{00000000-0008-0000-03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636270</xdr:colOff>
      <xdr:row>6</xdr:row>
      <xdr:rowOff>1143000</xdr:rowOff>
    </xdr:to>
    <xdr:pic>
      <xdr:nvPicPr>
        <xdr:cNvPr id="190" name="Picture 1" descr="Picture">
          <a:extLst>
            <a:ext uri="{FF2B5EF4-FFF2-40B4-BE49-F238E27FC236}">
              <a16:creationId xmlns:a16="http://schemas.microsoft.com/office/drawing/2014/main" id="{00000000-0008-0000-03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636270</xdr:colOff>
      <xdr:row>41</xdr:row>
      <xdr:rowOff>1143000</xdr:rowOff>
    </xdr:to>
    <xdr:pic>
      <xdr:nvPicPr>
        <xdr:cNvPr id="191" name="Picture 1" descr="Picture">
          <a:extLst>
            <a:ext uri="{FF2B5EF4-FFF2-40B4-BE49-F238E27FC236}">
              <a16:creationId xmlns:a16="http://schemas.microsoft.com/office/drawing/2014/main" id="{00000000-0008-0000-03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636270</xdr:colOff>
      <xdr:row>22</xdr:row>
      <xdr:rowOff>1143000</xdr:rowOff>
    </xdr:to>
    <xdr:pic>
      <xdr:nvPicPr>
        <xdr:cNvPr id="192" name="Picture 1" descr="Picture">
          <a:extLst>
            <a:ext uri="{FF2B5EF4-FFF2-40B4-BE49-F238E27FC236}">
              <a16:creationId xmlns:a16="http://schemas.microsoft.com/office/drawing/2014/main" id="{00000000-0008-0000-03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636270</xdr:colOff>
      <xdr:row>5</xdr:row>
      <xdr:rowOff>1143000</xdr:rowOff>
    </xdr:to>
    <xdr:pic>
      <xdr:nvPicPr>
        <xdr:cNvPr id="193" name="Picture 1" descr="Picture">
          <a:extLst>
            <a:ext uri="{FF2B5EF4-FFF2-40B4-BE49-F238E27FC236}">
              <a16:creationId xmlns:a16="http://schemas.microsoft.com/office/drawing/2014/main" id="{00000000-0008-0000-03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3</xdr:col>
      <xdr:colOff>636270</xdr:colOff>
      <xdr:row>1</xdr:row>
      <xdr:rowOff>1143000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636270</xdr:colOff>
      <xdr:row>25</xdr:row>
      <xdr:rowOff>1143000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636270</xdr:colOff>
      <xdr:row>3</xdr:row>
      <xdr:rowOff>1143000</xdr:rowOff>
    </xdr:to>
    <xdr:pic>
      <xdr:nvPicPr>
        <xdr:cNvPr id="4" name="Picture 1" descr="Picture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636270</xdr:colOff>
      <xdr:row>2</xdr:row>
      <xdr:rowOff>1143000</xdr:rowOff>
    </xdr:to>
    <xdr:pic>
      <xdr:nvPicPr>
        <xdr:cNvPr id="5" name="Picture 1" descr="Picture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636270</xdr:colOff>
      <xdr:row>49</xdr:row>
      <xdr:rowOff>1143000</xdr:rowOff>
    </xdr:to>
    <xdr:pic>
      <xdr:nvPicPr>
        <xdr:cNvPr id="6" name="Picture 1" descr="Picture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636270</xdr:colOff>
      <xdr:row>27</xdr:row>
      <xdr:rowOff>1143000</xdr:rowOff>
    </xdr:to>
    <xdr:pic>
      <xdr:nvPicPr>
        <xdr:cNvPr id="7" name="Picture 1" descr="Picture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636270</xdr:colOff>
      <xdr:row>5</xdr:row>
      <xdr:rowOff>1143000</xdr:rowOff>
    </xdr:to>
    <xdr:pic>
      <xdr:nvPicPr>
        <xdr:cNvPr id="8" name="Picture 1" descr="Picture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636270</xdr:colOff>
      <xdr:row>26</xdr:row>
      <xdr:rowOff>1143000</xdr:rowOff>
    </xdr:to>
    <xdr:pic>
      <xdr:nvPicPr>
        <xdr:cNvPr id="9" name="Picture 1" descr="Picture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636270</xdr:colOff>
      <xdr:row>4</xdr:row>
      <xdr:rowOff>1143000</xdr:rowOff>
    </xdr:to>
    <xdr:pic>
      <xdr:nvPicPr>
        <xdr:cNvPr id="10" name="Picture 1" descr="Picture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636270</xdr:colOff>
      <xdr:row>73</xdr:row>
      <xdr:rowOff>1143000</xdr:rowOff>
    </xdr:to>
    <xdr:pic>
      <xdr:nvPicPr>
        <xdr:cNvPr id="11" name="Picture 1" descr="Picture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636270</xdr:colOff>
      <xdr:row>51</xdr:row>
      <xdr:rowOff>1143000</xdr:rowOff>
    </xdr:to>
    <xdr:pic>
      <xdr:nvPicPr>
        <xdr:cNvPr id="12" name="Picture 1" descr="Picture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636270</xdr:colOff>
      <xdr:row>29</xdr:row>
      <xdr:rowOff>1143000</xdr:rowOff>
    </xdr:to>
    <xdr:pic>
      <xdr:nvPicPr>
        <xdr:cNvPr id="13" name="Picture 1" descr="Picture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636270</xdr:colOff>
      <xdr:row>7</xdr:row>
      <xdr:rowOff>1143000</xdr:rowOff>
    </xdr:to>
    <xdr:pic>
      <xdr:nvPicPr>
        <xdr:cNvPr id="14" name="Picture 1" descr="Picture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636270</xdr:colOff>
      <xdr:row>50</xdr:row>
      <xdr:rowOff>1143000</xdr:rowOff>
    </xdr:to>
    <xdr:pic>
      <xdr:nvPicPr>
        <xdr:cNvPr id="15" name="Picture 1" descr="Picture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636270</xdr:colOff>
      <xdr:row>28</xdr:row>
      <xdr:rowOff>1143000</xdr:rowOff>
    </xdr:to>
    <xdr:pic>
      <xdr:nvPicPr>
        <xdr:cNvPr id="16" name="Picture 1" descr="Picture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636270</xdr:colOff>
      <xdr:row>6</xdr:row>
      <xdr:rowOff>1143000</xdr:rowOff>
    </xdr:to>
    <xdr:pic>
      <xdr:nvPicPr>
        <xdr:cNvPr id="17" name="Picture 1" descr="Picture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636270</xdr:colOff>
      <xdr:row>75</xdr:row>
      <xdr:rowOff>1143000</xdr:rowOff>
    </xdr:to>
    <xdr:pic>
      <xdr:nvPicPr>
        <xdr:cNvPr id="18" name="Picture 1" descr="Picture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636270</xdr:colOff>
      <xdr:row>53</xdr:row>
      <xdr:rowOff>1143000</xdr:rowOff>
    </xdr:to>
    <xdr:pic>
      <xdr:nvPicPr>
        <xdr:cNvPr id="19" name="Picture 1" descr="Picture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636270</xdr:colOff>
      <xdr:row>31</xdr:row>
      <xdr:rowOff>1143000</xdr:rowOff>
    </xdr:to>
    <xdr:pic>
      <xdr:nvPicPr>
        <xdr:cNvPr id="20" name="Picture 1" descr="Picture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636270</xdr:colOff>
      <xdr:row>9</xdr:row>
      <xdr:rowOff>1143000</xdr:rowOff>
    </xdr:to>
    <xdr:pic>
      <xdr:nvPicPr>
        <xdr:cNvPr id="21" name="Picture 1" descr="Picture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636270</xdr:colOff>
      <xdr:row>74</xdr:row>
      <xdr:rowOff>1143000</xdr:rowOff>
    </xdr:to>
    <xdr:pic>
      <xdr:nvPicPr>
        <xdr:cNvPr id="22" name="Picture 1" descr="Picture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636270</xdr:colOff>
      <xdr:row>52</xdr:row>
      <xdr:rowOff>1143000</xdr:rowOff>
    </xdr:to>
    <xdr:pic>
      <xdr:nvPicPr>
        <xdr:cNvPr id="23" name="Picture 1" descr="Picture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636270</xdr:colOff>
      <xdr:row>30</xdr:row>
      <xdr:rowOff>1143000</xdr:rowOff>
    </xdr:to>
    <xdr:pic>
      <xdr:nvPicPr>
        <xdr:cNvPr id="24" name="Picture 1" descr="Picture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636270</xdr:colOff>
      <xdr:row>8</xdr:row>
      <xdr:rowOff>1143000</xdr:rowOff>
    </xdr:to>
    <xdr:pic>
      <xdr:nvPicPr>
        <xdr:cNvPr id="25" name="Picture 1" descr="Picture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636270</xdr:colOff>
      <xdr:row>77</xdr:row>
      <xdr:rowOff>1143000</xdr:rowOff>
    </xdr:to>
    <xdr:pic>
      <xdr:nvPicPr>
        <xdr:cNvPr id="26" name="Picture 1" descr="Picture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636270</xdr:colOff>
      <xdr:row>55</xdr:row>
      <xdr:rowOff>1143000</xdr:rowOff>
    </xdr:to>
    <xdr:pic>
      <xdr:nvPicPr>
        <xdr:cNvPr id="27" name="Picture 1" descr="Picture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636270</xdr:colOff>
      <xdr:row>33</xdr:row>
      <xdr:rowOff>1143000</xdr:rowOff>
    </xdr:to>
    <xdr:pic>
      <xdr:nvPicPr>
        <xdr:cNvPr id="28" name="Picture 1" descr="Picture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636270</xdr:colOff>
      <xdr:row>76</xdr:row>
      <xdr:rowOff>1143000</xdr:rowOff>
    </xdr:to>
    <xdr:pic>
      <xdr:nvPicPr>
        <xdr:cNvPr id="29" name="Picture 1" descr="Picture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636270</xdr:colOff>
      <xdr:row>54</xdr:row>
      <xdr:rowOff>1143000</xdr:rowOff>
    </xdr:to>
    <xdr:pic>
      <xdr:nvPicPr>
        <xdr:cNvPr id="30" name="Picture 1" descr="Picture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636270</xdr:colOff>
      <xdr:row>32</xdr:row>
      <xdr:rowOff>1143000</xdr:rowOff>
    </xdr:to>
    <xdr:pic>
      <xdr:nvPicPr>
        <xdr:cNvPr id="31" name="Picture 1" descr="Picture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636270</xdr:colOff>
      <xdr:row>79</xdr:row>
      <xdr:rowOff>1143000</xdr:rowOff>
    </xdr:to>
    <xdr:pic>
      <xdr:nvPicPr>
        <xdr:cNvPr id="32" name="Picture 1" descr="Picture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636270</xdr:colOff>
      <xdr:row>57</xdr:row>
      <xdr:rowOff>1143000</xdr:rowOff>
    </xdr:to>
    <xdr:pic>
      <xdr:nvPicPr>
        <xdr:cNvPr id="33" name="Picture 1" descr="Picture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636270</xdr:colOff>
      <xdr:row>78</xdr:row>
      <xdr:rowOff>1143000</xdr:rowOff>
    </xdr:to>
    <xdr:pic>
      <xdr:nvPicPr>
        <xdr:cNvPr id="34" name="Picture 1" descr="Picture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636270</xdr:colOff>
      <xdr:row>56</xdr:row>
      <xdr:rowOff>1143000</xdr:rowOff>
    </xdr:to>
    <xdr:pic>
      <xdr:nvPicPr>
        <xdr:cNvPr id="35" name="Picture 1" descr="Picture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636270</xdr:colOff>
      <xdr:row>81</xdr:row>
      <xdr:rowOff>1143000</xdr:rowOff>
    </xdr:to>
    <xdr:pic>
      <xdr:nvPicPr>
        <xdr:cNvPr id="36" name="Picture 1" descr="Picture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636270</xdr:colOff>
      <xdr:row>80</xdr:row>
      <xdr:rowOff>1143000</xdr:rowOff>
    </xdr:to>
    <xdr:pic>
      <xdr:nvPicPr>
        <xdr:cNvPr id="37" name="Picture 1" descr="Picture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636270</xdr:colOff>
      <xdr:row>34</xdr:row>
      <xdr:rowOff>1143000</xdr:rowOff>
    </xdr:to>
    <xdr:pic>
      <xdr:nvPicPr>
        <xdr:cNvPr id="38" name="Picture 1" descr="Picture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636270</xdr:colOff>
      <xdr:row>12</xdr:row>
      <xdr:rowOff>1143000</xdr:rowOff>
    </xdr:to>
    <xdr:pic>
      <xdr:nvPicPr>
        <xdr:cNvPr id="39" name="Picture 1" descr="Picture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636270</xdr:colOff>
      <xdr:row>11</xdr:row>
      <xdr:rowOff>1143000</xdr:rowOff>
    </xdr:to>
    <xdr:pic>
      <xdr:nvPicPr>
        <xdr:cNvPr id="40" name="Picture 1" descr="Picture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636270</xdr:colOff>
      <xdr:row>58</xdr:row>
      <xdr:rowOff>1143000</xdr:rowOff>
    </xdr:to>
    <xdr:pic>
      <xdr:nvPicPr>
        <xdr:cNvPr id="41" name="Picture 1" descr="Picture"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636270</xdr:colOff>
      <xdr:row>36</xdr:row>
      <xdr:rowOff>1143000</xdr:rowOff>
    </xdr:to>
    <xdr:pic>
      <xdr:nvPicPr>
        <xdr:cNvPr id="42" name="Picture 1" descr="Picture">
          <a:extLst>
            <a:ext uri="{FF2B5EF4-FFF2-40B4-BE49-F238E27FC236}">
              <a16:creationId xmlns:a16="http://schemas.microsoft.com/office/drawing/2014/main" id="{00000000-0008-0000-04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636270</xdr:colOff>
      <xdr:row>35</xdr:row>
      <xdr:rowOff>1143000</xdr:rowOff>
    </xdr:to>
    <xdr:pic>
      <xdr:nvPicPr>
        <xdr:cNvPr id="43" name="Picture 1" descr="Picture"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636270</xdr:colOff>
      <xdr:row>82</xdr:row>
      <xdr:rowOff>1143000</xdr:rowOff>
    </xdr:to>
    <xdr:pic>
      <xdr:nvPicPr>
        <xdr:cNvPr id="44" name="Picture 1" descr="Picture"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636270</xdr:colOff>
      <xdr:row>60</xdr:row>
      <xdr:rowOff>1143000</xdr:rowOff>
    </xdr:to>
    <xdr:pic>
      <xdr:nvPicPr>
        <xdr:cNvPr id="45" name="Picture 1" descr="Picture">
          <a:extLst>
            <a:ext uri="{FF2B5EF4-FFF2-40B4-BE49-F238E27FC236}">
              <a16:creationId xmlns:a16="http://schemas.microsoft.com/office/drawing/2014/main" id="{00000000-0008-0000-04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636270</xdr:colOff>
      <xdr:row>59</xdr:row>
      <xdr:rowOff>1143000</xdr:rowOff>
    </xdr:to>
    <xdr:pic>
      <xdr:nvPicPr>
        <xdr:cNvPr id="46" name="Picture 1" descr="Picture"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636270</xdr:colOff>
      <xdr:row>84</xdr:row>
      <xdr:rowOff>1143000</xdr:rowOff>
    </xdr:to>
    <xdr:pic>
      <xdr:nvPicPr>
        <xdr:cNvPr id="47" name="Picture 1" descr="Picture"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636270</xdr:colOff>
      <xdr:row>83</xdr:row>
      <xdr:rowOff>1143000</xdr:rowOff>
    </xdr:to>
    <xdr:pic>
      <xdr:nvPicPr>
        <xdr:cNvPr id="48" name="Picture 1" descr="Picture"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636270</xdr:colOff>
      <xdr:row>10</xdr:row>
      <xdr:rowOff>1143000</xdr:rowOff>
    </xdr:to>
    <xdr:pic>
      <xdr:nvPicPr>
        <xdr:cNvPr id="49" name="Picture 1" descr="Picture">
          <a:extLst>
            <a:ext uri="{FF2B5EF4-FFF2-40B4-BE49-F238E27FC236}">
              <a16:creationId xmlns:a16="http://schemas.microsoft.com/office/drawing/2014/main" id="{00000000-0008-0000-04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636270</xdr:colOff>
      <xdr:row>14</xdr:row>
      <xdr:rowOff>1143000</xdr:rowOff>
    </xdr:to>
    <xdr:pic>
      <xdr:nvPicPr>
        <xdr:cNvPr id="50" name="Picture 1" descr="Picture"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636270</xdr:colOff>
      <xdr:row>13</xdr:row>
      <xdr:rowOff>1143000</xdr:rowOff>
    </xdr:to>
    <xdr:pic>
      <xdr:nvPicPr>
        <xdr:cNvPr id="51" name="Picture 1" descr="Picture">
          <a:extLst>
            <a:ext uri="{FF2B5EF4-FFF2-40B4-BE49-F238E27FC236}">
              <a16:creationId xmlns:a16="http://schemas.microsoft.com/office/drawing/2014/main" id="{00000000-0008-0000-04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636270</xdr:colOff>
      <xdr:row>38</xdr:row>
      <xdr:rowOff>1143000</xdr:rowOff>
    </xdr:to>
    <xdr:pic>
      <xdr:nvPicPr>
        <xdr:cNvPr id="52" name="Picture 1" descr="Picture"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636270</xdr:colOff>
      <xdr:row>16</xdr:row>
      <xdr:rowOff>1143000</xdr:rowOff>
    </xdr:to>
    <xdr:pic>
      <xdr:nvPicPr>
        <xdr:cNvPr id="53" name="Picture 1" descr="Picture">
          <a:extLst>
            <a:ext uri="{FF2B5EF4-FFF2-40B4-BE49-F238E27FC236}">
              <a16:creationId xmlns:a16="http://schemas.microsoft.com/office/drawing/2014/main" id="{00000000-0008-0000-04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636270</xdr:colOff>
      <xdr:row>37</xdr:row>
      <xdr:rowOff>1143000</xdr:rowOff>
    </xdr:to>
    <xdr:pic>
      <xdr:nvPicPr>
        <xdr:cNvPr id="54" name="Picture 1" descr="Picture">
          <a:extLst>
            <a:ext uri="{FF2B5EF4-FFF2-40B4-BE49-F238E27FC236}">
              <a16:creationId xmlns:a16="http://schemas.microsoft.com/office/drawing/2014/main" id="{00000000-0008-0000-04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636270</xdr:colOff>
      <xdr:row>15</xdr:row>
      <xdr:rowOff>1143000</xdr:rowOff>
    </xdr:to>
    <xdr:pic>
      <xdr:nvPicPr>
        <xdr:cNvPr id="55" name="Picture 1" descr="Picture"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636270</xdr:colOff>
      <xdr:row>62</xdr:row>
      <xdr:rowOff>1143000</xdr:rowOff>
    </xdr:to>
    <xdr:pic>
      <xdr:nvPicPr>
        <xdr:cNvPr id="56" name="Picture 1" descr="Picture"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636270</xdr:colOff>
      <xdr:row>40</xdr:row>
      <xdr:rowOff>1143000</xdr:rowOff>
    </xdr:to>
    <xdr:pic>
      <xdr:nvPicPr>
        <xdr:cNvPr id="57" name="Picture 1" descr="Picture"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636270</xdr:colOff>
      <xdr:row>18</xdr:row>
      <xdr:rowOff>1143000</xdr:rowOff>
    </xdr:to>
    <xdr:pic>
      <xdr:nvPicPr>
        <xdr:cNvPr id="58" name="Picture 1" descr="Picture">
          <a:extLst>
            <a:ext uri="{FF2B5EF4-FFF2-40B4-BE49-F238E27FC236}">
              <a16:creationId xmlns:a16="http://schemas.microsoft.com/office/drawing/2014/main" id="{00000000-0008-0000-04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636270</xdr:colOff>
      <xdr:row>61</xdr:row>
      <xdr:rowOff>1143000</xdr:rowOff>
    </xdr:to>
    <xdr:pic>
      <xdr:nvPicPr>
        <xdr:cNvPr id="59" name="Picture 1" descr="Picture">
          <a:extLst>
            <a:ext uri="{FF2B5EF4-FFF2-40B4-BE49-F238E27FC236}">
              <a16:creationId xmlns:a16="http://schemas.microsoft.com/office/drawing/2014/main" id="{00000000-0008-0000-04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636270</xdr:colOff>
      <xdr:row>39</xdr:row>
      <xdr:rowOff>1143000</xdr:rowOff>
    </xdr:to>
    <xdr:pic>
      <xdr:nvPicPr>
        <xdr:cNvPr id="60" name="Picture 1" descr="Picture">
          <a:extLst>
            <a:ext uri="{FF2B5EF4-FFF2-40B4-BE49-F238E27FC236}">
              <a16:creationId xmlns:a16="http://schemas.microsoft.com/office/drawing/2014/main" id="{00000000-0008-0000-04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636270</xdr:colOff>
      <xdr:row>17</xdr:row>
      <xdr:rowOff>1143000</xdr:rowOff>
    </xdr:to>
    <xdr:pic>
      <xdr:nvPicPr>
        <xdr:cNvPr id="61" name="Picture 1" descr="Picture">
          <a:extLst>
            <a:ext uri="{FF2B5EF4-FFF2-40B4-BE49-F238E27FC236}">
              <a16:creationId xmlns:a16="http://schemas.microsoft.com/office/drawing/2014/main" id="{00000000-0008-0000-04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636270</xdr:colOff>
      <xdr:row>93</xdr:row>
      <xdr:rowOff>1143000</xdr:rowOff>
    </xdr:to>
    <xdr:pic>
      <xdr:nvPicPr>
        <xdr:cNvPr id="62" name="Picture 1" descr="Picture">
          <a:extLst>
            <a:ext uri="{FF2B5EF4-FFF2-40B4-BE49-F238E27FC236}">
              <a16:creationId xmlns:a16="http://schemas.microsoft.com/office/drawing/2014/main" id="{00000000-0008-0000-04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636270</xdr:colOff>
      <xdr:row>86</xdr:row>
      <xdr:rowOff>1143000</xdr:rowOff>
    </xdr:to>
    <xdr:pic>
      <xdr:nvPicPr>
        <xdr:cNvPr id="63" name="Picture 1" descr="Picture">
          <a:extLst>
            <a:ext uri="{FF2B5EF4-FFF2-40B4-BE49-F238E27FC236}">
              <a16:creationId xmlns:a16="http://schemas.microsoft.com/office/drawing/2014/main" id="{00000000-0008-0000-04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636270</xdr:colOff>
      <xdr:row>64</xdr:row>
      <xdr:rowOff>1143000</xdr:rowOff>
    </xdr:to>
    <xdr:pic>
      <xdr:nvPicPr>
        <xdr:cNvPr id="64" name="Picture 1" descr="Picture">
          <a:extLst>
            <a:ext uri="{FF2B5EF4-FFF2-40B4-BE49-F238E27FC236}">
              <a16:creationId xmlns:a16="http://schemas.microsoft.com/office/drawing/2014/main" id="{00000000-0008-0000-04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636270</xdr:colOff>
      <xdr:row>42</xdr:row>
      <xdr:rowOff>1143000</xdr:rowOff>
    </xdr:to>
    <xdr:pic>
      <xdr:nvPicPr>
        <xdr:cNvPr id="65" name="Picture 1" descr="Picture">
          <a:extLst>
            <a:ext uri="{FF2B5EF4-FFF2-40B4-BE49-F238E27FC236}">
              <a16:creationId xmlns:a16="http://schemas.microsoft.com/office/drawing/2014/main" id="{00000000-0008-0000-04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636270</xdr:colOff>
      <xdr:row>20</xdr:row>
      <xdr:rowOff>1143000</xdr:rowOff>
    </xdr:to>
    <xdr:pic>
      <xdr:nvPicPr>
        <xdr:cNvPr id="66" name="Picture 1" descr="Picture">
          <a:extLst>
            <a:ext uri="{FF2B5EF4-FFF2-40B4-BE49-F238E27FC236}">
              <a16:creationId xmlns:a16="http://schemas.microsoft.com/office/drawing/2014/main" id="{00000000-0008-0000-04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636270</xdr:colOff>
      <xdr:row>85</xdr:row>
      <xdr:rowOff>1143000</xdr:rowOff>
    </xdr:to>
    <xdr:pic>
      <xdr:nvPicPr>
        <xdr:cNvPr id="67" name="Picture 1" descr="Picture">
          <a:extLst>
            <a:ext uri="{FF2B5EF4-FFF2-40B4-BE49-F238E27FC236}">
              <a16:creationId xmlns:a16="http://schemas.microsoft.com/office/drawing/2014/main" id="{00000000-0008-0000-04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636270</xdr:colOff>
      <xdr:row>63</xdr:row>
      <xdr:rowOff>1143000</xdr:rowOff>
    </xdr:to>
    <xdr:pic>
      <xdr:nvPicPr>
        <xdr:cNvPr id="68" name="Picture 1" descr="Picture">
          <a:extLst>
            <a:ext uri="{FF2B5EF4-FFF2-40B4-BE49-F238E27FC236}">
              <a16:creationId xmlns:a16="http://schemas.microsoft.com/office/drawing/2014/main" id="{00000000-0008-0000-04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636270</xdr:colOff>
      <xdr:row>41</xdr:row>
      <xdr:rowOff>1143000</xdr:rowOff>
    </xdr:to>
    <xdr:pic>
      <xdr:nvPicPr>
        <xdr:cNvPr id="69" name="Picture 1" descr="Picture">
          <a:extLst>
            <a:ext uri="{FF2B5EF4-FFF2-40B4-BE49-F238E27FC236}">
              <a16:creationId xmlns:a16="http://schemas.microsoft.com/office/drawing/2014/main" id="{00000000-0008-0000-04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636270</xdr:colOff>
      <xdr:row>19</xdr:row>
      <xdr:rowOff>1143000</xdr:rowOff>
    </xdr:to>
    <xdr:pic>
      <xdr:nvPicPr>
        <xdr:cNvPr id="70" name="Picture 1" descr="Picture">
          <a:extLst>
            <a:ext uri="{FF2B5EF4-FFF2-40B4-BE49-F238E27FC236}">
              <a16:creationId xmlns:a16="http://schemas.microsoft.com/office/drawing/2014/main" id="{00000000-0008-0000-04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636270</xdr:colOff>
      <xdr:row>88</xdr:row>
      <xdr:rowOff>1143000</xdr:rowOff>
    </xdr:to>
    <xdr:pic>
      <xdr:nvPicPr>
        <xdr:cNvPr id="71" name="Picture 1" descr="Picture">
          <a:extLst>
            <a:ext uri="{FF2B5EF4-FFF2-40B4-BE49-F238E27FC236}">
              <a16:creationId xmlns:a16="http://schemas.microsoft.com/office/drawing/2014/main" id="{00000000-0008-0000-04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636270</xdr:colOff>
      <xdr:row>66</xdr:row>
      <xdr:rowOff>1143000</xdr:rowOff>
    </xdr:to>
    <xdr:pic>
      <xdr:nvPicPr>
        <xdr:cNvPr id="72" name="Picture 1" descr="Picture">
          <a:extLst>
            <a:ext uri="{FF2B5EF4-FFF2-40B4-BE49-F238E27FC236}">
              <a16:creationId xmlns:a16="http://schemas.microsoft.com/office/drawing/2014/main" id="{00000000-0008-0000-04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636270</xdr:colOff>
      <xdr:row>44</xdr:row>
      <xdr:rowOff>1143000</xdr:rowOff>
    </xdr:to>
    <xdr:pic>
      <xdr:nvPicPr>
        <xdr:cNvPr id="73" name="Picture 1" descr="Picture">
          <a:extLst>
            <a:ext uri="{FF2B5EF4-FFF2-40B4-BE49-F238E27FC236}">
              <a16:creationId xmlns:a16="http://schemas.microsoft.com/office/drawing/2014/main" id="{00000000-0008-0000-04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636270</xdr:colOff>
      <xdr:row>87</xdr:row>
      <xdr:rowOff>1143000</xdr:rowOff>
    </xdr:to>
    <xdr:pic>
      <xdr:nvPicPr>
        <xdr:cNvPr id="74" name="Picture 1" descr="Picture">
          <a:extLst>
            <a:ext uri="{FF2B5EF4-FFF2-40B4-BE49-F238E27FC236}">
              <a16:creationId xmlns:a16="http://schemas.microsoft.com/office/drawing/2014/main" id="{00000000-0008-0000-04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636270</xdr:colOff>
      <xdr:row>65</xdr:row>
      <xdr:rowOff>1143000</xdr:rowOff>
    </xdr:to>
    <xdr:pic>
      <xdr:nvPicPr>
        <xdr:cNvPr id="75" name="Picture 1" descr="Picture">
          <a:extLst>
            <a:ext uri="{FF2B5EF4-FFF2-40B4-BE49-F238E27FC236}">
              <a16:creationId xmlns:a16="http://schemas.microsoft.com/office/drawing/2014/main" id="{00000000-0008-0000-04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636270</xdr:colOff>
      <xdr:row>43</xdr:row>
      <xdr:rowOff>1143000</xdr:rowOff>
    </xdr:to>
    <xdr:pic>
      <xdr:nvPicPr>
        <xdr:cNvPr id="76" name="Picture 1" descr="Picture">
          <a:extLst>
            <a:ext uri="{FF2B5EF4-FFF2-40B4-BE49-F238E27FC236}">
              <a16:creationId xmlns:a16="http://schemas.microsoft.com/office/drawing/2014/main" id="{00000000-0008-0000-04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636270</xdr:colOff>
      <xdr:row>21</xdr:row>
      <xdr:rowOff>1143000</xdr:rowOff>
    </xdr:to>
    <xdr:pic>
      <xdr:nvPicPr>
        <xdr:cNvPr id="77" name="Picture 1" descr="Picture">
          <a:extLst>
            <a:ext uri="{FF2B5EF4-FFF2-40B4-BE49-F238E27FC236}">
              <a16:creationId xmlns:a16="http://schemas.microsoft.com/office/drawing/2014/main" id="{00000000-0008-0000-04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636270</xdr:colOff>
      <xdr:row>90</xdr:row>
      <xdr:rowOff>1143000</xdr:rowOff>
    </xdr:to>
    <xdr:pic>
      <xdr:nvPicPr>
        <xdr:cNvPr id="78" name="Picture 1" descr="Picture">
          <a:extLst>
            <a:ext uri="{FF2B5EF4-FFF2-40B4-BE49-F238E27FC236}">
              <a16:creationId xmlns:a16="http://schemas.microsoft.com/office/drawing/2014/main" id="{00000000-0008-0000-04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636270</xdr:colOff>
      <xdr:row>68</xdr:row>
      <xdr:rowOff>1143000</xdr:rowOff>
    </xdr:to>
    <xdr:pic>
      <xdr:nvPicPr>
        <xdr:cNvPr id="79" name="Picture 1" descr="Picture">
          <a:extLst>
            <a:ext uri="{FF2B5EF4-FFF2-40B4-BE49-F238E27FC236}">
              <a16:creationId xmlns:a16="http://schemas.microsoft.com/office/drawing/2014/main" id="{00000000-0008-0000-04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636270</xdr:colOff>
      <xdr:row>89</xdr:row>
      <xdr:rowOff>1143000</xdr:rowOff>
    </xdr:to>
    <xdr:pic>
      <xdr:nvPicPr>
        <xdr:cNvPr id="80" name="Picture 1" descr="Picture">
          <a:extLst>
            <a:ext uri="{FF2B5EF4-FFF2-40B4-BE49-F238E27FC236}">
              <a16:creationId xmlns:a16="http://schemas.microsoft.com/office/drawing/2014/main" id="{00000000-0008-0000-04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636270</xdr:colOff>
      <xdr:row>67</xdr:row>
      <xdr:rowOff>1143000</xdr:rowOff>
    </xdr:to>
    <xdr:pic>
      <xdr:nvPicPr>
        <xdr:cNvPr id="81" name="Picture 1" descr="Picture">
          <a:extLst>
            <a:ext uri="{FF2B5EF4-FFF2-40B4-BE49-F238E27FC236}">
              <a16:creationId xmlns:a16="http://schemas.microsoft.com/office/drawing/2014/main" id="{00000000-0008-0000-04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636270</xdr:colOff>
      <xdr:row>45</xdr:row>
      <xdr:rowOff>1143000</xdr:rowOff>
    </xdr:to>
    <xdr:pic>
      <xdr:nvPicPr>
        <xdr:cNvPr id="82" name="Picture 1" descr="Picture">
          <a:extLst>
            <a:ext uri="{FF2B5EF4-FFF2-40B4-BE49-F238E27FC236}">
              <a16:creationId xmlns:a16="http://schemas.microsoft.com/office/drawing/2014/main" id="{00000000-0008-0000-04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636270</xdr:colOff>
      <xdr:row>92</xdr:row>
      <xdr:rowOff>1143000</xdr:rowOff>
    </xdr:to>
    <xdr:pic>
      <xdr:nvPicPr>
        <xdr:cNvPr id="83" name="Picture 1" descr="Picture">
          <a:extLst>
            <a:ext uri="{FF2B5EF4-FFF2-40B4-BE49-F238E27FC236}">
              <a16:creationId xmlns:a16="http://schemas.microsoft.com/office/drawing/2014/main" id="{00000000-0008-0000-04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636270</xdr:colOff>
      <xdr:row>91</xdr:row>
      <xdr:rowOff>1143000</xdr:rowOff>
    </xdr:to>
    <xdr:pic>
      <xdr:nvPicPr>
        <xdr:cNvPr id="84" name="Picture 1" descr="Picture">
          <a:extLst>
            <a:ext uri="{FF2B5EF4-FFF2-40B4-BE49-F238E27FC236}">
              <a16:creationId xmlns:a16="http://schemas.microsoft.com/office/drawing/2014/main" id="{00000000-0008-0000-04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636270</xdr:colOff>
      <xdr:row>69</xdr:row>
      <xdr:rowOff>1143000</xdr:rowOff>
    </xdr:to>
    <xdr:pic>
      <xdr:nvPicPr>
        <xdr:cNvPr id="85" name="Picture 1" descr="Picture">
          <a:extLst>
            <a:ext uri="{FF2B5EF4-FFF2-40B4-BE49-F238E27FC236}">
              <a16:creationId xmlns:a16="http://schemas.microsoft.com/office/drawing/2014/main" id="{00000000-0008-0000-04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636270</xdr:colOff>
      <xdr:row>23</xdr:row>
      <xdr:rowOff>1143000</xdr:rowOff>
    </xdr:to>
    <xdr:pic>
      <xdr:nvPicPr>
        <xdr:cNvPr id="86" name="Picture 1" descr="Picture">
          <a:extLst>
            <a:ext uri="{FF2B5EF4-FFF2-40B4-BE49-F238E27FC236}">
              <a16:creationId xmlns:a16="http://schemas.microsoft.com/office/drawing/2014/main" id="{00000000-0008-0000-04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636270</xdr:colOff>
      <xdr:row>22</xdr:row>
      <xdr:rowOff>1143000</xdr:rowOff>
    </xdr:to>
    <xdr:pic>
      <xdr:nvPicPr>
        <xdr:cNvPr id="87" name="Picture 1" descr="Picture">
          <a:extLst>
            <a:ext uri="{FF2B5EF4-FFF2-40B4-BE49-F238E27FC236}">
              <a16:creationId xmlns:a16="http://schemas.microsoft.com/office/drawing/2014/main" id="{00000000-0008-0000-04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636270</xdr:colOff>
      <xdr:row>47</xdr:row>
      <xdr:rowOff>1143000</xdr:rowOff>
    </xdr:to>
    <xdr:pic>
      <xdr:nvPicPr>
        <xdr:cNvPr id="88" name="Picture 1" descr="Picture">
          <a:extLst>
            <a:ext uri="{FF2B5EF4-FFF2-40B4-BE49-F238E27FC236}">
              <a16:creationId xmlns:a16="http://schemas.microsoft.com/office/drawing/2014/main" id="{00000000-0008-0000-04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636270</xdr:colOff>
      <xdr:row>46</xdr:row>
      <xdr:rowOff>1143000</xdr:rowOff>
    </xdr:to>
    <xdr:pic>
      <xdr:nvPicPr>
        <xdr:cNvPr id="89" name="Picture 1" descr="Picture">
          <a:extLst>
            <a:ext uri="{FF2B5EF4-FFF2-40B4-BE49-F238E27FC236}">
              <a16:creationId xmlns:a16="http://schemas.microsoft.com/office/drawing/2014/main" id="{00000000-0008-0000-04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636270</xdr:colOff>
      <xdr:row>24</xdr:row>
      <xdr:rowOff>1143000</xdr:rowOff>
    </xdr:to>
    <xdr:pic>
      <xdr:nvPicPr>
        <xdr:cNvPr id="90" name="Picture 1" descr="Picture">
          <a:extLst>
            <a:ext uri="{FF2B5EF4-FFF2-40B4-BE49-F238E27FC236}">
              <a16:creationId xmlns:a16="http://schemas.microsoft.com/office/drawing/2014/main" id="{00000000-0008-0000-04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636270</xdr:colOff>
      <xdr:row>71</xdr:row>
      <xdr:rowOff>1143000</xdr:rowOff>
    </xdr:to>
    <xdr:pic>
      <xdr:nvPicPr>
        <xdr:cNvPr id="91" name="Picture 1" descr="Picture">
          <a:extLst>
            <a:ext uri="{FF2B5EF4-FFF2-40B4-BE49-F238E27FC236}">
              <a16:creationId xmlns:a16="http://schemas.microsoft.com/office/drawing/2014/main" id="{00000000-0008-0000-04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636270</xdr:colOff>
      <xdr:row>70</xdr:row>
      <xdr:rowOff>1143000</xdr:rowOff>
    </xdr:to>
    <xdr:pic>
      <xdr:nvPicPr>
        <xdr:cNvPr id="92" name="Picture 1" descr="Picture">
          <a:extLst>
            <a:ext uri="{FF2B5EF4-FFF2-40B4-BE49-F238E27FC236}">
              <a16:creationId xmlns:a16="http://schemas.microsoft.com/office/drawing/2014/main" id="{00000000-0008-0000-04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636270</xdr:colOff>
      <xdr:row>48</xdr:row>
      <xdr:rowOff>1143000</xdr:rowOff>
    </xdr:to>
    <xdr:pic>
      <xdr:nvPicPr>
        <xdr:cNvPr id="93" name="Picture 1" descr="Picture">
          <a:extLst>
            <a:ext uri="{FF2B5EF4-FFF2-40B4-BE49-F238E27FC236}">
              <a16:creationId xmlns:a16="http://schemas.microsoft.com/office/drawing/2014/main" id="{00000000-0008-0000-04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636270</xdr:colOff>
      <xdr:row>95</xdr:row>
      <xdr:rowOff>1143000</xdr:rowOff>
    </xdr:to>
    <xdr:pic>
      <xdr:nvPicPr>
        <xdr:cNvPr id="94" name="Picture 1" descr="Picture">
          <a:extLst>
            <a:ext uri="{FF2B5EF4-FFF2-40B4-BE49-F238E27FC236}">
              <a16:creationId xmlns:a16="http://schemas.microsoft.com/office/drawing/2014/main" id="{00000000-0008-0000-04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636270</xdr:colOff>
      <xdr:row>94</xdr:row>
      <xdr:rowOff>1143000</xdr:rowOff>
    </xdr:to>
    <xdr:pic>
      <xdr:nvPicPr>
        <xdr:cNvPr id="95" name="Picture 1" descr="Picture">
          <a:extLst>
            <a:ext uri="{FF2B5EF4-FFF2-40B4-BE49-F238E27FC236}">
              <a16:creationId xmlns:a16="http://schemas.microsoft.com/office/drawing/2014/main" id="{00000000-0008-0000-04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636270</xdr:colOff>
      <xdr:row>72</xdr:row>
      <xdr:rowOff>1143000</xdr:rowOff>
    </xdr:to>
    <xdr:pic>
      <xdr:nvPicPr>
        <xdr:cNvPr id="96" name="Picture 1" descr="Picture">
          <a:extLst>
            <a:ext uri="{FF2B5EF4-FFF2-40B4-BE49-F238E27FC236}">
              <a16:creationId xmlns:a16="http://schemas.microsoft.com/office/drawing/2014/main" id="{00000000-0008-0000-04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636270</xdr:colOff>
      <xdr:row>96</xdr:row>
      <xdr:rowOff>1143000</xdr:rowOff>
    </xdr:to>
    <xdr:pic>
      <xdr:nvPicPr>
        <xdr:cNvPr id="97" name="Picture 1" descr="Picture">
          <a:extLst>
            <a:ext uri="{FF2B5EF4-FFF2-40B4-BE49-F238E27FC236}">
              <a16:creationId xmlns:a16="http://schemas.microsoft.com/office/drawing/2014/main" id="{00000000-0008-0000-04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81</xdr:row>
      <xdr:rowOff>0</xdr:rowOff>
    </xdr:from>
    <xdr:to>
      <xdr:col>3</xdr:col>
      <xdr:colOff>636270</xdr:colOff>
      <xdr:row>81</xdr:row>
      <xdr:rowOff>1143000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636270</xdr:colOff>
      <xdr:row>33</xdr:row>
      <xdr:rowOff>1143000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636270</xdr:colOff>
      <xdr:row>32</xdr:row>
      <xdr:rowOff>1143000</xdr:rowOff>
    </xdr:to>
    <xdr:pic>
      <xdr:nvPicPr>
        <xdr:cNvPr id="4" name="Picture 1" descr="Picture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636270</xdr:colOff>
      <xdr:row>31</xdr:row>
      <xdr:rowOff>1143000</xdr:rowOff>
    </xdr:to>
    <xdr:pic>
      <xdr:nvPicPr>
        <xdr:cNvPr id="5" name="Picture 1" descr="Picture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636270</xdr:colOff>
      <xdr:row>9</xdr:row>
      <xdr:rowOff>1143000</xdr:rowOff>
    </xdr:to>
    <xdr:pic>
      <xdr:nvPicPr>
        <xdr:cNvPr id="6" name="Picture 1" descr="Picture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636270</xdr:colOff>
      <xdr:row>30</xdr:row>
      <xdr:rowOff>1143000</xdr:rowOff>
    </xdr:to>
    <xdr:pic>
      <xdr:nvPicPr>
        <xdr:cNvPr id="7" name="Picture 1" descr="Picture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636270</xdr:colOff>
      <xdr:row>8</xdr:row>
      <xdr:rowOff>1143000</xdr:rowOff>
    </xdr:to>
    <xdr:pic>
      <xdr:nvPicPr>
        <xdr:cNvPr id="8" name="Picture 1" descr="Picture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636270</xdr:colOff>
      <xdr:row>29</xdr:row>
      <xdr:rowOff>1143000</xdr:rowOff>
    </xdr:to>
    <xdr:pic>
      <xdr:nvPicPr>
        <xdr:cNvPr id="9" name="Picture 1" descr="Picture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636270</xdr:colOff>
      <xdr:row>7</xdr:row>
      <xdr:rowOff>1143000</xdr:rowOff>
    </xdr:to>
    <xdr:pic>
      <xdr:nvPicPr>
        <xdr:cNvPr id="10" name="Picture 1" descr="Picture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636270</xdr:colOff>
      <xdr:row>73</xdr:row>
      <xdr:rowOff>1143000</xdr:rowOff>
    </xdr:to>
    <xdr:pic>
      <xdr:nvPicPr>
        <xdr:cNvPr id="11" name="Picture 1" descr="Picture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636270</xdr:colOff>
      <xdr:row>51</xdr:row>
      <xdr:rowOff>1143000</xdr:rowOff>
    </xdr:to>
    <xdr:pic>
      <xdr:nvPicPr>
        <xdr:cNvPr id="12" name="Picture 1" descr="Picture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636270</xdr:colOff>
      <xdr:row>74</xdr:row>
      <xdr:rowOff>1143000</xdr:rowOff>
    </xdr:to>
    <xdr:pic>
      <xdr:nvPicPr>
        <xdr:cNvPr id="13" name="Picture 1" descr="Picture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636270</xdr:colOff>
      <xdr:row>52</xdr:row>
      <xdr:rowOff>1143000</xdr:rowOff>
    </xdr:to>
    <xdr:pic>
      <xdr:nvPicPr>
        <xdr:cNvPr id="14" name="Picture 1" descr="Picture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636270</xdr:colOff>
      <xdr:row>75</xdr:row>
      <xdr:rowOff>1143000</xdr:rowOff>
    </xdr:to>
    <xdr:pic>
      <xdr:nvPicPr>
        <xdr:cNvPr id="15" name="Picture 1" descr="Picture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636270</xdr:colOff>
      <xdr:row>53</xdr:row>
      <xdr:rowOff>1143000</xdr:rowOff>
    </xdr:to>
    <xdr:pic>
      <xdr:nvPicPr>
        <xdr:cNvPr id="16" name="Picture 1" descr="Picture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636270</xdr:colOff>
      <xdr:row>76</xdr:row>
      <xdr:rowOff>1143000</xdr:rowOff>
    </xdr:to>
    <xdr:pic>
      <xdr:nvPicPr>
        <xdr:cNvPr id="17" name="Picture 1" descr="Picture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636270</xdr:colOff>
      <xdr:row>54</xdr:row>
      <xdr:rowOff>1143000</xdr:rowOff>
    </xdr:to>
    <xdr:pic>
      <xdr:nvPicPr>
        <xdr:cNvPr id="18" name="Picture 1" descr="Picture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636270</xdr:colOff>
      <xdr:row>77</xdr:row>
      <xdr:rowOff>1143000</xdr:rowOff>
    </xdr:to>
    <xdr:pic>
      <xdr:nvPicPr>
        <xdr:cNvPr id="19" name="Picture 1" descr="Picture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636270</xdr:colOff>
      <xdr:row>55</xdr:row>
      <xdr:rowOff>1143000</xdr:rowOff>
    </xdr:to>
    <xdr:pic>
      <xdr:nvPicPr>
        <xdr:cNvPr id="20" name="Picture 1" descr="Picture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636270</xdr:colOff>
      <xdr:row>78</xdr:row>
      <xdr:rowOff>1143000</xdr:rowOff>
    </xdr:to>
    <xdr:pic>
      <xdr:nvPicPr>
        <xdr:cNvPr id="21" name="Picture 1" descr="Picture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636270</xdr:colOff>
      <xdr:row>56</xdr:row>
      <xdr:rowOff>1143000</xdr:rowOff>
    </xdr:to>
    <xdr:pic>
      <xdr:nvPicPr>
        <xdr:cNvPr id="22" name="Picture 1" descr="Picture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636270</xdr:colOff>
      <xdr:row>79</xdr:row>
      <xdr:rowOff>1143000</xdr:rowOff>
    </xdr:to>
    <xdr:pic>
      <xdr:nvPicPr>
        <xdr:cNvPr id="23" name="Picture 1" descr="Picture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636270</xdr:colOff>
      <xdr:row>57</xdr:row>
      <xdr:rowOff>1143000</xdr:rowOff>
    </xdr:to>
    <xdr:pic>
      <xdr:nvPicPr>
        <xdr:cNvPr id="24" name="Picture 1" descr="Picture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636270</xdr:colOff>
      <xdr:row>80</xdr:row>
      <xdr:rowOff>1143000</xdr:rowOff>
    </xdr:to>
    <xdr:pic>
      <xdr:nvPicPr>
        <xdr:cNvPr id="25" name="Picture 1" descr="Picture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636270</xdr:colOff>
      <xdr:row>49</xdr:row>
      <xdr:rowOff>1143000</xdr:rowOff>
    </xdr:to>
    <xdr:pic>
      <xdr:nvPicPr>
        <xdr:cNvPr id="26" name="Picture 1" descr="Picture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636270</xdr:colOff>
      <xdr:row>50</xdr:row>
      <xdr:rowOff>1143000</xdr:rowOff>
    </xdr:to>
    <xdr:pic>
      <xdr:nvPicPr>
        <xdr:cNvPr id="27" name="Picture 1" descr="Picture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636270</xdr:colOff>
      <xdr:row>28</xdr:row>
      <xdr:rowOff>1143000</xdr:rowOff>
    </xdr:to>
    <xdr:pic>
      <xdr:nvPicPr>
        <xdr:cNvPr id="28" name="Picture 1" descr="Picture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636270</xdr:colOff>
      <xdr:row>6</xdr:row>
      <xdr:rowOff>1143000</xdr:rowOff>
    </xdr:to>
    <xdr:pic>
      <xdr:nvPicPr>
        <xdr:cNvPr id="29" name="Picture 1" descr="Picture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636270</xdr:colOff>
      <xdr:row>27</xdr:row>
      <xdr:rowOff>1143000</xdr:rowOff>
    </xdr:to>
    <xdr:pic>
      <xdr:nvPicPr>
        <xdr:cNvPr id="30" name="Picture 1" descr="Picture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636270</xdr:colOff>
      <xdr:row>5</xdr:row>
      <xdr:rowOff>1143000</xdr:rowOff>
    </xdr:to>
    <xdr:pic>
      <xdr:nvPicPr>
        <xdr:cNvPr id="31" name="Picture 1" descr="Picture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636270</xdr:colOff>
      <xdr:row>26</xdr:row>
      <xdr:rowOff>1143000</xdr:rowOff>
    </xdr:to>
    <xdr:pic>
      <xdr:nvPicPr>
        <xdr:cNvPr id="32" name="Picture 1" descr="Picture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636270</xdr:colOff>
      <xdr:row>4</xdr:row>
      <xdr:rowOff>1143000</xdr:rowOff>
    </xdr:to>
    <xdr:pic>
      <xdr:nvPicPr>
        <xdr:cNvPr id="33" name="Picture 1" descr="Picture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636270</xdr:colOff>
      <xdr:row>25</xdr:row>
      <xdr:rowOff>1143000</xdr:rowOff>
    </xdr:to>
    <xdr:pic>
      <xdr:nvPicPr>
        <xdr:cNvPr id="34" name="Picture 1" descr="Picture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636270</xdr:colOff>
      <xdr:row>3</xdr:row>
      <xdr:rowOff>1143000</xdr:rowOff>
    </xdr:to>
    <xdr:pic>
      <xdr:nvPicPr>
        <xdr:cNvPr id="35" name="Picture 1" descr="Picture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636270</xdr:colOff>
      <xdr:row>2</xdr:row>
      <xdr:rowOff>1143000</xdr:rowOff>
    </xdr:to>
    <xdr:pic>
      <xdr:nvPicPr>
        <xdr:cNvPr id="36" name="Picture 1" descr="Picture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636270</xdr:colOff>
      <xdr:row>1</xdr:row>
      <xdr:rowOff>1143000</xdr:rowOff>
    </xdr:to>
    <xdr:pic>
      <xdr:nvPicPr>
        <xdr:cNvPr id="37" name="Picture 1" descr="Picture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636270</xdr:colOff>
      <xdr:row>84</xdr:row>
      <xdr:rowOff>1143000</xdr:rowOff>
    </xdr:to>
    <xdr:pic>
      <xdr:nvPicPr>
        <xdr:cNvPr id="38" name="Picture 1" descr="Picture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636270</xdr:colOff>
      <xdr:row>58</xdr:row>
      <xdr:rowOff>1143000</xdr:rowOff>
    </xdr:to>
    <xdr:pic>
      <xdr:nvPicPr>
        <xdr:cNvPr id="39" name="Picture 1" descr="Picture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636270</xdr:colOff>
      <xdr:row>59</xdr:row>
      <xdr:rowOff>1143000</xdr:rowOff>
    </xdr:to>
    <xdr:pic>
      <xdr:nvPicPr>
        <xdr:cNvPr id="40" name="Picture 1" descr="Picture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636270</xdr:colOff>
      <xdr:row>82</xdr:row>
      <xdr:rowOff>1143000</xdr:rowOff>
    </xdr:to>
    <xdr:pic>
      <xdr:nvPicPr>
        <xdr:cNvPr id="41" name="Picture 1" descr="Picture">
          <a:extLst>
            <a:ext uri="{FF2B5EF4-FFF2-40B4-BE49-F238E27FC236}">
              <a16:creationId xmlns:a16="http://schemas.microsoft.com/office/drawing/2014/main" id="{00000000-0008-0000-05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636270</xdr:colOff>
      <xdr:row>60</xdr:row>
      <xdr:rowOff>1143000</xdr:rowOff>
    </xdr:to>
    <xdr:pic>
      <xdr:nvPicPr>
        <xdr:cNvPr id="42" name="Picture 1" descr="Picture">
          <a:extLst>
            <a:ext uri="{FF2B5EF4-FFF2-40B4-BE49-F238E27FC236}">
              <a16:creationId xmlns:a16="http://schemas.microsoft.com/office/drawing/2014/main" id="{00000000-0008-0000-05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636270</xdr:colOff>
      <xdr:row>83</xdr:row>
      <xdr:rowOff>1143000</xdr:rowOff>
    </xdr:to>
    <xdr:pic>
      <xdr:nvPicPr>
        <xdr:cNvPr id="43" name="Picture 1" descr="Picture">
          <a:extLst>
            <a:ext uri="{FF2B5EF4-FFF2-40B4-BE49-F238E27FC236}">
              <a16:creationId xmlns:a16="http://schemas.microsoft.com/office/drawing/2014/main" id="{00000000-0008-0000-05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636270</xdr:colOff>
      <xdr:row>36</xdr:row>
      <xdr:rowOff>1143000</xdr:rowOff>
    </xdr:to>
    <xdr:pic>
      <xdr:nvPicPr>
        <xdr:cNvPr id="44" name="Picture 1" descr="Picture">
          <a:extLst>
            <a:ext uri="{FF2B5EF4-FFF2-40B4-BE49-F238E27FC236}">
              <a16:creationId xmlns:a16="http://schemas.microsoft.com/office/drawing/2014/main" id="{00000000-0008-0000-05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636270</xdr:colOff>
      <xdr:row>35</xdr:row>
      <xdr:rowOff>1143000</xdr:rowOff>
    </xdr:to>
    <xdr:pic>
      <xdr:nvPicPr>
        <xdr:cNvPr id="45" name="Picture 1" descr="Picture">
          <a:extLst>
            <a:ext uri="{FF2B5EF4-FFF2-40B4-BE49-F238E27FC236}">
              <a16:creationId xmlns:a16="http://schemas.microsoft.com/office/drawing/2014/main" id="{00000000-0008-0000-05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636270</xdr:colOff>
      <xdr:row>34</xdr:row>
      <xdr:rowOff>1143000</xdr:rowOff>
    </xdr:to>
    <xdr:pic>
      <xdr:nvPicPr>
        <xdr:cNvPr id="46" name="Picture 1" descr="Picture">
          <a:extLst>
            <a:ext uri="{FF2B5EF4-FFF2-40B4-BE49-F238E27FC236}">
              <a16:creationId xmlns:a16="http://schemas.microsoft.com/office/drawing/2014/main" id="{00000000-0008-0000-05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636270</xdr:colOff>
      <xdr:row>12</xdr:row>
      <xdr:rowOff>1143000</xdr:rowOff>
    </xdr:to>
    <xdr:pic>
      <xdr:nvPicPr>
        <xdr:cNvPr id="47" name="Picture 1" descr="Picture">
          <a:extLst>
            <a:ext uri="{FF2B5EF4-FFF2-40B4-BE49-F238E27FC236}">
              <a16:creationId xmlns:a16="http://schemas.microsoft.com/office/drawing/2014/main" id="{00000000-0008-0000-05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636270</xdr:colOff>
      <xdr:row>11</xdr:row>
      <xdr:rowOff>1143000</xdr:rowOff>
    </xdr:to>
    <xdr:pic>
      <xdr:nvPicPr>
        <xdr:cNvPr id="48" name="Picture 1" descr="Picture">
          <a:extLst>
            <a:ext uri="{FF2B5EF4-FFF2-40B4-BE49-F238E27FC236}">
              <a16:creationId xmlns:a16="http://schemas.microsoft.com/office/drawing/2014/main" id="{00000000-0008-0000-05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636270</xdr:colOff>
      <xdr:row>10</xdr:row>
      <xdr:rowOff>1143000</xdr:rowOff>
    </xdr:to>
    <xdr:pic>
      <xdr:nvPicPr>
        <xdr:cNvPr id="49" name="Picture 1" descr="Picture">
          <a:extLst>
            <a:ext uri="{FF2B5EF4-FFF2-40B4-BE49-F238E27FC236}">
              <a16:creationId xmlns:a16="http://schemas.microsoft.com/office/drawing/2014/main" id="{00000000-0008-0000-05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636270</xdr:colOff>
      <xdr:row>92</xdr:row>
      <xdr:rowOff>1143000</xdr:rowOff>
    </xdr:to>
    <xdr:pic>
      <xdr:nvPicPr>
        <xdr:cNvPr id="50" name="Picture 1" descr="Picture">
          <a:extLst>
            <a:ext uri="{FF2B5EF4-FFF2-40B4-BE49-F238E27FC236}">
              <a16:creationId xmlns:a16="http://schemas.microsoft.com/office/drawing/2014/main" id="{00000000-0008-0000-05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636270</xdr:colOff>
      <xdr:row>93</xdr:row>
      <xdr:rowOff>1143000</xdr:rowOff>
    </xdr:to>
    <xdr:pic>
      <xdr:nvPicPr>
        <xdr:cNvPr id="51" name="Picture 1" descr="Picture">
          <a:extLst>
            <a:ext uri="{FF2B5EF4-FFF2-40B4-BE49-F238E27FC236}">
              <a16:creationId xmlns:a16="http://schemas.microsoft.com/office/drawing/2014/main" id="{00000000-0008-0000-05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636270</xdr:colOff>
      <xdr:row>45</xdr:row>
      <xdr:rowOff>1143000</xdr:rowOff>
    </xdr:to>
    <xdr:pic>
      <xdr:nvPicPr>
        <xdr:cNvPr id="52" name="Picture 1" descr="Picture">
          <a:extLst>
            <a:ext uri="{FF2B5EF4-FFF2-40B4-BE49-F238E27FC236}">
              <a16:creationId xmlns:a16="http://schemas.microsoft.com/office/drawing/2014/main" id="{00000000-0008-0000-05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636270</xdr:colOff>
      <xdr:row>44</xdr:row>
      <xdr:rowOff>1143000</xdr:rowOff>
    </xdr:to>
    <xdr:pic>
      <xdr:nvPicPr>
        <xdr:cNvPr id="53" name="Picture 1" descr="Picture">
          <a:extLst>
            <a:ext uri="{FF2B5EF4-FFF2-40B4-BE49-F238E27FC236}">
              <a16:creationId xmlns:a16="http://schemas.microsoft.com/office/drawing/2014/main" id="{00000000-0008-0000-05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636270</xdr:colOff>
      <xdr:row>43</xdr:row>
      <xdr:rowOff>1143000</xdr:rowOff>
    </xdr:to>
    <xdr:pic>
      <xdr:nvPicPr>
        <xdr:cNvPr id="54" name="Picture 1" descr="Picture">
          <a:extLst>
            <a:ext uri="{FF2B5EF4-FFF2-40B4-BE49-F238E27FC236}">
              <a16:creationId xmlns:a16="http://schemas.microsoft.com/office/drawing/2014/main" id="{00000000-0008-0000-05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636270</xdr:colOff>
      <xdr:row>21</xdr:row>
      <xdr:rowOff>1143000</xdr:rowOff>
    </xdr:to>
    <xdr:pic>
      <xdr:nvPicPr>
        <xdr:cNvPr id="55" name="Picture 1" descr="Picture">
          <a:extLst>
            <a:ext uri="{FF2B5EF4-FFF2-40B4-BE49-F238E27FC236}">
              <a16:creationId xmlns:a16="http://schemas.microsoft.com/office/drawing/2014/main" id="{00000000-0008-0000-05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636270</xdr:colOff>
      <xdr:row>42</xdr:row>
      <xdr:rowOff>1143000</xdr:rowOff>
    </xdr:to>
    <xdr:pic>
      <xdr:nvPicPr>
        <xdr:cNvPr id="56" name="Picture 1" descr="Picture">
          <a:extLst>
            <a:ext uri="{FF2B5EF4-FFF2-40B4-BE49-F238E27FC236}">
              <a16:creationId xmlns:a16="http://schemas.microsoft.com/office/drawing/2014/main" id="{00000000-0008-0000-05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636270</xdr:colOff>
      <xdr:row>20</xdr:row>
      <xdr:rowOff>1143000</xdr:rowOff>
    </xdr:to>
    <xdr:pic>
      <xdr:nvPicPr>
        <xdr:cNvPr id="57" name="Picture 1" descr="Picture">
          <a:extLst>
            <a:ext uri="{FF2B5EF4-FFF2-40B4-BE49-F238E27FC236}">
              <a16:creationId xmlns:a16="http://schemas.microsoft.com/office/drawing/2014/main" id="{00000000-0008-0000-05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636270</xdr:colOff>
      <xdr:row>41</xdr:row>
      <xdr:rowOff>1143000</xdr:rowOff>
    </xdr:to>
    <xdr:pic>
      <xdr:nvPicPr>
        <xdr:cNvPr id="58" name="Picture 1" descr="Picture">
          <a:extLst>
            <a:ext uri="{FF2B5EF4-FFF2-40B4-BE49-F238E27FC236}">
              <a16:creationId xmlns:a16="http://schemas.microsoft.com/office/drawing/2014/main" id="{00000000-0008-0000-05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636270</xdr:colOff>
      <xdr:row>19</xdr:row>
      <xdr:rowOff>1143000</xdr:rowOff>
    </xdr:to>
    <xdr:pic>
      <xdr:nvPicPr>
        <xdr:cNvPr id="59" name="Picture 1" descr="Picture">
          <a:extLst>
            <a:ext uri="{FF2B5EF4-FFF2-40B4-BE49-F238E27FC236}">
              <a16:creationId xmlns:a16="http://schemas.microsoft.com/office/drawing/2014/main" id="{00000000-0008-0000-05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636270</xdr:colOff>
      <xdr:row>40</xdr:row>
      <xdr:rowOff>1143000</xdr:rowOff>
    </xdr:to>
    <xdr:pic>
      <xdr:nvPicPr>
        <xdr:cNvPr id="60" name="Picture 1" descr="Picture">
          <a:extLst>
            <a:ext uri="{FF2B5EF4-FFF2-40B4-BE49-F238E27FC236}">
              <a16:creationId xmlns:a16="http://schemas.microsoft.com/office/drawing/2014/main" id="{00000000-0008-0000-05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636270</xdr:colOff>
      <xdr:row>18</xdr:row>
      <xdr:rowOff>1143000</xdr:rowOff>
    </xdr:to>
    <xdr:pic>
      <xdr:nvPicPr>
        <xdr:cNvPr id="61" name="Picture 1" descr="Picture">
          <a:extLst>
            <a:ext uri="{FF2B5EF4-FFF2-40B4-BE49-F238E27FC236}">
              <a16:creationId xmlns:a16="http://schemas.microsoft.com/office/drawing/2014/main" id="{00000000-0008-0000-05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636270</xdr:colOff>
      <xdr:row>62</xdr:row>
      <xdr:rowOff>1143000</xdr:rowOff>
    </xdr:to>
    <xdr:pic>
      <xdr:nvPicPr>
        <xdr:cNvPr id="62" name="Picture 1" descr="Picture">
          <a:extLst>
            <a:ext uri="{FF2B5EF4-FFF2-40B4-BE49-F238E27FC236}">
              <a16:creationId xmlns:a16="http://schemas.microsoft.com/office/drawing/2014/main" id="{00000000-0008-0000-05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636270</xdr:colOff>
      <xdr:row>85</xdr:row>
      <xdr:rowOff>1143000</xdr:rowOff>
    </xdr:to>
    <xdr:pic>
      <xdr:nvPicPr>
        <xdr:cNvPr id="63" name="Picture 1" descr="Picture">
          <a:extLst>
            <a:ext uri="{FF2B5EF4-FFF2-40B4-BE49-F238E27FC236}">
              <a16:creationId xmlns:a16="http://schemas.microsoft.com/office/drawing/2014/main" id="{00000000-0008-0000-05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636270</xdr:colOff>
      <xdr:row>63</xdr:row>
      <xdr:rowOff>1143000</xdr:rowOff>
    </xdr:to>
    <xdr:pic>
      <xdr:nvPicPr>
        <xdr:cNvPr id="64" name="Picture 1" descr="Picture">
          <a:extLst>
            <a:ext uri="{FF2B5EF4-FFF2-40B4-BE49-F238E27FC236}">
              <a16:creationId xmlns:a16="http://schemas.microsoft.com/office/drawing/2014/main" id="{00000000-0008-0000-05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636270</xdr:colOff>
      <xdr:row>86</xdr:row>
      <xdr:rowOff>1143000</xdr:rowOff>
    </xdr:to>
    <xdr:pic>
      <xdr:nvPicPr>
        <xdr:cNvPr id="65" name="Picture 1" descr="Picture">
          <a:extLst>
            <a:ext uri="{FF2B5EF4-FFF2-40B4-BE49-F238E27FC236}">
              <a16:creationId xmlns:a16="http://schemas.microsoft.com/office/drawing/2014/main" id="{00000000-0008-0000-05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636270</xdr:colOff>
      <xdr:row>64</xdr:row>
      <xdr:rowOff>1143000</xdr:rowOff>
    </xdr:to>
    <xdr:pic>
      <xdr:nvPicPr>
        <xdr:cNvPr id="66" name="Picture 1" descr="Picture">
          <a:extLst>
            <a:ext uri="{FF2B5EF4-FFF2-40B4-BE49-F238E27FC236}">
              <a16:creationId xmlns:a16="http://schemas.microsoft.com/office/drawing/2014/main" id="{00000000-0008-0000-05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636270</xdr:colOff>
      <xdr:row>87</xdr:row>
      <xdr:rowOff>1143000</xdr:rowOff>
    </xdr:to>
    <xdr:pic>
      <xdr:nvPicPr>
        <xdr:cNvPr id="67" name="Picture 1" descr="Picture">
          <a:extLst>
            <a:ext uri="{FF2B5EF4-FFF2-40B4-BE49-F238E27FC236}">
              <a16:creationId xmlns:a16="http://schemas.microsoft.com/office/drawing/2014/main" id="{00000000-0008-0000-05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636270</xdr:colOff>
      <xdr:row>65</xdr:row>
      <xdr:rowOff>1143000</xdr:rowOff>
    </xdr:to>
    <xdr:pic>
      <xdr:nvPicPr>
        <xdr:cNvPr id="68" name="Picture 1" descr="Picture">
          <a:extLst>
            <a:ext uri="{FF2B5EF4-FFF2-40B4-BE49-F238E27FC236}">
              <a16:creationId xmlns:a16="http://schemas.microsoft.com/office/drawing/2014/main" id="{00000000-0008-0000-05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636270</xdr:colOff>
      <xdr:row>88</xdr:row>
      <xdr:rowOff>1143000</xdr:rowOff>
    </xdr:to>
    <xdr:pic>
      <xdr:nvPicPr>
        <xdr:cNvPr id="69" name="Picture 1" descr="Picture">
          <a:extLst>
            <a:ext uri="{FF2B5EF4-FFF2-40B4-BE49-F238E27FC236}">
              <a16:creationId xmlns:a16="http://schemas.microsoft.com/office/drawing/2014/main" id="{00000000-0008-0000-05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636270</xdr:colOff>
      <xdr:row>66</xdr:row>
      <xdr:rowOff>1143000</xdr:rowOff>
    </xdr:to>
    <xdr:pic>
      <xdr:nvPicPr>
        <xdr:cNvPr id="70" name="Picture 1" descr="Picture">
          <a:extLst>
            <a:ext uri="{FF2B5EF4-FFF2-40B4-BE49-F238E27FC236}">
              <a16:creationId xmlns:a16="http://schemas.microsoft.com/office/drawing/2014/main" id="{00000000-0008-0000-05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636270</xdr:colOff>
      <xdr:row>89</xdr:row>
      <xdr:rowOff>1143000</xdr:rowOff>
    </xdr:to>
    <xdr:pic>
      <xdr:nvPicPr>
        <xdr:cNvPr id="71" name="Picture 1" descr="Picture">
          <a:extLst>
            <a:ext uri="{FF2B5EF4-FFF2-40B4-BE49-F238E27FC236}">
              <a16:creationId xmlns:a16="http://schemas.microsoft.com/office/drawing/2014/main" id="{00000000-0008-0000-05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636270</xdr:colOff>
      <xdr:row>67</xdr:row>
      <xdr:rowOff>1143000</xdr:rowOff>
    </xdr:to>
    <xdr:pic>
      <xdr:nvPicPr>
        <xdr:cNvPr id="72" name="Picture 1" descr="Picture">
          <a:extLst>
            <a:ext uri="{FF2B5EF4-FFF2-40B4-BE49-F238E27FC236}">
              <a16:creationId xmlns:a16="http://schemas.microsoft.com/office/drawing/2014/main" id="{00000000-0008-0000-05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636270</xdr:colOff>
      <xdr:row>90</xdr:row>
      <xdr:rowOff>1143000</xdr:rowOff>
    </xdr:to>
    <xdr:pic>
      <xdr:nvPicPr>
        <xdr:cNvPr id="73" name="Picture 1" descr="Picture">
          <a:extLst>
            <a:ext uri="{FF2B5EF4-FFF2-40B4-BE49-F238E27FC236}">
              <a16:creationId xmlns:a16="http://schemas.microsoft.com/office/drawing/2014/main" id="{00000000-0008-0000-05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636270</xdr:colOff>
      <xdr:row>68</xdr:row>
      <xdr:rowOff>1143000</xdr:rowOff>
    </xdr:to>
    <xdr:pic>
      <xdr:nvPicPr>
        <xdr:cNvPr id="74" name="Picture 1" descr="Picture">
          <a:extLst>
            <a:ext uri="{FF2B5EF4-FFF2-40B4-BE49-F238E27FC236}">
              <a16:creationId xmlns:a16="http://schemas.microsoft.com/office/drawing/2014/main" id="{00000000-0008-0000-05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636270</xdr:colOff>
      <xdr:row>91</xdr:row>
      <xdr:rowOff>1143000</xdr:rowOff>
    </xdr:to>
    <xdr:pic>
      <xdr:nvPicPr>
        <xdr:cNvPr id="75" name="Picture 1" descr="Picture">
          <a:extLst>
            <a:ext uri="{FF2B5EF4-FFF2-40B4-BE49-F238E27FC236}">
              <a16:creationId xmlns:a16="http://schemas.microsoft.com/office/drawing/2014/main" id="{00000000-0008-0000-05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636270</xdr:colOff>
      <xdr:row>69</xdr:row>
      <xdr:rowOff>1143000</xdr:rowOff>
    </xdr:to>
    <xdr:pic>
      <xdr:nvPicPr>
        <xdr:cNvPr id="76" name="Picture 1" descr="Picture">
          <a:extLst>
            <a:ext uri="{FF2B5EF4-FFF2-40B4-BE49-F238E27FC236}">
              <a16:creationId xmlns:a16="http://schemas.microsoft.com/office/drawing/2014/main" id="{00000000-0008-0000-05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636270</xdr:colOff>
      <xdr:row>61</xdr:row>
      <xdr:rowOff>1143000</xdr:rowOff>
    </xdr:to>
    <xdr:pic>
      <xdr:nvPicPr>
        <xdr:cNvPr id="77" name="Picture 1" descr="Picture">
          <a:extLst>
            <a:ext uri="{FF2B5EF4-FFF2-40B4-BE49-F238E27FC236}">
              <a16:creationId xmlns:a16="http://schemas.microsoft.com/office/drawing/2014/main" id="{00000000-0008-0000-05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636270</xdr:colOff>
      <xdr:row>39</xdr:row>
      <xdr:rowOff>1143000</xdr:rowOff>
    </xdr:to>
    <xdr:pic>
      <xdr:nvPicPr>
        <xdr:cNvPr id="78" name="Picture 1" descr="Picture">
          <a:extLst>
            <a:ext uri="{FF2B5EF4-FFF2-40B4-BE49-F238E27FC236}">
              <a16:creationId xmlns:a16="http://schemas.microsoft.com/office/drawing/2014/main" id="{00000000-0008-0000-05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636270</xdr:colOff>
      <xdr:row>17</xdr:row>
      <xdr:rowOff>1143000</xdr:rowOff>
    </xdr:to>
    <xdr:pic>
      <xdr:nvPicPr>
        <xdr:cNvPr id="79" name="Picture 1" descr="Picture">
          <a:extLst>
            <a:ext uri="{FF2B5EF4-FFF2-40B4-BE49-F238E27FC236}">
              <a16:creationId xmlns:a16="http://schemas.microsoft.com/office/drawing/2014/main" id="{00000000-0008-0000-05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636270</xdr:colOff>
      <xdr:row>38</xdr:row>
      <xdr:rowOff>1143000</xdr:rowOff>
    </xdr:to>
    <xdr:pic>
      <xdr:nvPicPr>
        <xdr:cNvPr id="80" name="Picture 1" descr="Picture">
          <a:extLst>
            <a:ext uri="{FF2B5EF4-FFF2-40B4-BE49-F238E27FC236}">
              <a16:creationId xmlns:a16="http://schemas.microsoft.com/office/drawing/2014/main" id="{00000000-0008-0000-05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636270</xdr:colOff>
      <xdr:row>16</xdr:row>
      <xdr:rowOff>1143000</xdr:rowOff>
    </xdr:to>
    <xdr:pic>
      <xdr:nvPicPr>
        <xdr:cNvPr id="81" name="Picture 1" descr="Picture">
          <a:extLst>
            <a:ext uri="{FF2B5EF4-FFF2-40B4-BE49-F238E27FC236}">
              <a16:creationId xmlns:a16="http://schemas.microsoft.com/office/drawing/2014/main" id="{00000000-0008-0000-05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636270</xdr:colOff>
      <xdr:row>37</xdr:row>
      <xdr:rowOff>1143000</xdr:rowOff>
    </xdr:to>
    <xdr:pic>
      <xdr:nvPicPr>
        <xdr:cNvPr id="82" name="Picture 1" descr="Picture">
          <a:extLst>
            <a:ext uri="{FF2B5EF4-FFF2-40B4-BE49-F238E27FC236}">
              <a16:creationId xmlns:a16="http://schemas.microsoft.com/office/drawing/2014/main" id="{00000000-0008-0000-05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636270</xdr:colOff>
      <xdr:row>15</xdr:row>
      <xdr:rowOff>1143000</xdr:rowOff>
    </xdr:to>
    <xdr:pic>
      <xdr:nvPicPr>
        <xdr:cNvPr id="83" name="Picture 1" descr="Picture">
          <a:extLst>
            <a:ext uri="{FF2B5EF4-FFF2-40B4-BE49-F238E27FC236}">
              <a16:creationId xmlns:a16="http://schemas.microsoft.com/office/drawing/2014/main" id="{00000000-0008-0000-05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636270</xdr:colOff>
      <xdr:row>14</xdr:row>
      <xdr:rowOff>1143000</xdr:rowOff>
    </xdr:to>
    <xdr:pic>
      <xdr:nvPicPr>
        <xdr:cNvPr id="84" name="Picture 1" descr="Picture">
          <a:extLst>
            <a:ext uri="{FF2B5EF4-FFF2-40B4-BE49-F238E27FC236}">
              <a16:creationId xmlns:a16="http://schemas.microsoft.com/office/drawing/2014/main" id="{00000000-0008-0000-05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636270</xdr:colOff>
      <xdr:row>13</xdr:row>
      <xdr:rowOff>1143000</xdr:rowOff>
    </xdr:to>
    <xdr:pic>
      <xdr:nvPicPr>
        <xdr:cNvPr id="85" name="Picture 1" descr="Picture">
          <a:extLst>
            <a:ext uri="{FF2B5EF4-FFF2-40B4-BE49-F238E27FC236}">
              <a16:creationId xmlns:a16="http://schemas.microsoft.com/office/drawing/2014/main" id="{00000000-0008-0000-05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636270</xdr:colOff>
      <xdr:row>95</xdr:row>
      <xdr:rowOff>1143000</xdr:rowOff>
    </xdr:to>
    <xdr:pic>
      <xdr:nvPicPr>
        <xdr:cNvPr id="86" name="Picture 1" descr="Picture">
          <a:extLst>
            <a:ext uri="{FF2B5EF4-FFF2-40B4-BE49-F238E27FC236}">
              <a16:creationId xmlns:a16="http://schemas.microsoft.com/office/drawing/2014/main" id="{00000000-0008-0000-05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636270</xdr:colOff>
      <xdr:row>96</xdr:row>
      <xdr:rowOff>1143000</xdr:rowOff>
    </xdr:to>
    <xdr:pic>
      <xdr:nvPicPr>
        <xdr:cNvPr id="87" name="Picture 1" descr="Picture">
          <a:extLst>
            <a:ext uri="{FF2B5EF4-FFF2-40B4-BE49-F238E27FC236}">
              <a16:creationId xmlns:a16="http://schemas.microsoft.com/office/drawing/2014/main" id="{00000000-0008-0000-05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636270</xdr:colOff>
      <xdr:row>70</xdr:row>
      <xdr:rowOff>1143000</xdr:rowOff>
    </xdr:to>
    <xdr:pic>
      <xdr:nvPicPr>
        <xdr:cNvPr id="88" name="Picture 1" descr="Picture">
          <a:extLst>
            <a:ext uri="{FF2B5EF4-FFF2-40B4-BE49-F238E27FC236}">
              <a16:creationId xmlns:a16="http://schemas.microsoft.com/office/drawing/2014/main" id="{00000000-0008-0000-05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636270</xdr:colOff>
      <xdr:row>71</xdr:row>
      <xdr:rowOff>1143000</xdr:rowOff>
    </xdr:to>
    <xdr:pic>
      <xdr:nvPicPr>
        <xdr:cNvPr id="89" name="Picture 1" descr="Picture">
          <a:extLst>
            <a:ext uri="{FF2B5EF4-FFF2-40B4-BE49-F238E27FC236}">
              <a16:creationId xmlns:a16="http://schemas.microsoft.com/office/drawing/2014/main" id="{00000000-0008-0000-05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636270</xdr:colOff>
      <xdr:row>94</xdr:row>
      <xdr:rowOff>1143000</xdr:rowOff>
    </xdr:to>
    <xdr:pic>
      <xdr:nvPicPr>
        <xdr:cNvPr id="90" name="Picture 1" descr="Picture">
          <a:extLst>
            <a:ext uri="{FF2B5EF4-FFF2-40B4-BE49-F238E27FC236}">
              <a16:creationId xmlns:a16="http://schemas.microsoft.com/office/drawing/2014/main" id="{00000000-0008-0000-05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636270</xdr:colOff>
      <xdr:row>72</xdr:row>
      <xdr:rowOff>1143000</xdr:rowOff>
    </xdr:to>
    <xdr:pic>
      <xdr:nvPicPr>
        <xdr:cNvPr id="91" name="Picture 1" descr="Picture">
          <a:extLst>
            <a:ext uri="{FF2B5EF4-FFF2-40B4-BE49-F238E27FC236}">
              <a16:creationId xmlns:a16="http://schemas.microsoft.com/office/drawing/2014/main" id="{00000000-0008-0000-05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636270</xdr:colOff>
      <xdr:row>48</xdr:row>
      <xdr:rowOff>1143000</xdr:rowOff>
    </xdr:to>
    <xdr:pic>
      <xdr:nvPicPr>
        <xdr:cNvPr id="92" name="Picture 1" descr="Picture">
          <a:extLst>
            <a:ext uri="{FF2B5EF4-FFF2-40B4-BE49-F238E27FC236}">
              <a16:creationId xmlns:a16="http://schemas.microsoft.com/office/drawing/2014/main" id="{00000000-0008-0000-05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636270</xdr:colOff>
      <xdr:row>47</xdr:row>
      <xdr:rowOff>1143000</xdr:rowOff>
    </xdr:to>
    <xdr:pic>
      <xdr:nvPicPr>
        <xdr:cNvPr id="93" name="Picture 1" descr="Picture">
          <a:extLst>
            <a:ext uri="{FF2B5EF4-FFF2-40B4-BE49-F238E27FC236}">
              <a16:creationId xmlns:a16="http://schemas.microsoft.com/office/drawing/2014/main" id="{00000000-0008-0000-05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636270</xdr:colOff>
      <xdr:row>46</xdr:row>
      <xdr:rowOff>1143000</xdr:rowOff>
    </xdr:to>
    <xdr:pic>
      <xdr:nvPicPr>
        <xdr:cNvPr id="94" name="Picture 1" descr="Picture">
          <a:extLst>
            <a:ext uri="{FF2B5EF4-FFF2-40B4-BE49-F238E27FC236}">
              <a16:creationId xmlns:a16="http://schemas.microsoft.com/office/drawing/2014/main" id="{00000000-0008-0000-05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636270</xdr:colOff>
      <xdr:row>24</xdr:row>
      <xdr:rowOff>1143000</xdr:rowOff>
    </xdr:to>
    <xdr:pic>
      <xdr:nvPicPr>
        <xdr:cNvPr id="95" name="Picture 1" descr="Picture">
          <a:extLst>
            <a:ext uri="{FF2B5EF4-FFF2-40B4-BE49-F238E27FC236}">
              <a16:creationId xmlns:a16="http://schemas.microsoft.com/office/drawing/2014/main" id="{00000000-0008-0000-05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636270</xdr:colOff>
      <xdr:row>23</xdr:row>
      <xdr:rowOff>1143000</xdr:rowOff>
    </xdr:to>
    <xdr:pic>
      <xdr:nvPicPr>
        <xdr:cNvPr id="96" name="Picture 1" descr="Picture">
          <a:extLst>
            <a:ext uri="{FF2B5EF4-FFF2-40B4-BE49-F238E27FC236}">
              <a16:creationId xmlns:a16="http://schemas.microsoft.com/office/drawing/2014/main" id="{00000000-0008-0000-05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636270</xdr:colOff>
      <xdr:row>22</xdr:row>
      <xdr:rowOff>1143000</xdr:rowOff>
    </xdr:to>
    <xdr:pic>
      <xdr:nvPicPr>
        <xdr:cNvPr id="97" name="Picture 1" descr="Picture">
          <a:extLst>
            <a:ext uri="{FF2B5EF4-FFF2-40B4-BE49-F238E27FC236}">
              <a16:creationId xmlns:a16="http://schemas.microsoft.com/office/drawing/2014/main" id="{00000000-0008-0000-05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94</xdr:row>
      <xdr:rowOff>0</xdr:rowOff>
    </xdr:from>
    <xdr:to>
      <xdr:col>28</xdr:col>
      <xdr:colOff>141162</xdr:colOff>
      <xdr:row>113</xdr:row>
      <xdr:rowOff>141905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499DD7C8-9327-4771-9A5E-6ED787B1E2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3182600" y="141922500"/>
          <a:ext cx="13704762" cy="776190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59</xdr:row>
      <xdr:rowOff>0</xdr:rowOff>
    </xdr:from>
    <xdr:to>
      <xdr:col>3</xdr:col>
      <xdr:colOff>636270</xdr:colOff>
      <xdr:row>59</xdr:row>
      <xdr:rowOff>1143000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636270</xdr:colOff>
      <xdr:row>82</xdr:row>
      <xdr:rowOff>1143000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636270</xdr:colOff>
      <xdr:row>60</xdr:row>
      <xdr:rowOff>1143000</xdr:rowOff>
    </xdr:to>
    <xdr:pic>
      <xdr:nvPicPr>
        <xdr:cNvPr id="4" name="Picture 1" descr="Picture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636270</xdr:colOff>
      <xdr:row>35</xdr:row>
      <xdr:rowOff>1143000</xdr:rowOff>
    </xdr:to>
    <xdr:pic>
      <xdr:nvPicPr>
        <xdr:cNvPr id="5" name="Picture 1" descr="Picture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636270</xdr:colOff>
      <xdr:row>58</xdr:row>
      <xdr:rowOff>1143000</xdr:rowOff>
    </xdr:to>
    <xdr:pic>
      <xdr:nvPicPr>
        <xdr:cNvPr id="6" name="Picture 1" descr="Picture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636270</xdr:colOff>
      <xdr:row>36</xdr:row>
      <xdr:rowOff>1143000</xdr:rowOff>
    </xdr:to>
    <xdr:pic>
      <xdr:nvPicPr>
        <xdr:cNvPr id="7" name="Picture 1" descr="Picture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636270</xdr:colOff>
      <xdr:row>11</xdr:row>
      <xdr:rowOff>1143000</xdr:rowOff>
    </xdr:to>
    <xdr:pic>
      <xdr:nvPicPr>
        <xdr:cNvPr id="8" name="Picture 1" descr="Picture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636270</xdr:colOff>
      <xdr:row>34</xdr:row>
      <xdr:rowOff>1143000</xdr:rowOff>
    </xdr:to>
    <xdr:pic>
      <xdr:nvPicPr>
        <xdr:cNvPr id="9" name="Picture 1" descr="Picture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636270</xdr:colOff>
      <xdr:row>12</xdr:row>
      <xdr:rowOff>1143000</xdr:rowOff>
    </xdr:to>
    <xdr:pic>
      <xdr:nvPicPr>
        <xdr:cNvPr id="10" name="Picture 1" descr="Picture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636270</xdr:colOff>
      <xdr:row>10</xdr:row>
      <xdr:rowOff>1143000</xdr:rowOff>
    </xdr:to>
    <xdr:pic>
      <xdr:nvPicPr>
        <xdr:cNvPr id="11" name="Picture 1" descr="Picture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636270</xdr:colOff>
      <xdr:row>83</xdr:row>
      <xdr:rowOff>1143000</xdr:rowOff>
    </xdr:to>
    <xdr:pic>
      <xdr:nvPicPr>
        <xdr:cNvPr id="12" name="Picture 1" descr="Picture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636270</xdr:colOff>
      <xdr:row>84</xdr:row>
      <xdr:rowOff>1143000</xdr:rowOff>
    </xdr:to>
    <xdr:pic>
      <xdr:nvPicPr>
        <xdr:cNvPr id="13" name="Picture 1" descr="Picture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636270</xdr:colOff>
      <xdr:row>26</xdr:row>
      <xdr:rowOff>1143000</xdr:rowOff>
    </xdr:to>
    <xdr:pic>
      <xdr:nvPicPr>
        <xdr:cNvPr id="14" name="Picture 1" descr="Picture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636270</xdr:colOff>
      <xdr:row>4</xdr:row>
      <xdr:rowOff>1143000</xdr:rowOff>
    </xdr:to>
    <xdr:pic>
      <xdr:nvPicPr>
        <xdr:cNvPr id="15" name="Picture 1" descr="Picture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636270</xdr:colOff>
      <xdr:row>49</xdr:row>
      <xdr:rowOff>1143000</xdr:rowOff>
    </xdr:to>
    <xdr:pic>
      <xdr:nvPicPr>
        <xdr:cNvPr id="16" name="Picture 1" descr="Picture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636270</xdr:colOff>
      <xdr:row>27</xdr:row>
      <xdr:rowOff>1143000</xdr:rowOff>
    </xdr:to>
    <xdr:pic>
      <xdr:nvPicPr>
        <xdr:cNvPr id="17" name="Picture 1" descr="Picture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636270</xdr:colOff>
      <xdr:row>5</xdr:row>
      <xdr:rowOff>1143000</xdr:rowOff>
    </xdr:to>
    <xdr:pic>
      <xdr:nvPicPr>
        <xdr:cNvPr id="18" name="Picture 1" descr="Picture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636270</xdr:colOff>
      <xdr:row>2</xdr:row>
      <xdr:rowOff>1143000</xdr:rowOff>
    </xdr:to>
    <xdr:pic>
      <xdr:nvPicPr>
        <xdr:cNvPr id="19" name="Picture 1" descr="Picture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636270</xdr:colOff>
      <xdr:row>25</xdr:row>
      <xdr:rowOff>1143000</xdr:rowOff>
    </xdr:to>
    <xdr:pic>
      <xdr:nvPicPr>
        <xdr:cNvPr id="20" name="Picture 1" descr="Picture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636270</xdr:colOff>
      <xdr:row>3</xdr:row>
      <xdr:rowOff>1143000</xdr:rowOff>
    </xdr:to>
    <xdr:pic>
      <xdr:nvPicPr>
        <xdr:cNvPr id="21" name="Picture 1" descr="Picture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636270</xdr:colOff>
      <xdr:row>1</xdr:row>
      <xdr:rowOff>1143000</xdr:rowOff>
    </xdr:to>
    <xdr:pic>
      <xdr:nvPicPr>
        <xdr:cNvPr id="22" name="Picture 1" descr="Picture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636270</xdr:colOff>
      <xdr:row>78</xdr:row>
      <xdr:rowOff>1143000</xdr:rowOff>
    </xdr:to>
    <xdr:pic>
      <xdr:nvPicPr>
        <xdr:cNvPr id="23" name="Picture 1" descr="Picture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636270</xdr:colOff>
      <xdr:row>56</xdr:row>
      <xdr:rowOff>1143000</xdr:rowOff>
    </xdr:to>
    <xdr:pic>
      <xdr:nvPicPr>
        <xdr:cNvPr id="24" name="Picture 1" descr="Picture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636270</xdr:colOff>
      <xdr:row>79</xdr:row>
      <xdr:rowOff>1143000</xdr:rowOff>
    </xdr:to>
    <xdr:pic>
      <xdr:nvPicPr>
        <xdr:cNvPr id="25" name="Picture 1" descr="Picture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636270</xdr:colOff>
      <xdr:row>57</xdr:row>
      <xdr:rowOff>1143000</xdr:rowOff>
    </xdr:to>
    <xdr:pic>
      <xdr:nvPicPr>
        <xdr:cNvPr id="26" name="Picture 1" descr="Picture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636270</xdr:colOff>
      <xdr:row>76</xdr:row>
      <xdr:rowOff>1143000</xdr:rowOff>
    </xdr:to>
    <xdr:pic>
      <xdr:nvPicPr>
        <xdr:cNvPr id="27" name="Picture 1" descr="Picture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636270</xdr:colOff>
      <xdr:row>54</xdr:row>
      <xdr:rowOff>1143000</xdr:rowOff>
    </xdr:to>
    <xdr:pic>
      <xdr:nvPicPr>
        <xdr:cNvPr id="28" name="Picture 1" descr="Picture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636270</xdr:colOff>
      <xdr:row>32</xdr:row>
      <xdr:rowOff>1143000</xdr:rowOff>
    </xdr:to>
    <xdr:pic>
      <xdr:nvPicPr>
        <xdr:cNvPr id="29" name="Picture 1" descr="Picture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636270</xdr:colOff>
      <xdr:row>77</xdr:row>
      <xdr:rowOff>1143000</xdr:rowOff>
    </xdr:to>
    <xdr:pic>
      <xdr:nvPicPr>
        <xdr:cNvPr id="30" name="Picture 1" descr="Picture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636270</xdr:colOff>
      <xdr:row>55</xdr:row>
      <xdr:rowOff>1143000</xdr:rowOff>
    </xdr:to>
    <xdr:pic>
      <xdr:nvPicPr>
        <xdr:cNvPr id="31" name="Picture 1" descr="Picture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636270</xdr:colOff>
      <xdr:row>33</xdr:row>
      <xdr:rowOff>1143000</xdr:rowOff>
    </xdr:to>
    <xdr:pic>
      <xdr:nvPicPr>
        <xdr:cNvPr id="32" name="Picture 1" descr="Picture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636270</xdr:colOff>
      <xdr:row>74</xdr:row>
      <xdr:rowOff>1143000</xdr:rowOff>
    </xdr:to>
    <xdr:pic>
      <xdr:nvPicPr>
        <xdr:cNvPr id="33" name="Picture 1" descr="Picture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636270</xdr:colOff>
      <xdr:row>52</xdr:row>
      <xdr:rowOff>1143000</xdr:rowOff>
    </xdr:to>
    <xdr:pic>
      <xdr:nvPicPr>
        <xdr:cNvPr id="34" name="Picture 1" descr="Picture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636270</xdr:colOff>
      <xdr:row>30</xdr:row>
      <xdr:rowOff>1143000</xdr:rowOff>
    </xdr:to>
    <xdr:pic>
      <xdr:nvPicPr>
        <xdr:cNvPr id="35" name="Picture 1" descr="Picture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636270</xdr:colOff>
      <xdr:row>8</xdr:row>
      <xdr:rowOff>1143000</xdr:rowOff>
    </xdr:to>
    <xdr:pic>
      <xdr:nvPicPr>
        <xdr:cNvPr id="36" name="Picture 1" descr="Picture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636270</xdr:colOff>
      <xdr:row>75</xdr:row>
      <xdr:rowOff>1143000</xdr:rowOff>
    </xdr:to>
    <xdr:pic>
      <xdr:nvPicPr>
        <xdr:cNvPr id="37" name="Picture 1" descr="Picture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636270</xdr:colOff>
      <xdr:row>53</xdr:row>
      <xdr:rowOff>1143000</xdr:rowOff>
    </xdr:to>
    <xdr:pic>
      <xdr:nvPicPr>
        <xdr:cNvPr id="38" name="Picture 1" descr="Picture">
          <a:extLst>
            <a:ext uri="{FF2B5EF4-FFF2-40B4-BE49-F238E27FC236}">
              <a16:creationId xmlns:a16="http://schemas.microsoft.com/office/drawing/2014/main" id="{00000000-0008-0000-06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636270</xdr:colOff>
      <xdr:row>31</xdr:row>
      <xdr:rowOff>1143000</xdr:rowOff>
    </xdr:to>
    <xdr:pic>
      <xdr:nvPicPr>
        <xdr:cNvPr id="39" name="Picture 1" descr="Picture">
          <a:extLst>
            <a:ext uri="{FF2B5EF4-FFF2-40B4-BE49-F238E27FC236}">
              <a16:creationId xmlns:a16="http://schemas.microsoft.com/office/drawing/2014/main" id="{00000000-0008-0000-06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636270</xdr:colOff>
      <xdr:row>9</xdr:row>
      <xdr:rowOff>1143000</xdr:rowOff>
    </xdr:to>
    <xdr:pic>
      <xdr:nvPicPr>
        <xdr:cNvPr id="40" name="Picture 1" descr="Picture">
          <a:extLst>
            <a:ext uri="{FF2B5EF4-FFF2-40B4-BE49-F238E27FC236}">
              <a16:creationId xmlns:a16="http://schemas.microsoft.com/office/drawing/2014/main" id="{00000000-0008-0000-06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636270</xdr:colOff>
      <xdr:row>50</xdr:row>
      <xdr:rowOff>1143000</xdr:rowOff>
    </xdr:to>
    <xdr:pic>
      <xdr:nvPicPr>
        <xdr:cNvPr id="41" name="Picture 1" descr="Picture">
          <a:extLst>
            <a:ext uri="{FF2B5EF4-FFF2-40B4-BE49-F238E27FC236}">
              <a16:creationId xmlns:a16="http://schemas.microsoft.com/office/drawing/2014/main" id="{00000000-0008-0000-06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636270</xdr:colOff>
      <xdr:row>28</xdr:row>
      <xdr:rowOff>1143000</xdr:rowOff>
    </xdr:to>
    <xdr:pic>
      <xdr:nvPicPr>
        <xdr:cNvPr id="42" name="Picture 1" descr="Picture">
          <a:extLst>
            <a:ext uri="{FF2B5EF4-FFF2-40B4-BE49-F238E27FC236}">
              <a16:creationId xmlns:a16="http://schemas.microsoft.com/office/drawing/2014/main" id="{00000000-0008-0000-06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636270</xdr:colOff>
      <xdr:row>6</xdr:row>
      <xdr:rowOff>1143000</xdr:rowOff>
    </xdr:to>
    <xdr:pic>
      <xdr:nvPicPr>
        <xdr:cNvPr id="43" name="Picture 1" descr="Picture">
          <a:extLst>
            <a:ext uri="{FF2B5EF4-FFF2-40B4-BE49-F238E27FC236}">
              <a16:creationId xmlns:a16="http://schemas.microsoft.com/office/drawing/2014/main" id="{00000000-0008-0000-06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636270</xdr:colOff>
      <xdr:row>73</xdr:row>
      <xdr:rowOff>1143000</xdr:rowOff>
    </xdr:to>
    <xdr:pic>
      <xdr:nvPicPr>
        <xdr:cNvPr id="44" name="Picture 1" descr="Picture">
          <a:extLst>
            <a:ext uri="{FF2B5EF4-FFF2-40B4-BE49-F238E27FC236}">
              <a16:creationId xmlns:a16="http://schemas.microsoft.com/office/drawing/2014/main" id="{00000000-0008-0000-06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636270</xdr:colOff>
      <xdr:row>51</xdr:row>
      <xdr:rowOff>1143000</xdr:rowOff>
    </xdr:to>
    <xdr:pic>
      <xdr:nvPicPr>
        <xdr:cNvPr id="45" name="Picture 1" descr="Picture">
          <a:extLst>
            <a:ext uri="{FF2B5EF4-FFF2-40B4-BE49-F238E27FC236}">
              <a16:creationId xmlns:a16="http://schemas.microsoft.com/office/drawing/2014/main" id="{00000000-0008-0000-06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636270</xdr:colOff>
      <xdr:row>29</xdr:row>
      <xdr:rowOff>1143000</xdr:rowOff>
    </xdr:to>
    <xdr:pic>
      <xdr:nvPicPr>
        <xdr:cNvPr id="46" name="Picture 1" descr="Picture">
          <a:extLst>
            <a:ext uri="{FF2B5EF4-FFF2-40B4-BE49-F238E27FC236}">
              <a16:creationId xmlns:a16="http://schemas.microsoft.com/office/drawing/2014/main" id="{00000000-0008-0000-06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636270</xdr:colOff>
      <xdr:row>7</xdr:row>
      <xdr:rowOff>1143000</xdr:rowOff>
    </xdr:to>
    <xdr:pic>
      <xdr:nvPicPr>
        <xdr:cNvPr id="47" name="Picture 1" descr="Picture"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636270</xdr:colOff>
      <xdr:row>80</xdr:row>
      <xdr:rowOff>1143000</xdr:rowOff>
    </xdr:to>
    <xdr:pic>
      <xdr:nvPicPr>
        <xdr:cNvPr id="48" name="Picture 1" descr="Picture">
          <a:extLst>
            <a:ext uri="{FF2B5EF4-FFF2-40B4-BE49-F238E27FC236}">
              <a16:creationId xmlns:a16="http://schemas.microsoft.com/office/drawing/2014/main" id="{00000000-0008-0000-06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636270</xdr:colOff>
      <xdr:row>81</xdr:row>
      <xdr:rowOff>1143000</xdr:rowOff>
    </xdr:to>
    <xdr:pic>
      <xdr:nvPicPr>
        <xdr:cNvPr id="49" name="Picture 1" descr="Picture">
          <a:extLst>
            <a:ext uri="{FF2B5EF4-FFF2-40B4-BE49-F238E27FC236}">
              <a16:creationId xmlns:a16="http://schemas.microsoft.com/office/drawing/2014/main" id="{00000000-0008-0000-06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636270</xdr:colOff>
      <xdr:row>70</xdr:row>
      <xdr:rowOff>1143000</xdr:rowOff>
    </xdr:to>
    <xdr:pic>
      <xdr:nvPicPr>
        <xdr:cNvPr id="50" name="Picture 1" descr="Picture">
          <a:extLst>
            <a:ext uri="{FF2B5EF4-FFF2-40B4-BE49-F238E27FC236}">
              <a16:creationId xmlns:a16="http://schemas.microsoft.com/office/drawing/2014/main" id="{00000000-0008-0000-06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636270</xdr:colOff>
      <xdr:row>48</xdr:row>
      <xdr:rowOff>1143000</xdr:rowOff>
    </xdr:to>
    <xdr:pic>
      <xdr:nvPicPr>
        <xdr:cNvPr id="51" name="Picture 1" descr="Picture">
          <a:extLst>
            <a:ext uri="{FF2B5EF4-FFF2-40B4-BE49-F238E27FC236}">
              <a16:creationId xmlns:a16="http://schemas.microsoft.com/office/drawing/2014/main" id="{00000000-0008-0000-06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636270</xdr:colOff>
      <xdr:row>71</xdr:row>
      <xdr:rowOff>1143000</xdr:rowOff>
    </xdr:to>
    <xdr:pic>
      <xdr:nvPicPr>
        <xdr:cNvPr id="52" name="Picture 1" descr="Picture">
          <a:extLst>
            <a:ext uri="{FF2B5EF4-FFF2-40B4-BE49-F238E27FC236}">
              <a16:creationId xmlns:a16="http://schemas.microsoft.com/office/drawing/2014/main" id="{00000000-0008-0000-06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636270</xdr:colOff>
      <xdr:row>46</xdr:row>
      <xdr:rowOff>1143000</xdr:rowOff>
    </xdr:to>
    <xdr:pic>
      <xdr:nvPicPr>
        <xdr:cNvPr id="53" name="Picture 1" descr="Picture">
          <a:extLst>
            <a:ext uri="{FF2B5EF4-FFF2-40B4-BE49-F238E27FC236}">
              <a16:creationId xmlns:a16="http://schemas.microsoft.com/office/drawing/2014/main" id="{00000000-0008-0000-06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636270</xdr:colOff>
      <xdr:row>24</xdr:row>
      <xdr:rowOff>1143000</xdr:rowOff>
    </xdr:to>
    <xdr:pic>
      <xdr:nvPicPr>
        <xdr:cNvPr id="54" name="Picture 1" descr="Picture">
          <a:extLst>
            <a:ext uri="{FF2B5EF4-FFF2-40B4-BE49-F238E27FC236}">
              <a16:creationId xmlns:a16="http://schemas.microsoft.com/office/drawing/2014/main" id="{00000000-0008-0000-06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636270</xdr:colOff>
      <xdr:row>47</xdr:row>
      <xdr:rowOff>1143000</xdr:rowOff>
    </xdr:to>
    <xdr:pic>
      <xdr:nvPicPr>
        <xdr:cNvPr id="55" name="Picture 1" descr="Picture">
          <a:extLst>
            <a:ext uri="{FF2B5EF4-FFF2-40B4-BE49-F238E27FC236}">
              <a16:creationId xmlns:a16="http://schemas.microsoft.com/office/drawing/2014/main" id="{00000000-0008-0000-06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636270</xdr:colOff>
      <xdr:row>22</xdr:row>
      <xdr:rowOff>1143000</xdr:rowOff>
    </xdr:to>
    <xdr:pic>
      <xdr:nvPicPr>
        <xdr:cNvPr id="56" name="Picture 1" descr="Picture">
          <a:extLst>
            <a:ext uri="{FF2B5EF4-FFF2-40B4-BE49-F238E27FC236}">
              <a16:creationId xmlns:a16="http://schemas.microsoft.com/office/drawing/2014/main" id="{00000000-0008-0000-06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636270</xdr:colOff>
      <xdr:row>23</xdr:row>
      <xdr:rowOff>1143000</xdr:rowOff>
    </xdr:to>
    <xdr:pic>
      <xdr:nvPicPr>
        <xdr:cNvPr id="57" name="Picture 1" descr="Picture">
          <a:extLst>
            <a:ext uri="{FF2B5EF4-FFF2-40B4-BE49-F238E27FC236}">
              <a16:creationId xmlns:a16="http://schemas.microsoft.com/office/drawing/2014/main" id="{00000000-0008-0000-06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636270</xdr:colOff>
      <xdr:row>96</xdr:row>
      <xdr:rowOff>1143000</xdr:rowOff>
    </xdr:to>
    <xdr:pic>
      <xdr:nvPicPr>
        <xdr:cNvPr id="58" name="Picture 1" descr="Picture">
          <a:extLst>
            <a:ext uri="{FF2B5EF4-FFF2-40B4-BE49-F238E27FC236}">
              <a16:creationId xmlns:a16="http://schemas.microsoft.com/office/drawing/2014/main" id="{00000000-0008-0000-06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636270</xdr:colOff>
      <xdr:row>94</xdr:row>
      <xdr:rowOff>1143000</xdr:rowOff>
    </xdr:to>
    <xdr:pic>
      <xdr:nvPicPr>
        <xdr:cNvPr id="59" name="Picture 1" descr="Picture">
          <a:extLst>
            <a:ext uri="{FF2B5EF4-FFF2-40B4-BE49-F238E27FC236}">
              <a16:creationId xmlns:a16="http://schemas.microsoft.com/office/drawing/2014/main" id="{00000000-0008-0000-06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636270</xdr:colOff>
      <xdr:row>72</xdr:row>
      <xdr:rowOff>1143000</xdr:rowOff>
    </xdr:to>
    <xdr:pic>
      <xdr:nvPicPr>
        <xdr:cNvPr id="60" name="Picture 1" descr="Picture">
          <a:extLst>
            <a:ext uri="{FF2B5EF4-FFF2-40B4-BE49-F238E27FC236}">
              <a16:creationId xmlns:a16="http://schemas.microsoft.com/office/drawing/2014/main" id="{00000000-0008-0000-06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636270</xdr:colOff>
      <xdr:row>95</xdr:row>
      <xdr:rowOff>1143000</xdr:rowOff>
    </xdr:to>
    <xdr:pic>
      <xdr:nvPicPr>
        <xdr:cNvPr id="61" name="Picture 1" descr="Picture">
          <a:extLst>
            <a:ext uri="{FF2B5EF4-FFF2-40B4-BE49-F238E27FC236}">
              <a16:creationId xmlns:a16="http://schemas.microsoft.com/office/drawing/2014/main" id="{00000000-0008-0000-06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636270</xdr:colOff>
      <xdr:row>37</xdr:row>
      <xdr:rowOff>1143000</xdr:rowOff>
    </xdr:to>
    <xdr:pic>
      <xdr:nvPicPr>
        <xdr:cNvPr id="62" name="Picture 1" descr="Picture">
          <a:extLst>
            <a:ext uri="{FF2B5EF4-FFF2-40B4-BE49-F238E27FC236}">
              <a16:creationId xmlns:a16="http://schemas.microsoft.com/office/drawing/2014/main" id="{00000000-0008-0000-06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636270</xdr:colOff>
      <xdr:row>15</xdr:row>
      <xdr:rowOff>1143000</xdr:rowOff>
    </xdr:to>
    <xdr:pic>
      <xdr:nvPicPr>
        <xdr:cNvPr id="63" name="Picture 1" descr="Picture">
          <a:extLst>
            <a:ext uri="{FF2B5EF4-FFF2-40B4-BE49-F238E27FC236}">
              <a16:creationId xmlns:a16="http://schemas.microsoft.com/office/drawing/2014/main" id="{00000000-0008-0000-06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636270</xdr:colOff>
      <xdr:row>38</xdr:row>
      <xdr:rowOff>1143000</xdr:rowOff>
    </xdr:to>
    <xdr:pic>
      <xdr:nvPicPr>
        <xdr:cNvPr id="64" name="Picture 1" descr="Picture">
          <a:extLst>
            <a:ext uri="{FF2B5EF4-FFF2-40B4-BE49-F238E27FC236}">
              <a16:creationId xmlns:a16="http://schemas.microsoft.com/office/drawing/2014/main" id="{00000000-0008-0000-06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636270</xdr:colOff>
      <xdr:row>16</xdr:row>
      <xdr:rowOff>1143000</xdr:rowOff>
    </xdr:to>
    <xdr:pic>
      <xdr:nvPicPr>
        <xdr:cNvPr id="65" name="Picture 1" descr="Picture">
          <a:extLst>
            <a:ext uri="{FF2B5EF4-FFF2-40B4-BE49-F238E27FC236}">
              <a16:creationId xmlns:a16="http://schemas.microsoft.com/office/drawing/2014/main" id="{00000000-0008-0000-06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636270</xdr:colOff>
      <xdr:row>13</xdr:row>
      <xdr:rowOff>1143000</xdr:rowOff>
    </xdr:to>
    <xdr:pic>
      <xdr:nvPicPr>
        <xdr:cNvPr id="66" name="Picture 1" descr="Picture">
          <a:extLst>
            <a:ext uri="{FF2B5EF4-FFF2-40B4-BE49-F238E27FC236}">
              <a16:creationId xmlns:a16="http://schemas.microsoft.com/office/drawing/2014/main" id="{00000000-0008-0000-06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636270</xdr:colOff>
      <xdr:row>14</xdr:row>
      <xdr:rowOff>1143000</xdr:rowOff>
    </xdr:to>
    <xdr:pic>
      <xdr:nvPicPr>
        <xdr:cNvPr id="67" name="Picture 1" descr="Picture">
          <a:extLst>
            <a:ext uri="{FF2B5EF4-FFF2-40B4-BE49-F238E27FC236}">
              <a16:creationId xmlns:a16="http://schemas.microsoft.com/office/drawing/2014/main" id="{00000000-0008-0000-06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636270</xdr:colOff>
      <xdr:row>89</xdr:row>
      <xdr:rowOff>1143000</xdr:rowOff>
    </xdr:to>
    <xdr:pic>
      <xdr:nvPicPr>
        <xdr:cNvPr id="68" name="Picture 1" descr="Picture">
          <a:extLst>
            <a:ext uri="{FF2B5EF4-FFF2-40B4-BE49-F238E27FC236}">
              <a16:creationId xmlns:a16="http://schemas.microsoft.com/office/drawing/2014/main" id="{00000000-0008-0000-06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636270</xdr:colOff>
      <xdr:row>67</xdr:row>
      <xdr:rowOff>1143000</xdr:rowOff>
    </xdr:to>
    <xdr:pic>
      <xdr:nvPicPr>
        <xdr:cNvPr id="69" name="Picture 1" descr="Picture">
          <a:extLst>
            <a:ext uri="{FF2B5EF4-FFF2-40B4-BE49-F238E27FC236}">
              <a16:creationId xmlns:a16="http://schemas.microsoft.com/office/drawing/2014/main" id="{00000000-0008-0000-06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636270</xdr:colOff>
      <xdr:row>45</xdr:row>
      <xdr:rowOff>1143000</xdr:rowOff>
    </xdr:to>
    <xdr:pic>
      <xdr:nvPicPr>
        <xdr:cNvPr id="70" name="Picture 1" descr="Picture">
          <a:extLst>
            <a:ext uri="{FF2B5EF4-FFF2-40B4-BE49-F238E27FC236}">
              <a16:creationId xmlns:a16="http://schemas.microsoft.com/office/drawing/2014/main" id="{00000000-0008-0000-06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636270</xdr:colOff>
      <xdr:row>90</xdr:row>
      <xdr:rowOff>1143000</xdr:rowOff>
    </xdr:to>
    <xdr:pic>
      <xdr:nvPicPr>
        <xdr:cNvPr id="71" name="Picture 1" descr="Picture">
          <a:extLst>
            <a:ext uri="{FF2B5EF4-FFF2-40B4-BE49-F238E27FC236}">
              <a16:creationId xmlns:a16="http://schemas.microsoft.com/office/drawing/2014/main" id="{00000000-0008-0000-06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636270</xdr:colOff>
      <xdr:row>68</xdr:row>
      <xdr:rowOff>1143000</xdr:rowOff>
    </xdr:to>
    <xdr:pic>
      <xdr:nvPicPr>
        <xdr:cNvPr id="72" name="Picture 1" descr="Picture">
          <a:extLst>
            <a:ext uri="{FF2B5EF4-FFF2-40B4-BE49-F238E27FC236}">
              <a16:creationId xmlns:a16="http://schemas.microsoft.com/office/drawing/2014/main" id="{00000000-0008-0000-06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636270</xdr:colOff>
      <xdr:row>87</xdr:row>
      <xdr:rowOff>1143000</xdr:rowOff>
    </xdr:to>
    <xdr:pic>
      <xdr:nvPicPr>
        <xdr:cNvPr id="73" name="Picture 1" descr="Picture">
          <a:extLst>
            <a:ext uri="{FF2B5EF4-FFF2-40B4-BE49-F238E27FC236}">
              <a16:creationId xmlns:a16="http://schemas.microsoft.com/office/drawing/2014/main" id="{00000000-0008-0000-06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636270</xdr:colOff>
      <xdr:row>65</xdr:row>
      <xdr:rowOff>1143000</xdr:rowOff>
    </xdr:to>
    <xdr:pic>
      <xdr:nvPicPr>
        <xdr:cNvPr id="74" name="Picture 1" descr="Picture">
          <a:extLst>
            <a:ext uri="{FF2B5EF4-FFF2-40B4-BE49-F238E27FC236}">
              <a16:creationId xmlns:a16="http://schemas.microsoft.com/office/drawing/2014/main" id="{00000000-0008-0000-06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636270</xdr:colOff>
      <xdr:row>43</xdr:row>
      <xdr:rowOff>1143000</xdr:rowOff>
    </xdr:to>
    <xdr:pic>
      <xdr:nvPicPr>
        <xdr:cNvPr id="75" name="Picture 1" descr="Picture">
          <a:extLst>
            <a:ext uri="{FF2B5EF4-FFF2-40B4-BE49-F238E27FC236}">
              <a16:creationId xmlns:a16="http://schemas.microsoft.com/office/drawing/2014/main" id="{00000000-0008-0000-06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636270</xdr:colOff>
      <xdr:row>21</xdr:row>
      <xdr:rowOff>1143000</xdr:rowOff>
    </xdr:to>
    <xdr:pic>
      <xdr:nvPicPr>
        <xdr:cNvPr id="76" name="Picture 1" descr="Picture">
          <a:extLst>
            <a:ext uri="{FF2B5EF4-FFF2-40B4-BE49-F238E27FC236}">
              <a16:creationId xmlns:a16="http://schemas.microsoft.com/office/drawing/2014/main" id="{00000000-0008-0000-06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636270</xdr:colOff>
      <xdr:row>88</xdr:row>
      <xdr:rowOff>1143000</xdr:rowOff>
    </xdr:to>
    <xdr:pic>
      <xdr:nvPicPr>
        <xdr:cNvPr id="77" name="Picture 1" descr="Picture">
          <a:extLst>
            <a:ext uri="{FF2B5EF4-FFF2-40B4-BE49-F238E27FC236}">
              <a16:creationId xmlns:a16="http://schemas.microsoft.com/office/drawing/2014/main" id="{00000000-0008-0000-06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636270</xdr:colOff>
      <xdr:row>66</xdr:row>
      <xdr:rowOff>1143000</xdr:rowOff>
    </xdr:to>
    <xdr:pic>
      <xdr:nvPicPr>
        <xdr:cNvPr id="78" name="Picture 1" descr="Picture">
          <a:extLst>
            <a:ext uri="{FF2B5EF4-FFF2-40B4-BE49-F238E27FC236}">
              <a16:creationId xmlns:a16="http://schemas.microsoft.com/office/drawing/2014/main" id="{00000000-0008-0000-06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636270</xdr:colOff>
      <xdr:row>44</xdr:row>
      <xdr:rowOff>1143000</xdr:rowOff>
    </xdr:to>
    <xdr:pic>
      <xdr:nvPicPr>
        <xdr:cNvPr id="79" name="Picture 1" descr="Picture">
          <a:extLst>
            <a:ext uri="{FF2B5EF4-FFF2-40B4-BE49-F238E27FC236}">
              <a16:creationId xmlns:a16="http://schemas.microsoft.com/office/drawing/2014/main" id="{00000000-0008-0000-06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636270</xdr:colOff>
      <xdr:row>85</xdr:row>
      <xdr:rowOff>1143000</xdr:rowOff>
    </xdr:to>
    <xdr:pic>
      <xdr:nvPicPr>
        <xdr:cNvPr id="80" name="Picture 1" descr="Picture">
          <a:extLst>
            <a:ext uri="{FF2B5EF4-FFF2-40B4-BE49-F238E27FC236}">
              <a16:creationId xmlns:a16="http://schemas.microsoft.com/office/drawing/2014/main" id="{00000000-0008-0000-06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636270</xdr:colOff>
      <xdr:row>63</xdr:row>
      <xdr:rowOff>1143000</xdr:rowOff>
    </xdr:to>
    <xdr:pic>
      <xdr:nvPicPr>
        <xdr:cNvPr id="81" name="Picture 1" descr="Picture">
          <a:extLst>
            <a:ext uri="{FF2B5EF4-FFF2-40B4-BE49-F238E27FC236}">
              <a16:creationId xmlns:a16="http://schemas.microsoft.com/office/drawing/2014/main" id="{00000000-0008-0000-06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636270</xdr:colOff>
      <xdr:row>41</xdr:row>
      <xdr:rowOff>1143000</xdr:rowOff>
    </xdr:to>
    <xdr:pic>
      <xdr:nvPicPr>
        <xdr:cNvPr id="82" name="Picture 1" descr="Picture">
          <a:extLst>
            <a:ext uri="{FF2B5EF4-FFF2-40B4-BE49-F238E27FC236}">
              <a16:creationId xmlns:a16="http://schemas.microsoft.com/office/drawing/2014/main" id="{00000000-0008-0000-06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636270</xdr:colOff>
      <xdr:row>19</xdr:row>
      <xdr:rowOff>1143000</xdr:rowOff>
    </xdr:to>
    <xdr:pic>
      <xdr:nvPicPr>
        <xdr:cNvPr id="83" name="Picture 1" descr="Picture">
          <a:extLst>
            <a:ext uri="{FF2B5EF4-FFF2-40B4-BE49-F238E27FC236}">
              <a16:creationId xmlns:a16="http://schemas.microsoft.com/office/drawing/2014/main" id="{00000000-0008-0000-06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636270</xdr:colOff>
      <xdr:row>86</xdr:row>
      <xdr:rowOff>1143000</xdr:rowOff>
    </xdr:to>
    <xdr:pic>
      <xdr:nvPicPr>
        <xdr:cNvPr id="84" name="Picture 1" descr="Picture">
          <a:extLst>
            <a:ext uri="{FF2B5EF4-FFF2-40B4-BE49-F238E27FC236}">
              <a16:creationId xmlns:a16="http://schemas.microsoft.com/office/drawing/2014/main" id="{00000000-0008-0000-06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636270</xdr:colOff>
      <xdr:row>64</xdr:row>
      <xdr:rowOff>1143000</xdr:rowOff>
    </xdr:to>
    <xdr:pic>
      <xdr:nvPicPr>
        <xdr:cNvPr id="85" name="Picture 1" descr="Picture">
          <a:extLst>
            <a:ext uri="{FF2B5EF4-FFF2-40B4-BE49-F238E27FC236}">
              <a16:creationId xmlns:a16="http://schemas.microsoft.com/office/drawing/2014/main" id="{00000000-0008-0000-06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636270</xdr:colOff>
      <xdr:row>42</xdr:row>
      <xdr:rowOff>1143000</xdr:rowOff>
    </xdr:to>
    <xdr:pic>
      <xdr:nvPicPr>
        <xdr:cNvPr id="86" name="Picture 1" descr="Picture">
          <a:extLst>
            <a:ext uri="{FF2B5EF4-FFF2-40B4-BE49-F238E27FC236}">
              <a16:creationId xmlns:a16="http://schemas.microsoft.com/office/drawing/2014/main" id="{00000000-0008-0000-06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636270</xdr:colOff>
      <xdr:row>20</xdr:row>
      <xdr:rowOff>1143000</xdr:rowOff>
    </xdr:to>
    <xdr:pic>
      <xdr:nvPicPr>
        <xdr:cNvPr id="87" name="Picture 1" descr="Picture">
          <a:extLst>
            <a:ext uri="{FF2B5EF4-FFF2-40B4-BE49-F238E27FC236}">
              <a16:creationId xmlns:a16="http://schemas.microsoft.com/office/drawing/2014/main" id="{00000000-0008-0000-06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636270</xdr:colOff>
      <xdr:row>61</xdr:row>
      <xdr:rowOff>1143000</xdr:rowOff>
    </xdr:to>
    <xdr:pic>
      <xdr:nvPicPr>
        <xdr:cNvPr id="88" name="Picture 1" descr="Picture">
          <a:extLst>
            <a:ext uri="{FF2B5EF4-FFF2-40B4-BE49-F238E27FC236}">
              <a16:creationId xmlns:a16="http://schemas.microsoft.com/office/drawing/2014/main" id="{00000000-0008-0000-06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636270</xdr:colOff>
      <xdr:row>39</xdr:row>
      <xdr:rowOff>1143000</xdr:rowOff>
    </xdr:to>
    <xdr:pic>
      <xdr:nvPicPr>
        <xdr:cNvPr id="89" name="Picture 1" descr="Picture">
          <a:extLst>
            <a:ext uri="{FF2B5EF4-FFF2-40B4-BE49-F238E27FC236}">
              <a16:creationId xmlns:a16="http://schemas.microsoft.com/office/drawing/2014/main" id="{00000000-0008-0000-06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636270</xdr:colOff>
      <xdr:row>17</xdr:row>
      <xdr:rowOff>1143000</xdr:rowOff>
    </xdr:to>
    <xdr:pic>
      <xdr:nvPicPr>
        <xdr:cNvPr id="90" name="Picture 1" descr="Picture">
          <a:extLst>
            <a:ext uri="{FF2B5EF4-FFF2-40B4-BE49-F238E27FC236}">
              <a16:creationId xmlns:a16="http://schemas.microsoft.com/office/drawing/2014/main" id="{00000000-0008-0000-06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636270</xdr:colOff>
      <xdr:row>62</xdr:row>
      <xdr:rowOff>1143000</xdr:rowOff>
    </xdr:to>
    <xdr:pic>
      <xdr:nvPicPr>
        <xdr:cNvPr id="91" name="Picture 1" descr="Picture">
          <a:extLst>
            <a:ext uri="{FF2B5EF4-FFF2-40B4-BE49-F238E27FC236}">
              <a16:creationId xmlns:a16="http://schemas.microsoft.com/office/drawing/2014/main" id="{00000000-0008-0000-06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636270</xdr:colOff>
      <xdr:row>40</xdr:row>
      <xdr:rowOff>1143000</xdr:rowOff>
    </xdr:to>
    <xdr:pic>
      <xdr:nvPicPr>
        <xdr:cNvPr id="92" name="Picture 1" descr="Picture">
          <a:extLst>
            <a:ext uri="{FF2B5EF4-FFF2-40B4-BE49-F238E27FC236}">
              <a16:creationId xmlns:a16="http://schemas.microsoft.com/office/drawing/2014/main" id="{00000000-0008-0000-06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636270</xdr:colOff>
      <xdr:row>18</xdr:row>
      <xdr:rowOff>1143000</xdr:rowOff>
    </xdr:to>
    <xdr:pic>
      <xdr:nvPicPr>
        <xdr:cNvPr id="93" name="Picture 1" descr="Picture">
          <a:extLst>
            <a:ext uri="{FF2B5EF4-FFF2-40B4-BE49-F238E27FC236}">
              <a16:creationId xmlns:a16="http://schemas.microsoft.com/office/drawing/2014/main" id="{00000000-0008-0000-06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636270</xdr:colOff>
      <xdr:row>93</xdr:row>
      <xdr:rowOff>1143000</xdr:rowOff>
    </xdr:to>
    <xdr:pic>
      <xdr:nvPicPr>
        <xdr:cNvPr id="94" name="Picture 1" descr="Picture">
          <a:extLst>
            <a:ext uri="{FF2B5EF4-FFF2-40B4-BE49-F238E27FC236}">
              <a16:creationId xmlns:a16="http://schemas.microsoft.com/office/drawing/2014/main" id="{00000000-0008-0000-06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636270</xdr:colOff>
      <xdr:row>91</xdr:row>
      <xdr:rowOff>1143000</xdr:rowOff>
    </xdr:to>
    <xdr:pic>
      <xdr:nvPicPr>
        <xdr:cNvPr id="95" name="Picture 1" descr="Picture">
          <a:extLst>
            <a:ext uri="{FF2B5EF4-FFF2-40B4-BE49-F238E27FC236}">
              <a16:creationId xmlns:a16="http://schemas.microsoft.com/office/drawing/2014/main" id="{00000000-0008-0000-06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636270</xdr:colOff>
      <xdr:row>69</xdr:row>
      <xdr:rowOff>1143000</xdr:rowOff>
    </xdr:to>
    <xdr:pic>
      <xdr:nvPicPr>
        <xdr:cNvPr id="96" name="Picture 1" descr="Picture">
          <a:extLst>
            <a:ext uri="{FF2B5EF4-FFF2-40B4-BE49-F238E27FC236}">
              <a16:creationId xmlns:a16="http://schemas.microsoft.com/office/drawing/2014/main" id="{00000000-0008-0000-06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636270</xdr:colOff>
      <xdr:row>92</xdr:row>
      <xdr:rowOff>1143000</xdr:rowOff>
    </xdr:to>
    <xdr:pic>
      <xdr:nvPicPr>
        <xdr:cNvPr id="97" name="Picture 1" descr="Picture">
          <a:extLst>
            <a:ext uri="{FF2B5EF4-FFF2-40B4-BE49-F238E27FC236}">
              <a16:creationId xmlns:a16="http://schemas.microsoft.com/office/drawing/2014/main" id="{00000000-0008-0000-06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82</xdr:row>
      <xdr:rowOff>0</xdr:rowOff>
    </xdr:from>
    <xdr:to>
      <xdr:col>3</xdr:col>
      <xdr:colOff>636270</xdr:colOff>
      <xdr:row>82</xdr:row>
      <xdr:rowOff>1143000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636270</xdr:colOff>
      <xdr:row>60</xdr:row>
      <xdr:rowOff>1143000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636270</xdr:colOff>
      <xdr:row>83</xdr:row>
      <xdr:rowOff>1143000</xdr:rowOff>
    </xdr:to>
    <xdr:pic>
      <xdr:nvPicPr>
        <xdr:cNvPr id="4" name="Picture 1" descr="Picture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636270</xdr:colOff>
      <xdr:row>84</xdr:row>
      <xdr:rowOff>1143000</xdr:rowOff>
    </xdr:to>
    <xdr:pic>
      <xdr:nvPicPr>
        <xdr:cNvPr id="5" name="Picture 1" descr="Picture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636270</xdr:colOff>
      <xdr:row>34</xdr:row>
      <xdr:rowOff>1143000</xdr:rowOff>
    </xdr:to>
    <xdr:pic>
      <xdr:nvPicPr>
        <xdr:cNvPr id="6" name="Picture 1" descr="Picture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636270</xdr:colOff>
      <xdr:row>12</xdr:row>
      <xdr:rowOff>1143000</xdr:rowOff>
    </xdr:to>
    <xdr:pic>
      <xdr:nvPicPr>
        <xdr:cNvPr id="7" name="Picture 1" descr="Picture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636270</xdr:colOff>
      <xdr:row>35</xdr:row>
      <xdr:rowOff>1143000</xdr:rowOff>
    </xdr:to>
    <xdr:pic>
      <xdr:nvPicPr>
        <xdr:cNvPr id="8" name="Picture 1" descr="Picture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636270</xdr:colOff>
      <xdr:row>58</xdr:row>
      <xdr:rowOff>1143000</xdr:rowOff>
    </xdr:to>
    <xdr:pic>
      <xdr:nvPicPr>
        <xdr:cNvPr id="9" name="Picture 1" descr="Picture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636270</xdr:colOff>
      <xdr:row>36</xdr:row>
      <xdr:rowOff>1143000</xdr:rowOff>
    </xdr:to>
    <xdr:pic>
      <xdr:nvPicPr>
        <xdr:cNvPr id="10" name="Picture 1" descr="Picture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636270</xdr:colOff>
      <xdr:row>59</xdr:row>
      <xdr:rowOff>1143000</xdr:rowOff>
    </xdr:to>
    <xdr:pic>
      <xdr:nvPicPr>
        <xdr:cNvPr id="11" name="Picture 1" descr="Picture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636270</xdr:colOff>
      <xdr:row>10</xdr:row>
      <xdr:rowOff>1143000</xdr:rowOff>
    </xdr:to>
    <xdr:pic>
      <xdr:nvPicPr>
        <xdr:cNvPr id="12" name="Picture 1" descr="Picture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636270</xdr:colOff>
      <xdr:row>11</xdr:row>
      <xdr:rowOff>1143000</xdr:rowOff>
    </xdr:to>
    <xdr:pic>
      <xdr:nvPicPr>
        <xdr:cNvPr id="13" name="Picture 1" descr="Picture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636270</xdr:colOff>
      <xdr:row>75</xdr:row>
      <xdr:rowOff>1143000</xdr:rowOff>
    </xdr:to>
    <xdr:pic>
      <xdr:nvPicPr>
        <xdr:cNvPr id="14" name="Picture 1" descr="Picture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636270</xdr:colOff>
      <xdr:row>53</xdr:row>
      <xdr:rowOff>1143000</xdr:rowOff>
    </xdr:to>
    <xdr:pic>
      <xdr:nvPicPr>
        <xdr:cNvPr id="15" name="Picture 1" descr="Picture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636270</xdr:colOff>
      <xdr:row>31</xdr:row>
      <xdr:rowOff>1143000</xdr:rowOff>
    </xdr:to>
    <xdr:pic>
      <xdr:nvPicPr>
        <xdr:cNvPr id="16" name="Picture 1" descr="Picture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636270</xdr:colOff>
      <xdr:row>9</xdr:row>
      <xdr:rowOff>1143000</xdr:rowOff>
    </xdr:to>
    <xdr:pic>
      <xdr:nvPicPr>
        <xdr:cNvPr id="17" name="Picture 1" descr="Picture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636270</xdr:colOff>
      <xdr:row>76</xdr:row>
      <xdr:rowOff>1143000</xdr:rowOff>
    </xdr:to>
    <xdr:pic>
      <xdr:nvPicPr>
        <xdr:cNvPr id="18" name="Picture 1" descr="Picture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636270</xdr:colOff>
      <xdr:row>54</xdr:row>
      <xdr:rowOff>1143000</xdr:rowOff>
    </xdr:to>
    <xdr:pic>
      <xdr:nvPicPr>
        <xdr:cNvPr id="19" name="Picture 1" descr="Picture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636270</xdr:colOff>
      <xdr:row>32</xdr:row>
      <xdr:rowOff>1143000</xdr:rowOff>
    </xdr:to>
    <xdr:pic>
      <xdr:nvPicPr>
        <xdr:cNvPr id="20" name="Picture 1" descr="Picture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636270</xdr:colOff>
      <xdr:row>77</xdr:row>
      <xdr:rowOff>1143000</xdr:rowOff>
    </xdr:to>
    <xdr:pic>
      <xdr:nvPicPr>
        <xdr:cNvPr id="21" name="Picture 1" descr="Picture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636270</xdr:colOff>
      <xdr:row>55</xdr:row>
      <xdr:rowOff>1143000</xdr:rowOff>
    </xdr:to>
    <xdr:pic>
      <xdr:nvPicPr>
        <xdr:cNvPr id="22" name="Picture 1" descr="Picture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636270</xdr:colOff>
      <xdr:row>33</xdr:row>
      <xdr:rowOff>1143000</xdr:rowOff>
    </xdr:to>
    <xdr:pic>
      <xdr:nvPicPr>
        <xdr:cNvPr id="23" name="Picture 1" descr="Picture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636270</xdr:colOff>
      <xdr:row>78</xdr:row>
      <xdr:rowOff>1143000</xdr:rowOff>
    </xdr:to>
    <xdr:pic>
      <xdr:nvPicPr>
        <xdr:cNvPr id="24" name="Picture 1" descr="Picture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636270</xdr:colOff>
      <xdr:row>56</xdr:row>
      <xdr:rowOff>1143000</xdr:rowOff>
    </xdr:to>
    <xdr:pic>
      <xdr:nvPicPr>
        <xdr:cNvPr id="25" name="Picture 1" descr="Picture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636270</xdr:colOff>
      <xdr:row>49</xdr:row>
      <xdr:rowOff>1143000</xdr:rowOff>
    </xdr:to>
    <xdr:pic>
      <xdr:nvPicPr>
        <xdr:cNvPr id="26" name="Picture 1" descr="Picture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636270</xdr:colOff>
      <xdr:row>27</xdr:row>
      <xdr:rowOff>1143000</xdr:rowOff>
    </xdr:to>
    <xdr:pic>
      <xdr:nvPicPr>
        <xdr:cNvPr id="27" name="Picture 1" descr="Picture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636270</xdr:colOff>
      <xdr:row>5</xdr:row>
      <xdr:rowOff>1143000</xdr:rowOff>
    </xdr:to>
    <xdr:pic>
      <xdr:nvPicPr>
        <xdr:cNvPr id="28" name="Picture 1" descr="Picture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636270</xdr:colOff>
      <xdr:row>50</xdr:row>
      <xdr:rowOff>1143000</xdr:rowOff>
    </xdr:to>
    <xdr:pic>
      <xdr:nvPicPr>
        <xdr:cNvPr id="29" name="Picture 1" descr="Picture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636270</xdr:colOff>
      <xdr:row>28</xdr:row>
      <xdr:rowOff>1143000</xdr:rowOff>
    </xdr:to>
    <xdr:pic>
      <xdr:nvPicPr>
        <xdr:cNvPr id="30" name="Picture 1" descr="Picture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636270</xdr:colOff>
      <xdr:row>6</xdr:row>
      <xdr:rowOff>1143000</xdr:rowOff>
    </xdr:to>
    <xdr:pic>
      <xdr:nvPicPr>
        <xdr:cNvPr id="31" name="Picture 1" descr="Picture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636270</xdr:colOff>
      <xdr:row>73</xdr:row>
      <xdr:rowOff>1143000</xdr:rowOff>
    </xdr:to>
    <xdr:pic>
      <xdr:nvPicPr>
        <xdr:cNvPr id="32" name="Picture 1" descr="Picture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636270</xdr:colOff>
      <xdr:row>51</xdr:row>
      <xdr:rowOff>1143000</xdr:rowOff>
    </xdr:to>
    <xdr:pic>
      <xdr:nvPicPr>
        <xdr:cNvPr id="33" name="Picture 1" descr="Picture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636270</xdr:colOff>
      <xdr:row>29</xdr:row>
      <xdr:rowOff>1143000</xdr:rowOff>
    </xdr:to>
    <xdr:pic>
      <xdr:nvPicPr>
        <xdr:cNvPr id="34" name="Picture 1" descr="Picture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636270</xdr:colOff>
      <xdr:row>7</xdr:row>
      <xdr:rowOff>1143000</xdr:rowOff>
    </xdr:to>
    <xdr:pic>
      <xdr:nvPicPr>
        <xdr:cNvPr id="35" name="Picture 1" descr="Picture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636270</xdr:colOff>
      <xdr:row>74</xdr:row>
      <xdr:rowOff>1143000</xdr:rowOff>
    </xdr:to>
    <xdr:pic>
      <xdr:nvPicPr>
        <xdr:cNvPr id="36" name="Picture 1" descr="Picture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636270</xdr:colOff>
      <xdr:row>52</xdr:row>
      <xdr:rowOff>1143000</xdr:rowOff>
    </xdr:to>
    <xdr:pic>
      <xdr:nvPicPr>
        <xdr:cNvPr id="37" name="Picture 1" descr="Picture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636270</xdr:colOff>
      <xdr:row>30</xdr:row>
      <xdr:rowOff>1143000</xdr:rowOff>
    </xdr:to>
    <xdr:pic>
      <xdr:nvPicPr>
        <xdr:cNvPr id="38" name="Picture 1" descr="Picture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636270</xdr:colOff>
      <xdr:row>8</xdr:row>
      <xdr:rowOff>1143000</xdr:rowOff>
    </xdr:to>
    <xdr:pic>
      <xdr:nvPicPr>
        <xdr:cNvPr id="39" name="Picture 1" descr="Picture">
          <a:extLst>
            <a:ext uri="{FF2B5EF4-FFF2-40B4-BE49-F238E27FC236}">
              <a16:creationId xmlns:a16="http://schemas.microsoft.com/office/drawing/2014/main" id="{00000000-0008-0000-07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636270</xdr:colOff>
      <xdr:row>79</xdr:row>
      <xdr:rowOff>1143000</xdr:rowOff>
    </xdr:to>
    <xdr:pic>
      <xdr:nvPicPr>
        <xdr:cNvPr id="40" name="Picture 1" descr="Picture"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636270</xdr:colOff>
      <xdr:row>57</xdr:row>
      <xdr:rowOff>1143000</xdr:rowOff>
    </xdr:to>
    <xdr:pic>
      <xdr:nvPicPr>
        <xdr:cNvPr id="41" name="Picture 1" descr="Picture">
          <a:extLst>
            <a:ext uri="{FF2B5EF4-FFF2-40B4-BE49-F238E27FC236}">
              <a16:creationId xmlns:a16="http://schemas.microsoft.com/office/drawing/2014/main" id="{00000000-0008-0000-07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636270</xdr:colOff>
      <xdr:row>80</xdr:row>
      <xdr:rowOff>1143000</xdr:rowOff>
    </xdr:to>
    <xdr:pic>
      <xdr:nvPicPr>
        <xdr:cNvPr id="42" name="Picture 1" descr="Picture">
          <a:extLst>
            <a:ext uri="{FF2B5EF4-FFF2-40B4-BE49-F238E27FC236}">
              <a16:creationId xmlns:a16="http://schemas.microsoft.com/office/drawing/2014/main" id="{00000000-0008-0000-07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636270</xdr:colOff>
      <xdr:row>81</xdr:row>
      <xdr:rowOff>1143000</xdr:rowOff>
    </xdr:to>
    <xdr:pic>
      <xdr:nvPicPr>
        <xdr:cNvPr id="43" name="Picture 1" descr="Picture">
          <a:extLst>
            <a:ext uri="{FF2B5EF4-FFF2-40B4-BE49-F238E27FC236}">
              <a16:creationId xmlns:a16="http://schemas.microsoft.com/office/drawing/2014/main" id="{00000000-0008-0000-07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636270</xdr:colOff>
      <xdr:row>1</xdr:row>
      <xdr:rowOff>1143000</xdr:rowOff>
    </xdr:to>
    <xdr:pic>
      <xdr:nvPicPr>
        <xdr:cNvPr id="44" name="Picture 1" descr="Picture"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636270</xdr:colOff>
      <xdr:row>2</xdr:row>
      <xdr:rowOff>1143000</xdr:rowOff>
    </xdr:to>
    <xdr:pic>
      <xdr:nvPicPr>
        <xdr:cNvPr id="45" name="Picture 1" descr="Picture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636270</xdr:colOff>
      <xdr:row>25</xdr:row>
      <xdr:rowOff>1143000</xdr:rowOff>
    </xdr:to>
    <xdr:pic>
      <xdr:nvPicPr>
        <xdr:cNvPr id="46" name="Picture 1" descr="Picture"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636270</xdr:colOff>
      <xdr:row>3</xdr:row>
      <xdr:rowOff>1143000</xdr:rowOff>
    </xdr:to>
    <xdr:pic>
      <xdr:nvPicPr>
        <xdr:cNvPr id="47" name="Picture 1" descr="Picture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636270</xdr:colOff>
      <xdr:row>26</xdr:row>
      <xdr:rowOff>1143000</xdr:rowOff>
    </xdr:to>
    <xdr:pic>
      <xdr:nvPicPr>
        <xdr:cNvPr id="48" name="Picture 1" descr="Picture"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636270</xdr:colOff>
      <xdr:row>4</xdr:row>
      <xdr:rowOff>1143000</xdr:rowOff>
    </xdr:to>
    <xdr:pic>
      <xdr:nvPicPr>
        <xdr:cNvPr id="49" name="Picture 1" descr="Picture">
          <a:extLst>
            <a:ext uri="{FF2B5EF4-FFF2-40B4-BE49-F238E27FC236}">
              <a16:creationId xmlns:a16="http://schemas.microsoft.com/office/drawing/2014/main" id="{00000000-0008-0000-07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636270</xdr:colOff>
      <xdr:row>71</xdr:row>
      <xdr:rowOff>1143000</xdr:rowOff>
    </xdr:to>
    <xdr:pic>
      <xdr:nvPicPr>
        <xdr:cNvPr id="50" name="Picture 1" descr="Picture"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636270</xdr:colOff>
      <xdr:row>94</xdr:row>
      <xdr:rowOff>1143000</xdr:rowOff>
    </xdr:to>
    <xdr:pic>
      <xdr:nvPicPr>
        <xdr:cNvPr id="51" name="Picture 1" descr="Picture">
          <a:extLst>
            <a:ext uri="{FF2B5EF4-FFF2-40B4-BE49-F238E27FC236}">
              <a16:creationId xmlns:a16="http://schemas.microsoft.com/office/drawing/2014/main" id="{00000000-0008-0000-07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636270</xdr:colOff>
      <xdr:row>72</xdr:row>
      <xdr:rowOff>1143000</xdr:rowOff>
    </xdr:to>
    <xdr:pic>
      <xdr:nvPicPr>
        <xdr:cNvPr id="52" name="Picture 1" descr="Picture">
          <a:extLst>
            <a:ext uri="{FF2B5EF4-FFF2-40B4-BE49-F238E27FC236}">
              <a16:creationId xmlns:a16="http://schemas.microsoft.com/office/drawing/2014/main" id="{00000000-0008-0000-07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636270</xdr:colOff>
      <xdr:row>95</xdr:row>
      <xdr:rowOff>1143000</xdr:rowOff>
    </xdr:to>
    <xdr:pic>
      <xdr:nvPicPr>
        <xdr:cNvPr id="53" name="Picture 1" descr="Picture">
          <a:extLst>
            <a:ext uri="{FF2B5EF4-FFF2-40B4-BE49-F238E27FC236}">
              <a16:creationId xmlns:a16="http://schemas.microsoft.com/office/drawing/2014/main" id="{00000000-0008-0000-07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636270</xdr:colOff>
      <xdr:row>96</xdr:row>
      <xdr:rowOff>1143000</xdr:rowOff>
    </xdr:to>
    <xdr:pic>
      <xdr:nvPicPr>
        <xdr:cNvPr id="54" name="Picture 1" descr="Picture">
          <a:extLst>
            <a:ext uri="{FF2B5EF4-FFF2-40B4-BE49-F238E27FC236}">
              <a16:creationId xmlns:a16="http://schemas.microsoft.com/office/drawing/2014/main" id="{00000000-0008-0000-07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636270</xdr:colOff>
      <xdr:row>23</xdr:row>
      <xdr:rowOff>1143000</xdr:rowOff>
    </xdr:to>
    <xdr:pic>
      <xdr:nvPicPr>
        <xdr:cNvPr id="55" name="Picture 1" descr="Picture">
          <a:extLst>
            <a:ext uri="{FF2B5EF4-FFF2-40B4-BE49-F238E27FC236}">
              <a16:creationId xmlns:a16="http://schemas.microsoft.com/office/drawing/2014/main" id="{00000000-0008-0000-07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636270</xdr:colOff>
      <xdr:row>46</xdr:row>
      <xdr:rowOff>1143000</xdr:rowOff>
    </xdr:to>
    <xdr:pic>
      <xdr:nvPicPr>
        <xdr:cNvPr id="56" name="Picture 1" descr="Picture">
          <a:extLst>
            <a:ext uri="{FF2B5EF4-FFF2-40B4-BE49-F238E27FC236}">
              <a16:creationId xmlns:a16="http://schemas.microsoft.com/office/drawing/2014/main" id="{00000000-0008-0000-07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636270</xdr:colOff>
      <xdr:row>24</xdr:row>
      <xdr:rowOff>1143000</xdr:rowOff>
    </xdr:to>
    <xdr:pic>
      <xdr:nvPicPr>
        <xdr:cNvPr id="57" name="Picture 1" descr="Picture">
          <a:extLst>
            <a:ext uri="{FF2B5EF4-FFF2-40B4-BE49-F238E27FC236}">
              <a16:creationId xmlns:a16="http://schemas.microsoft.com/office/drawing/2014/main" id="{00000000-0008-0000-07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636270</xdr:colOff>
      <xdr:row>47</xdr:row>
      <xdr:rowOff>1143000</xdr:rowOff>
    </xdr:to>
    <xdr:pic>
      <xdr:nvPicPr>
        <xdr:cNvPr id="58" name="Picture 1" descr="Picture">
          <a:extLst>
            <a:ext uri="{FF2B5EF4-FFF2-40B4-BE49-F238E27FC236}">
              <a16:creationId xmlns:a16="http://schemas.microsoft.com/office/drawing/2014/main" id="{00000000-0008-0000-07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636270</xdr:colOff>
      <xdr:row>70</xdr:row>
      <xdr:rowOff>1143000</xdr:rowOff>
    </xdr:to>
    <xdr:pic>
      <xdr:nvPicPr>
        <xdr:cNvPr id="59" name="Picture 1" descr="Picture">
          <a:extLst>
            <a:ext uri="{FF2B5EF4-FFF2-40B4-BE49-F238E27FC236}">
              <a16:creationId xmlns:a16="http://schemas.microsoft.com/office/drawing/2014/main" id="{00000000-0008-0000-07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636270</xdr:colOff>
      <xdr:row>48</xdr:row>
      <xdr:rowOff>1143000</xdr:rowOff>
    </xdr:to>
    <xdr:pic>
      <xdr:nvPicPr>
        <xdr:cNvPr id="60" name="Picture 1" descr="Picture">
          <a:extLst>
            <a:ext uri="{FF2B5EF4-FFF2-40B4-BE49-F238E27FC236}">
              <a16:creationId xmlns:a16="http://schemas.microsoft.com/office/drawing/2014/main" id="{00000000-0008-0000-07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636270</xdr:colOff>
      <xdr:row>22</xdr:row>
      <xdr:rowOff>1143000</xdr:rowOff>
    </xdr:to>
    <xdr:pic>
      <xdr:nvPicPr>
        <xdr:cNvPr id="61" name="Picture 1" descr="Picture">
          <a:extLst>
            <a:ext uri="{FF2B5EF4-FFF2-40B4-BE49-F238E27FC236}">
              <a16:creationId xmlns:a16="http://schemas.microsoft.com/office/drawing/2014/main" id="{00000000-0008-0000-07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636270</xdr:colOff>
      <xdr:row>86</xdr:row>
      <xdr:rowOff>1143000</xdr:rowOff>
    </xdr:to>
    <xdr:pic>
      <xdr:nvPicPr>
        <xdr:cNvPr id="62" name="Picture 1" descr="Picture">
          <a:extLst>
            <a:ext uri="{FF2B5EF4-FFF2-40B4-BE49-F238E27FC236}">
              <a16:creationId xmlns:a16="http://schemas.microsoft.com/office/drawing/2014/main" id="{00000000-0008-0000-07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636270</xdr:colOff>
      <xdr:row>64</xdr:row>
      <xdr:rowOff>1143000</xdr:rowOff>
    </xdr:to>
    <xdr:pic>
      <xdr:nvPicPr>
        <xdr:cNvPr id="63" name="Picture 1" descr="Picture">
          <a:extLst>
            <a:ext uri="{FF2B5EF4-FFF2-40B4-BE49-F238E27FC236}">
              <a16:creationId xmlns:a16="http://schemas.microsoft.com/office/drawing/2014/main" id="{00000000-0008-0000-07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636270</xdr:colOff>
      <xdr:row>42</xdr:row>
      <xdr:rowOff>1143000</xdr:rowOff>
    </xdr:to>
    <xdr:pic>
      <xdr:nvPicPr>
        <xdr:cNvPr id="64" name="Picture 1" descr="Picture">
          <a:extLst>
            <a:ext uri="{FF2B5EF4-FFF2-40B4-BE49-F238E27FC236}">
              <a16:creationId xmlns:a16="http://schemas.microsoft.com/office/drawing/2014/main" id="{00000000-0008-0000-07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636270</xdr:colOff>
      <xdr:row>20</xdr:row>
      <xdr:rowOff>1143000</xdr:rowOff>
    </xdr:to>
    <xdr:pic>
      <xdr:nvPicPr>
        <xdr:cNvPr id="65" name="Picture 1" descr="Picture">
          <a:extLst>
            <a:ext uri="{FF2B5EF4-FFF2-40B4-BE49-F238E27FC236}">
              <a16:creationId xmlns:a16="http://schemas.microsoft.com/office/drawing/2014/main" id="{00000000-0008-0000-07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636270</xdr:colOff>
      <xdr:row>87</xdr:row>
      <xdr:rowOff>1143000</xdr:rowOff>
    </xdr:to>
    <xdr:pic>
      <xdr:nvPicPr>
        <xdr:cNvPr id="66" name="Picture 1" descr="Picture">
          <a:extLst>
            <a:ext uri="{FF2B5EF4-FFF2-40B4-BE49-F238E27FC236}">
              <a16:creationId xmlns:a16="http://schemas.microsoft.com/office/drawing/2014/main" id="{00000000-0008-0000-07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636270</xdr:colOff>
      <xdr:row>65</xdr:row>
      <xdr:rowOff>1143000</xdr:rowOff>
    </xdr:to>
    <xdr:pic>
      <xdr:nvPicPr>
        <xdr:cNvPr id="67" name="Picture 1" descr="Picture">
          <a:extLst>
            <a:ext uri="{FF2B5EF4-FFF2-40B4-BE49-F238E27FC236}">
              <a16:creationId xmlns:a16="http://schemas.microsoft.com/office/drawing/2014/main" id="{00000000-0008-0000-07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636270</xdr:colOff>
      <xdr:row>43</xdr:row>
      <xdr:rowOff>1143000</xdr:rowOff>
    </xdr:to>
    <xdr:pic>
      <xdr:nvPicPr>
        <xdr:cNvPr id="68" name="Picture 1" descr="Picture">
          <a:extLst>
            <a:ext uri="{FF2B5EF4-FFF2-40B4-BE49-F238E27FC236}">
              <a16:creationId xmlns:a16="http://schemas.microsoft.com/office/drawing/2014/main" id="{00000000-0008-0000-07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636270</xdr:colOff>
      <xdr:row>21</xdr:row>
      <xdr:rowOff>1143000</xdr:rowOff>
    </xdr:to>
    <xdr:pic>
      <xdr:nvPicPr>
        <xdr:cNvPr id="69" name="Picture 1" descr="Picture">
          <a:extLst>
            <a:ext uri="{FF2B5EF4-FFF2-40B4-BE49-F238E27FC236}">
              <a16:creationId xmlns:a16="http://schemas.microsoft.com/office/drawing/2014/main" id="{00000000-0008-0000-07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636270</xdr:colOff>
      <xdr:row>88</xdr:row>
      <xdr:rowOff>1143000</xdr:rowOff>
    </xdr:to>
    <xdr:pic>
      <xdr:nvPicPr>
        <xdr:cNvPr id="70" name="Picture 1" descr="Picture">
          <a:extLst>
            <a:ext uri="{FF2B5EF4-FFF2-40B4-BE49-F238E27FC236}">
              <a16:creationId xmlns:a16="http://schemas.microsoft.com/office/drawing/2014/main" id="{00000000-0008-0000-07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636270</xdr:colOff>
      <xdr:row>66</xdr:row>
      <xdr:rowOff>1143000</xdr:rowOff>
    </xdr:to>
    <xdr:pic>
      <xdr:nvPicPr>
        <xdr:cNvPr id="71" name="Picture 1" descr="Picture">
          <a:extLst>
            <a:ext uri="{FF2B5EF4-FFF2-40B4-BE49-F238E27FC236}">
              <a16:creationId xmlns:a16="http://schemas.microsoft.com/office/drawing/2014/main" id="{00000000-0008-0000-07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636270</xdr:colOff>
      <xdr:row>44</xdr:row>
      <xdr:rowOff>1143000</xdr:rowOff>
    </xdr:to>
    <xdr:pic>
      <xdr:nvPicPr>
        <xdr:cNvPr id="72" name="Picture 1" descr="Picture">
          <a:extLst>
            <a:ext uri="{FF2B5EF4-FFF2-40B4-BE49-F238E27FC236}">
              <a16:creationId xmlns:a16="http://schemas.microsoft.com/office/drawing/2014/main" id="{00000000-0008-0000-07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636270</xdr:colOff>
      <xdr:row>89</xdr:row>
      <xdr:rowOff>1143000</xdr:rowOff>
    </xdr:to>
    <xdr:pic>
      <xdr:nvPicPr>
        <xdr:cNvPr id="73" name="Picture 1" descr="Picture">
          <a:extLst>
            <a:ext uri="{FF2B5EF4-FFF2-40B4-BE49-F238E27FC236}">
              <a16:creationId xmlns:a16="http://schemas.microsoft.com/office/drawing/2014/main" id="{00000000-0008-0000-07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636270</xdr:colOff>
      <xdr:row>67</xdr:row>
      <xdr:rowOff>1143000</xdr:rowOff>
    </xdr:to>
    <xdr:pic>
      <xdr:nvPicPr>
        <xdr:cNvPr id="74" name="Picture 1" descr="Picture">
          <a:extLst>
            <a:ext uri="{FF2B5EF4-FFF2-40B4-BE49-F238E27FC236}">
              <a16:creationId xmlns:a16="http://schemas.microsoft.com/office/drawing/2014/main" id="{00000000-0008-0000-07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636270</xdr:colOff>
      <xdr:row>45</xdr:row>
      <xdr:rowOff>1143000</xdr:rowOff>
    </xdr:to>
    <xdr:pic>
      <xdr:nvPicPr>
        <xdr:cNvPr id="75" name="Picture 1" descr="Picture">
          <a:extLst>
            <a:ext uri="{FF2B5EF4-FFF2-40B4-BE49-F238E27FC236}">
              <a16:creationId xmlns:a16="http://schemas.microsoft.com/office/drawing/2014/main" id="{00000000-0008-0000-07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636270</xdr:colOff>
      <xdr:row>38</xdr:row>
      <xdr:rowOff>1143000</xdr:rowOff>
    </xdr:to>
    <xdr:pic>
      <xdr:nvPicPr>
        <xdr:cNvPr id="76" name="Picture 1" descr="Picture">
          <a:extLst>
            <a:ext uri="{FF2B5EF4-FFF2-40B4-BE49-F238E27FC236}">
              <a16:creationId xmlns:a16="http://schemas.microsoft.com/office/drawing/2014/main" id="{00000000-0008-0000-07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636270</xdr:colOff>
      <xdr:row>16</xdr:row>
      <xdr:rowOff>1143000</xdr:rowOff>
    </xdr:to>
    <xdr:pic>
      <xdr:nvPicPr>
        <xdr:cNvPr id="77" name="Picture 1" descr="Picture">
          <a:extLst>
            <a:ext uri="{FF2B5EF4-FFF2-40B4-BE49-F238E27FC236}">
              <a16:creationId xmlns:a16="http://schemas.microsoft.com/office/drawing/2014/main" id="{00000000-0008-0000-07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636270</xdr:colOff>
      <xdr:row>61</xdr:row>
      <xdr:rowOff>1143000</xdr:rowOff>
    </xdr:to>
    <xdr:pic>
      <xdr:nvPicPr>
        <xdr:cNvPr id="78" name="Picture 1" descr="Picture">
          <a:extLst>
            <a:ext uri="{FF2B5EF4-FFF2-40B4-BE49-F238E27FC236}">
              <a16:creationId xmlns:a16="http://schemas.microsoft.com/office/drawing/2014/main" id="{00000000-0008-0000-07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636270</xdr:colOff>
      <xdr:row>39</xdr:row>
      <xdr:rowOff>1143000</xdr:rowOff>
    </xdr:to>
    <xdr:pic>
      <xdr:nvPicPr>
        <xdr:cNvPr id="79" name="Picture 1" descr="Picture">
          <a:extLst>
            <a:ext uri="{FF2B5EF4-FFF2-40B4-BE49-F238E27FC236}">
              <a16:creationId xmlns:a16="http://schemas.microsoft.com/office/drawing/2014/main" id="{00000000-0008-0000-07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636270</xdr:colOff>
      <xdr:row>17</xdr:row>
      <xdr:rowOff>1143000</xdr:rowOff>
    </xdr:to>
    <xdr:pic>
      <xdr:nvPicPr>
        <xdr:cNvPr id="80" name="Picture 1" descr="Picture">
          <a:extLst>
            <a:ext uri="{FF2B5EF4-FFF2-40B4-BE49-F238E27FC236}">
              <a16:creationId xmlns:a16="http://schemas.microsoft.com/office/drawing/2014/main" id="{00000000-0008-0000-07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636270</xdr:colOff>
      <xdr:row>62</xdr:row>
      <xdr:rowOff>1143000</xdr:rowOff>
    </xdr:to>
    <xdr:pic>
      <xdr:nvPicPr>
        <xdr:cNvPr id="81" name="Picture 1" descr="Picture">
          <a:extLst>
            <a:ext uri="{FF2B5EF4-FFF2-40B4-BE49-F238E27FC236}">
              <a16:creationId xmlns:a16="http://schemas.microsoft.com/office/drawing/2014/main" id="{00000000-0008-0000-07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636270</xdr:colOff>
      <xdr:row>40</xdr:row>
      <xdr:rowOff>1143000</xdr:rowOff>
    </xdr:to>
    <xdr:pic>
      <xdr:nvPicPr>
        <xdr:cNvPr id="82" name="Picture 1" descr="Picture">
          <a:extLst>
            <a:ext uri="{FF2B5EF4-FFF2-40B4-BE49-F238E27FC236}">
              <a16:creationId xmlns:a16="http://schemas.microsoft.com/office/drawing/2014/main" id="{00000000-0008-0000-07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636270</xdr:colOff>
      <xdr:row>18</xdr:row>
      <xdr:rowOff>1143000</xdr:rowOff>
    </xdr:to>
    <xdr:pic>
      <xdr:nvPicPr>
        <xdr:cNvPr id="83" name="Picture 1" descr="Picture">
          <a:extLst>
            <a:ext uri="{FF2B5EF4-FFF2-40B4-BE49-F238E27FC236}">
              <a16:creationId xmlns:a16="http://schemas.microsoft.com/office/drawing/2014/main" id="{00000000-0008-0000-07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636270</xdr:colOff>
      <xdr:row>85</xdr:row>
      <xdr:rowOff>1143000</xdr:rowOff>
    </xdr:to>
    <xdr:pic>
      <xdr:nvPicPr>
        <xdr:cNvPr id="84" name="Picture 1" descr="Picture">
          <a:extLst>
            <a:ext uri="{FF2B5EF4-FFF2-40B4-BE49-F238E27FC236}">
              <a16:creationId xmlns:a16="http://schemas.microsoft.com/office/drawing/2014/main" id="{00000000-0008-0000-07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636270</xdr:colOff>
      <xdr:row>63</xdr:row>
      <xdr:rowOff>1143000</xdr:rowOff>
    </xdr:to>
    <xdr:pic>
      <xdr:nvPicPr>
        <xdr:cNvPr id="85" name="Picture 1" descr="Picture">
          <a:extLst>
            <a:ext uri="{FF2B5EF4-FFF2-40B4-BE49-F238E27FC236}">
              <a16:creationId xmlns:a16="http://schemas.microsoft.com/office/drawing/2014/main" id="{00000000-0008-0000-07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636270</xdr:colOff>
      <xdr:row>41</xdr:row>
      <xdr:rowOff>1143000</xdr:rowOff>
    </xdr:to>
    <xdr:pic>
      <xdr:nvPicPr>
        <xdr:cNvPr id="86" name="Picture 1" descr="Picture">
          <a:extLst>
            <a:ext uri="{FF2B5EF4-FFF2-40B4-BE49-F238E27FC236}">
              <a16:creationId xmlns:a16="http://schemas.microsoft.com/office/drawing/2014/main" id="{00000000-0008-0000-07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636270</xdr:colOff>
      <xdr:row>19</xdr:row>
      <xdr:rowOff>1143000</xdr:rowOff>
    </xdr:to>
    <xdr:pic>
      <xdr:nvPicPr>
        <xdr:cNvPr id="87" name="Picture 1" descr="Picture">
          <a:extLst>
            <a:ext uri="{FF2B5EF4-FFF2-40B4-BE49-F238E27FC236}">
              <a16:creationId xmlns:a16="http://schemas.microsoft.com/office/drawing/2014/main" id="{00000000-0008-0000-07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636270</xdr:colOff>
      <xdr:row>90</xdr:row>
      <xdr:rowOff>1143000</xdr:rowOff>
    </xdr:to>
    <xdr:pic>
      <xdr:nvPicPr>
        <xdr:cNvPr id="88" name="Picture 1" descr="Picture">
          <a:extLst>
            <a:ext uri="{FF2B5EF4-FFF2-40B4-BE49-F238E27FC236}">
              <a16:creationId xmlns:a16="http://schemas.microsoft.com/office/drawing/2014/main" id="{00000000-0008-0000-07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636270</xdr:colOff>
      <xdr:row>68</xdr:row>
      <xdr:rowOff>1143000</xdr:rowOff>
    </xdr:to>
    <xdr:pic>
      <xdr:nvPicPr>
        <xdr:cNvPr id="89" name="Picture 1" descr="Picture">
          <a:extLst>
            <a:ext uri="{FF2B5EF4-FFF2-40B4-BE49-F238E27FC236}">
              <a16:creationId xmlns:a16="http://schemas.microsoft.com/office/drawing/2014/main" id="{00000000-0008-0000-07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636270</xdr:colOff>
      <xdr:row>91</xdr:row>
      <xdr:rowOff>1143000</xdr:rowOff>
    </xdr:to>
    <xdr:pic>
      <xdr:nvPicPr>
        <xdr:cNvPr id="90" name="Picture 1" descr="Picture">
          <a:extLst>
            <a:ext uri="{FF2B5EF4-FFF2-40B4-BE49-F238E27FC236}">
              <a16:creationId xmlns:a16="http://schemas.microsoft.com/office/drawing/2014/main" id="{00000000-0008-0000-07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636270</xdr:colOff>
      <xdr:row>69</xdr:row>
      <xdr:rowOff>1143000</xdr:rowOff>
    </xdr:to>
    <xdr:pic>
      <xdr:nvPicPr>
        <xdr:cNvPr id="91" name="Picture 1" descr="Picture">
          <a:extLst>
            <a:ext uri="{FF2B5EF4-FFF2-40B4-BE49-F238E27FC236}">
              <a16:creationId xmlns:a16="http://schemas.microsoft.com/office/drawing/2014/main" id="{00000000-0008-0000-07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636270</xdr:colOff>
      <xdr:row>92</xdr:row>
      <xdr:rowOff>1143000</xdr:rowOff>
    </xdr:to>
    <xdr:pic>
      <xdr:nvPicPr>
        <xdr:cNvPr id="92" name="Picture 1" descr="Picture">
          <a:extLst>
            <a:ext uri="{FF2B5EF4-FFF2-40B4-BE49-F238E27FC236}">
              <a16:creationId xmlns:a16="http://schemas.microsoft.com/office/drawing/2014/main" id="{00000000-0008-0000-07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636270</xdr:colOff>
      <xdr:row>93</xdr:row>
      <xdr:rowOff>1143000</xdr:rowOff>
    </xdr:to>
    <xdr:pic>
      <xdr:nvPicPr>
        <xdr:cNvPr id="93" name="Picture 1" descr="Picture">
          <a:extLst>
            <a:ext uri="{FF2B5EF4-FFF2-40B4-BE49-F238E27FC236}">
              <a16:creationId xmlns:a16="http://schemas.microsoft.com/office/drawing/2014/main" id="{00000000-0008-0000-07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636270</xdr:colOff>
      <xdr:row>13</xdr:row>
      <xdr:rowOff>1143000</xdr:rowOff>
    </xdr:to>
    <xdr:pic>
      <xdr:nvPicPr>
        <xdr:cNvPr id="94" name="Picture 1" descr="Picture">
          <a:extLst>
            <a:ext uri="{FF2B5EF4-FFF2-40B4-BE49-F238E27FC236}">
              <a16:creationId xmlns:a16="http://schemas.microsoft.com/office/drawing/2014/main" id="{00000000-0008-0000-07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636270</xdr:colOff>
      <xdr:row>14</xdr:row>
      <xdr:rowOff>1143000</xdr:rowOff>
    </xdr:to>
    <xdr:pic>
      <xdr:nvPicPr>
        <xdr:cNvPr id="95" name="Picture 1" descr="Picture">
          <a:extLst>
            <a:ext uri="{FF2B5EF4-FFF2-40B4-BE49-F238E27FC236}">
              <a16:creationId xmlns:a16="http://schemas.microsoft.com/office/drawing/2014/main" id="{00000000-0008-0000-07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636270</xdr:colOff>
      <xdr:row>37</xdr:row>
      <xdr:rowOff>1143000</xdr:rowOff>
    </xdr:to>
    <xdr:pic>
      <xdr:nvPicPr>
        <xdr:cNvPr id="96" name="Picture 1" descr="Picture">
          <a:extLst>
            <a:ext uri="{FF2B5EF4-FFF2-40B4-BE49-F238E27FC236}">
              <a16:creationId xmlns:a16="http://schemas.microsoft.com/office/drawing/2014/main" id="{00000000-0008-0000-07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636270</xdr:colOff>
      <xdr:row>15</xdr:row>
      <xdr:rowOff>1143000</xdr:rowOff>
    </xdr:to>
    <xdr:pic>
      <xdr:nvPicPr>
        <xdr:cNvPr id="97" name="Picture 1" descr="Picture">
          <a:extLst>
            <a:ext uri="{FF2B5EF4-FFF2-40B4-BE49-F238E27FC236}">
              <a16:creationId xmlns:a16="http://schemas.microsoft.com/office/drawing/2014/main" id="{00000000-0008-0000-07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EE48C9C1-7322-494C-8DC4-A399252516D6}" name="Tabelle114" displayName="Tabelle114" ref="A1:K769" totalsRowShown="0">
  <autoFilter ref="A1:K769" xr:uid="{AD779E58-162D-4C81-800E-92BFF181D9B8}"/>
  <tableColumns count="11">
    <tableColumn id="6" xr3:uid="{B3F7AD3B-BF48-4237-8786-43ED2B7CF5B2}" name="Spectrum" dataDxfId="107"/>
    <tableColumn id="1" xr3:uid="{03DE23C3-8A56-4837-B564-E9937846ECD6}" name="Index" dataDxfId="106"/>
    <tableColumn id="2" xr3:uid="{8EBDD541-774B-4EB8-AA47-9532AB369780}" name="Status" dataDxfId="105"/>
    <tableColumn id="3" xr3:uid="{E3AD1537-5E08-4538-83B8-65991DC359A7}" name="Structure" dataDxfId="104"/>
    <tableColumn id="4" xr3:uid="{DE355C65-E9D2-42ED-9DE7-7D1A22243F2E}" name="Sum Formula" dataDxfId="103"/>
    <tableColumn id="5" xr3:uid="{C45AD915-E640-47AF-ACA8-CB37DCA3F3B8}" name="Mass" dataDxfId="102"/>
    <tableColumn id="7" xr3:uid="{C1875CBD-303F-496E-97EB-6E8C71AA7A2F}" name="Purity" dataDxfId="101"/>
    <tableColumn id="8" xr3:uid="{3FE13742-9BEA-46BE-AC44-6F76CB7C9FF1}" name="SMILES Formula" dataDxfId="100"/>
    <tableColumn id="10" xr3:uid="{64D7F770-E1F3-4761-9E7A-F12011ED76C5}" name="Position" dataDxfId="99"/>
    <tableColumn id="11" xr3:uid="{3B87DB4E-8F39-447F-8888-EE374DEAD6D0}" name="Barcode"/>
    <tableColumn id="12" xr3:uid="{ACBCD330-76C5-492A-8BA2-71CC375B4711}" name="Binding/Non-Binding" dataDxfId="98">
      <calculatedColumnFormula>IF((VLOOKUP(A2,'FBS input file'!A:D,2,0))="","Not Binding",VLOOKUP(A2,'FBS input file'!A:D,2,0))</calculatedColumnFormula>
    </tableColumn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Tabelle4" displayName="Tabelle4" ref="A1:K97" totalsRowShown="0" headerRowDxfId="55" dataDxfId="54" tableBorderDxfId="53">
  <autoFilter ref="A1:K97" xr:uid="{00000000-0009-0000-0100-000004000000}"/>
  <sortState xmlns:xlrd2="http://schemas.microsoft.com/office/spreadsheetml/2017/richdata2" ref="A2:K97">
    <sortCondition ref="I1:I97"/>
  </sortState>
  <tableColumns count="11">
    <tableColumn id="1" xr3:uid="{00000000-0010-0000-0100-000001000000}" name="Index" dataDxfId="52"/>
    <tableColumn id="2" xr3:uid="{00000000-0010-0000-0100-000002000000}" name="Status" dataDxfId="51"/>
    <tableColumn id="3" xr3:uid="{00000000-0010-0000-0100-000003000000}" name="Structure" dataDxfId="50"/>
    <tableColumn id="4" xr3:uid="{00000000-0010-0000-0100-000004000000}" name="Sum Formula" dataDxfId="49"/>
    <tableColumn id="5" xr3:uid="{00000000-0010-0000-0100-000005000000}" name="Mass" dataDxfId="48"/>
    <tableColumn id="7" xr3:uid="{00000000-0010-0000-0100-000007000000}" name="Purity" dataDxfId="47"/>
    <tableColumn id="8" xr3:uid="{00000000-0010-0000-0100-000008000000}" name="SMILES Formula" dataDxfId="46"/>
    <tableColumn id="10" xr3:uid="{00000000-0010-0000-0100-00000A000000}" name="Position" dataDxfId="45"/>
    <tableColumn id="6" xr3:uid="{00000000-0010-0000-0100-000006000000}" name="Spectrum" dataDxfId="44"/>
    <tableColumn id="11" xr3:uid="{DBF0558B-361C-42D1-8B17-9B59CA2724F0}" name="Barcode" dataDxfId="43"/>
    <tableColumn id="12" xr3:uid="{1EA47E3D-ED0E-476B-A7F0-1B98F2B1F07E}" name="Binding/Non-Binding" dataDxfId="42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2000000}" name="Tabelle18" displayName="Tabelle18" ref="A1:K97" totalsRowShown="0">
  <autoFilter ref="A1:K97" xr:uid="{00000000-0009-0000-0100-000007000000}"/>
  <sortState xmlns:xlrd2="http://schemas.microsoft.com/office/spreadsheetml/2017/richdata2" ref="A2:K97">
    <sortCondition ref="I1:I97"/>
  </sortState>
  <tableColumns count="11">
    <tableColumn id="1" xr3:uid="{00000000-0010-0000-0200-000001000000}" name="Index"/>
    <tableColumn id="2" xr3:uid="{00000000-0010-0000-0200-000002000000}" name="Status"/>
    <tableColumn id="3" xr3:uid="{00000000-0010-0000-0200-000003000000}" name="Structure" dataDxfId="39"/>
    <tableColumn id="4" xr3:uid="{00000000-0010-0000-0200-000004000000}" name="Sum Formula"/>
    <tableColumn id="5" xr3:uid="{00000000-0010-0000-0200-000005000000}" name="Mass"/>
    <tableColumn id="7" xr3:uid="{00000000-0010-0000-0200-000007000000}" name="Purity"/>
    <tableColumn id="8" xr3:uid="{00000000-0010-0000-0200-000008000000}" name="SMILES Formula"/>
    <tableColumn id="10" xr3:uid="{00000000-0010-0000-0200-00000A000000}" name="Position"/>
    <tableColumn id="6" xr3:uid="{00000000-0010-0000-0200-000006000000}" name="Spectrum" dataDxfId="38"/>
    <tableColumn id="11" xr3:uid="{DB680F69-7932-4B92-BCB5-39D541840383}" name="Barcode" dataDxfId="37"/>
    <tableColumn id="12" xr3:uid="{F1FE0A36-4AF7-40C3-8976-58A865883D4A}" name="Binding/Non-Binding" dataDxfId="36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3000000}" name="Tabelle14" displayName="Tabelle14" ref="A1:K97" totalsRowShown="0">
  <autoFilter ref="A1:K97" xr:uid="{00000000-0009-0000-0100-000003000000}"/>
  <sortState xmlns:xlrd2="http://schemas.microsoft.com/office/spreadsheetml/2017/richdata2" ref="A2:H97">
    <sortCondition ref="B1:B97"/>
  </sortState>
  <tableColumns count="11">
    <tableColumn id="1" xr3:uid="{00000000-0010-0000-0300-000001000000}" name="Index"/>
    <tableColumn id="2" xr3:uid="{00000000-0010-0000-0300-000002000000}" name="Status"/>
    <tableColumn id="3" xr3:uid="{00000000-0010-0000-0300-000003000000}" name="Structure" dataDxfId="33"/>
    <tableColumn id="4" xr3:uid="{00000000-0010-0000-0300-000004000000}" name="Sum Formula"/>
    <tableColumn id="5" xr3:uid="{00000000-0010-0000-0300-000005000000}" name="Mass"/>
    <tableColumn id="13" xr3:uid="{00000000-0010-0000-0300-00000D000000}" name="Purity"/>
    <tableColumn id="16" xr3:uid="{00000000-0010-0000-0300-000010000000}" name="SMILES Formula"/>
    <tableColumn id="19" xr3:uid="{00000000-0010-0000-0300-000013000000}" name="Position"/>
    <tableColumn id="7" xr3:uid="{00000000-0010-0000-0300-000007000000}" name="Spectrum" dataDxfId="32"/>
    <tableColumn id="6" xr3:uid="{03D0C0C9-3D67-418C-ACF8-B46FFEA3DDA6}" name="Barcode" dataDxfId="31"/>
    <tableColumn id="8" xr3:uid="{360554E6-5611-435E-A4C8-6B94B4D83084}" name="Binding/Non-Binding" dataDxfId="30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elle16" displayName="Tabelle16" ref="A1:K97" totalsRowShown="0">
  <autoFilter ref="A1:K97" xr:uid="{00000000-0009-0000-0100-000005000000}"/>
  <tableColumns count="11">
    <tableColumn id="1" xr3:uid="{00000000-0010-0000-0400-000001000000}" name="Index"/>
    <tableColumn id="2" xr3:uid="{00000000-0010-0000-0400-000002000000}" name="Status"/>
    <tableColumn id="3" xr3:uid="{00000000-0010-0000-0400-000003000000}" name="Structure" dataDxfId="27"/>
    <tableColumn id="4" xr3:uid="{00000000-0010-0000-0400-000004000000}" name="Sum Formula"/>
    <tableColumn id="5" xr3:uid="{00000000-0010-0000-0400-000005000000}" name="Mass"/>
    <tableColumn id="13" xr3:uid="{00000000-0010-0000-0400-00000D000000}" name="Purity"/>
    <tableColumn id="16" xr3:uid="{00000000-0010-0000-0400-000010000000}" name="SMILES Formula"/>
    <tableColumn id="19" xr3:uid="{00000000-0010-0000-0400-000013000000}" name="Position"/>
    <tableColumn id="7" xr3:uid="{00000000-0010-0000-0400-000007000000}" name="Spectrum" dataDxfId="26"/>
    <tableColumn id="6" xr3:uid="{E54B6443-D7DF-42A4-8DD5-B8C8148A505B}" name="Barcode" dataDxfId="25"/>
    <tableColumn id="8" xr3:uid="{5AF58620-3A99-4B11-9484-97E622E9A8CB}" name="Binding/Non-Binding" dataDxfId="24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elle17" displayName="Tabelle17" ref="A1:K97" totalsRowShown="0">
  <autoFilter ref="A1:K97" xr:uid="{00000000-0009-0000-0100-000006000000}"/>
  <tableColumns count="11">
    <tableColumn id="1" xr3:uid="{00000000-0010-0000-0500-000001000000}" name="Index"/>
    <tableColumn id="2" xr3:uid="{00000000-0010-0000-0500-000002000000}" name="Status"/>
    <tableColumn id="3" xr3:uid="{00000000-0010-0000-0500-000003000000}" name="Structure" dataDxfId="21"/>
    <tableColumn id="4" xr3:uid="{00000000-0010-0000-0500-000004000000}" name="Sum Formula"/>
    <tableColumn id="5" xr3:uid="{00000000-0010-0000-0500-000005000000}" name="Mass"/>
    <tableColumn id="13" xr3:uid="{00000000-0010-0000-0500-00000D000000}" name="Purity"/>
    <tableColumn id="16" xr3:uid="{00000000-0010-0000-0500-000010000000}" name="SMILES Formula"/>
    <tableColumn id="19" xr3:uid="{00000000-0010-0000-0500-000013000000}" name="Position"/>
    <tableColumn id="7" xr3:uid="{00000000-0010-0000-0500-000007000000}" name="Spectrum" dataDxfId="20"/>
    <tableColumn id="6" xr3:uid="{3367CF9C-55BE-4DA0-AD00-9404A669095D}" name="Barcode" dataDxfId="19"/>
    <tableColumn id="8" xr3:uid="{8A1984F2-3F3C-48C2-8245-2677BCA739A2}" name="Binding/Non-Binding" dataDxfId="18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6000000}" name="Tabelle19" displayName="Tabelle19" ref="A1:K97" totalsRowShown="0">
  <autoFilter ref="A1:K97" xr:uid="{00000000-0009-0000-0100-000008000000}"/>
  <tableColumns count="11">
    <tableColumn id="1" xr3:uid="{00000000-0010-0000-0600-000001000000}" name="Index"/>
    <tableColumn id="2" xr3:uid="{00000000-0010-0000-0600-000002000000}" name="Status"/>
    <tableColumn id="3" xr3:uid="{00000000-0010-0000-0600-000003000000}" name="Structure" dataDxfId="15"/>
    <tableColumn id="4" xr3:uid="{00000000-0010-0000-0600-000004000000}" name="Sum Formula"/>
    <tableColumn id="5" xr3:uid="{00000000-0010-0000-0600-000005000000}" name="Mass"/>
    <tableColumn id="13" xr3:uid="{00000000-0010-0000-0600-00000D000000}" name="Purity"/>
    <tableColumn id="16" xr3:uid="{00000000-0010-0000-0600-000010000000}" name="SMILES Formula"/>
    <tableColumn id="19" xr3:uid="{00000000-0010-0000-0600-000013000000}" name="Position"/>
    <tableColumn id="7" xr3:uid="{00000000-0010-0000-0600-000007000000}" name="Spectrum" dataDxfId="14"/>
    <tableColumn id="6" xr3:uid="{D60F230E-55A7-4E1F-9716-F3B76F422147}" name="Barcode" dataDxfId="13"/>
    <tableColumn id="8" xr3:uid="{DC535905-782E-4FB7-8ACD-0F4A5B275231}" name="Binding/Non-Binding" dataDxfId="12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7000000}" name="Tabelle110" displayName="Tabelle110" ref="A1:K97" totalsRowShown="0">
  <autoFilter ref="A1:K97" xr:uid="{00000000-0009-0000-0100-000009000000}"/>
  <tableColumns count="11">
    <tableColumn id="1" xr3:uid="{00000000-0010-0000-0700-000001000000}" name="Index"/>
    <tableColumn id="2" xr3:uid="{00000000-0010-0000-0700-000002000000}" name="Status"/>
    <tableColumn id="3" xr3:uid="{00000000-0010-0000-0700-000003000000}" name="Structure" dataDxfId="9"/>
    <tableColumn id="4" xr3:uid="{00000000-0010-0000-0700-000004000000}" name="Sum Formula"/>
    <tableColumn id="5" xr3:uid="{00000000-0010-0000-0700-000005000000}" name="Mass"/>
    <tableColumn id="7" xr3:uid="{00000000-0010-0000-0700-000007000000}" name="Purity"/>
    <tableColumn id="8" xr3:uid="{00000000-0010-0000-0700-000008000000}" name="SMILES Formula"/>
    <tableColumn id="10" xr3:uid="{00000000-0010-0000-0700-00000A000000}" name="Position"/>
    <tableColumn id="6" xr3:uid="{00000000-0010-0000-0700-000006000000}" name="Spectrum" dataDxfId="8"/>
    <tableColumn id="11" xr3:uid="{EBAE2211-62DE-4ADA-88C5-63627879819D}" name="Barcode" dataDxfId="7"/>
    <tableColumn id="12" xr3:uid="{397F5186-C03D-4B91-8CFC-AE4B73D6E386}" name="Binding/Non-Binding" dataDxfId="6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8000000}" name="Tabelle111" displayName="Tabelle111" ref="A1:K97" totalsRowShown="0">
  <autoFilter ref="A1:K97" xr:uid="{00000000-0009-0000-0100-00000A000000}"/>
  <tableColumns count="11">
    <tableColumn id="1" xr3:uid="{00000000-0010-0000-0800-000001000000}" name="Index"/>
    <tableColumn id="2" xr3:uid="{00000000-0010-0000-0800-000002000000}" name="Status"/>
    <tableColumn id="3" xr3:uid="{00000000-0010-0000-0800-000003000000}" name="Structure" dataDxfId="3"/>
    <tableColumn id="4" xr3:uid="{00000000-0010-0000-0800-000004000000}" name="Sum Formula"/>
    <tableColumn id="5" xr3:uid="{00000000-0010-0000-0800-000005000000}" name="Mass"/>
    <tableColumn id="7" xr3:uid="{00000000-0010-0000-0800-000007000000}" name="Purity"/>
    <tableColumn id="8" xr3:uid="{00000000-0010-0000-0800-000008000000}" name="SMILES Formula"/>
    <tableColumn id="10" xr3:uid="{00000000-0010-0000-0800-00000A000000}" name="Position"/>
    <tableColumn id="6" xr3:uid="{00000000-0010-0000-0800-000006000000}" name="Spectrum" dataDxfId="2"/>
    <tableColumn id="11" xr3:uid="{0267AB82-A4DC-4BF1-B438-AAC5992869B2}" name="Barcode" dataDxfId="1"/>
    <tableColumn id="12" xr3:uid="{F5C49A7F-A515-42E5-8E30-B7975E45D5F1}" name="Binding/Non-Binding" dataDxfId="0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6642FF-78F5-468A-AF6C-DD532DBF4008}">
  <dimension ref="A1:K769"/>
  <sheetViews>
    <sheetView topLeftCell="A14" workbookViewId="0">
      <selection activeCell="G16" sqref="G16"/>
    </sheetView>
  </sheetViews>
  <sheetFormatPr defaultRowHeight="15" x14ac:dyDescent="0.25"/>
  <cols>
    <col min="1" max="1" width="11.7109375" bestFit="1" customWidth="1"/>
    <col min="3" max="3" width="18.28515625" bestFit="1" customWidth="1"/>
    <col min="4" max="4" width="23" customWidth="1"/>
    <col min="5" max="5" width="15.140625" bestFit="1" customWidth="1"/>
    <col min="6" max="6" width="7.85546875" bestFit="1" customWidth="1"/>
    <col min="7" max="7" width="20.28515625" customWidth="1"/>
    <col min="8" max="8" width="47.5703125" bestFit="1" customWidth="1"/>
    <col min="9" max="9" width="19.42578125" bestFit="1" customWidth="1"/>
    <col min="11" max="11" width="18.42578125" bestFit="1" customWidth="1"/>
    <col min="12" max="12" width="22.28515625" bestFit="1" customWidth="1"/>
  </cols>
  <sheetData>
    <row r="1" spans="1:11" x14ac:dyDescent="0.25">
      <c r="A1" s="9" t="s">
        <v>5</v>
      </c>
      <c r="B1" s="9" t="s">
        <v>0</v>
      </c>
      <c r="C1" s="9" t="s">
        <v>1</v>
      </c>
      <c r="D1" s="9" t="s">
        <v>2</v>
      </c>
      <c r="E1" s="9" t="s">
        <v>3</v>
      </c>
      <c r="F1" s="9" t="s">
        <v>4</v>
      </c>
      <c r="G1" s="9" t="s">
        <v>6</v>
      </c>
      <c r="H1" s="9" t="s">
        <v>7</v>
      </c>
      <c r="I1" s="9" t="s">
        <v>8</v>
      </c>
      <c r="J1" s="5" t="s">
        <v>2562</v>
      </c>
      <c r="K1" t="s">
        <v>4099</v>
      </c>
    </row>
    <row r="2" spans="1:11" ht="120" customHeight="1" x14ac:dyDescent="0.25">
      <c r="A2" s="9" t="s">
        <v>3330</v>
      </c>
      <c r="B2" s="9">
        <v>83</v>
      </c>
      <c r="C2" s="9" t="s">
        <v>19</v>
      </c>
      <c r="D2" s="10"/>
      <c r="E2" s="9" t="s">
        <v>336</v>
      </c>
      <c r="F2" s="9" t="s">
        <v>337</v>
      </c>
      <c r="G2" s="9" t="s">
        <v>384</v>
      </c>
      <c r="H2" s="9" t="s">
        <v>338</v>
      </c>
      <c r="I2" s="9" t="s">
        <v>339</v>
      </c>
      <c r="J2" s="5" t="s">
        <v>3284</v>
      </c>
      <c r="K2" t="str">
        <f>IF((VLOOKUP(A2,'FBS input file'!A:D,2,0))="","Not Binding",VLOOKUP(A2,'FBS input file'!A:D,2,0))</f>
        <v>Not Binding</v>
      </c>
    </row>
    <row r="3" spans="1:11" ht="120" customHeight="1" x14ac:dyDescent="0.25">
      <c r="A3" s="9" t="s">
        <v>3331</v>
      </c>
      <c r="B3" s="9">
        <v>82</v>
      </c>
      <c r="C3" s="9" t="s">
        <v>9</v>
      </c>
      <c r="D3" s="10"/>
      <c r="E3" s="9" t="s">
        <v>332</v>
      </c>
      <c r="F3" s="9" t="s">
        <v>333</v>
      </c>
      <c r="G3" s="9" t="s">
        <v>12</v>
      </c>
      <c r="H3" s="9" t="s">
        <v>334</v>
      </c>
      <c r="I3" s="9" t="s">
        <v>335</v>
      </c>
      <c r="J3" s="5" t="s">
        <v>2987</v>
      </c>
      <c r="K3" t="str">
        <f>IF((VLOOKUP(A3,'FBS input file'!A:D,2,0))="","Not Binding",VLOOKUP(A3,'FBS input file'!A:D,2,0))</f>
        <v>Not Binding</v>
      </c>
    </row>
    <row r="4" spans="1:11" ht="120" customHeight="1" x14ac:dyDescent="0.25">
      <c r="A4" s="9" t="s">
        <v>3332</v>
      </c>
      <c r="B4" s="9">
        <v>81</v>
      </c>
      <c r="C4" s="9" t="s">
        <v>19</v>
      </c>
      <c r="D4" s="10"/>
      <c r="E4" s="9" t="s">
        <v>328</v>
      </c>
      <c r="F4" s="9" t="s">
        <v>329</v>
      </c>
      <c r="G4" s="9" t="s">
        <v>384</v>
      </c>
      <c r="H4" s="9" t="s">
        <v>330</v>
      </c>
      <c r="I4" s="9" t="s">
        <v>331</v>
      </c>
      <c r="J4" s="5" t="s">
        <v>3199</v>
      </c>
      <c r="K4" t="str">
        <f>IF((VLOOKUP(A4,'FBS input file'!A:D,2,0))="","Not Binding",VLOOKUP(A4,'FBS input file'!A:D,2,0))</f>
        <v>Not Binding</v>
      </c>
    </row>
    <row r="5" spans="1:11" ht="120" customHeight="1" x14ac:dyDescent="0.25">
      <c r="A5" s="9" t="s">
        <v>3333</v>
      </c>
      <c r="B5" s="9">
        <v>79</v>
      </c>
      <c r="C5" s="9" t="s">
        <v>9</v>
      </c>
      <c r="D5" s="10"/>
      <c r="E5" s="9" t="s">
        <v>216</v>
      </c>
      <c r="F5" s="9" t="s">
        <v>217</v>
      </c>
      <c r="G5" s="9" t="s">
        <v>26</v>
      </c>
      <c r="H5" s="9" t="s">
        <v>322</v>
      </c>
      <c r="I5" s="9" t="s">
        <v>323</v>
      </c>
      <c r="J5" s="5" t="s">
        <v>3188</v>
      </c>
      <c r="K5" t="str">
        <f>IF((VLOOKUP(A5,'FBS input file'!A:D,2,0))="","Not Binding",VLOOKUP(A5,'FBS input file'!A:D,2,0))</f>
        <v>Not Binding</v>
      </c>
    </row>
    <row r="6" spans="1:11" ht="120" customHeight="1" x14ac:dyDescent="0.25">
      <c r="A6" s="9" t="s">
        <v>3334</v>
      </c>
      <c r="B6" s="9">
        <v>77</v>
      </c>
      <c r="C6" s="9" t="s">
        <v>19</v>
      </c>
      <c r="D6" s="10"/>
      <c r="E6" s="9" t="s">
        <v>314</v>
      </c>
      <c r="F6" s="9" t="s">
        <v>315</v>
      </c>
      <c r="G6" s="9" t="s">
        <v>384</v>
      </c>
      <c r="H6" s="9" t="s">
        <v>316</v>
      </c>
      <c r="I6" s="9" t="s">
        <v>317</v>
      </c>
      <c r="J6" s="5" t="s">
        <v>3067</v>
      </c>
      <c r="K6" t="str">
        <f>IF((VLOOKUP(A6,'FBS input file'!A:D,2,0))="","Not Binding",VLOOKUP(A6,'FBS input file'!A:D,2,0))</f>
        <v>Not Binding</v>
      </c>
    </row>
    <row r="7" spans="1:11" ht="120" customHeight="1" x14ac:dyDescent="0.25">
      <c r="A7" s="9" t="s">
        <v>3335</v>
      </c>
      <c r="B7" s="9">
        <v>74</v>
      </c>
      <c r="C7" s="9" t="s">
        <v>9</v>
      </c>
      <c r="D7" s="10"/>
      <c r="E7" s="9" t="s">
        <v>302</v>
      </c>
      <c r="F7" s="9" t="s">
        <v>303</v>
      </c>
      <c r="G7" s="9" t="s">
        <v>5002</v>
      </c>
      <c r="H7" s="9" t="s">
        <v>304</v>
      </c>
      <c r="I7" s="9" t="s">
        <v>305</v>
      </c>
      <c r="J7" s="5" t="s">
        <v>3007</v>
      </c>
      <c r="K7" t="str">
        <f>IF((VLOOKUP(A7,'FBS input file'!A:D,2,0))="","Not Binding",VLOOKUP(A7,'FBS input file'!A:D,2,0))</f>
        <v>Not Binding</v>
      </c>
    </row>
    <row r="8" spans="1:11" ht="120" customHeight="1" x14ac:dyDescent="0.25">
      <c r="A8" s="9" t="s">
        <v>3336</v>
      </c>
      <c r="B8" s="9">
        <v>71</v>
      </c>
      <c r="C8" s="9" t="s">
        <v>9</v>
      </c>
      <c r="D8" s="10"/>
      <c r="E8" s="9" t="s">
        <v>290</v>
      </c>
      <c r="F8" s="9" t="s">
        <v>291</v>
      </c>
      <c r="G8" s="9" t="s">
        <v>26</v>
      </c>
      <c r="H8" s="9" t="s">
        <v>292</v>
      </c>
      <c r="I8" s="9" t="s">
        <v>293</v>
      </c>
      <c r="J8" s="5" t="s">
        <v>3055</v>
      </c>
      <c r="K8" t="str">
        <f>IF((VLOOKUP(A8,'FBS input file'!A:D,2,0))="","Not Binding",VLOOKUP(A8,'FBS input file'!A:D,2,0))</f>
        <v>Not Binding</v>
      </c>
    </row>
    <row r="9" spans="1:11" ht="120" customHeight="1" x14ac:dyDescent="0.25">
      <c r="A9" s="9" t="s">
        <v>3337</v>
      </c>
      <c r="B9" s="9">
        <v>67</v>
      </c>
      <c r="C9" s="9" t="s">
        <v>19</v>
      </c>
      <c r="D9" s="10"/>
      <c r="E9" s="9" t="s">
        <v>275</v>
      </c>
      <c r="F9" s="9" t="s">
        <v>268</v>
      </c>
      <c r="G9" s="9" t="s">
        <v>384</v>
      </c>
      <c r="H9" s="9" t="s">
        <v>276</v>
      </c>
      <c r="I9" s="9" t="s">
        <v>277</v>
      </c>
      <c r="J9" s="5" t="s">
        <v>3245</v>
      </c>
      <c r="K9" t="str">
        <f>IF((VLOOKUP(A9,'FBS input file'!A:D,2,0))="","Not Binding",VLOOKUP(A9,'FBS input file'!A:D,2,0))</f>
        <v>Not Binding</v>
      </c>
    </row>
    <row r="10" spans="1:11" ht="120" customHeight="1" x14ac:dyDescent="0.25">
      <c r="A10" s="9" t="s">
        <v>3338</v>
      </c>
      <c r="B10" s="9">
        <v>63</v>
      </c>
      <c r="C10" s="9" t="s">
        <v>9</v>
      </c>
      <c r="D10" s="10"/>
      <c r="E10" s="9" t="s">
        <v>263</v>
      </c>
      <c r="F10" s="9" t="s">
        <v>264</v>
      </c>
      <c r="G10" s="9" t="s">
        <v>26</v>
      </c>
      <c r="H10" s="9" t="s">
        <v>265</v>
      </c>
      <c r="I10" s="9" t="s">
        <v>266</v>
      </c>
      <c r="J10" s="5" t="s">
        <v>2822</v>
      </c>
      <c r="K10" t="str">
        <f>IF((VLOOKUP(A10,'FBS input file'!A:D,2,0))="","Not Binding",VLOOKUP(A10,'FBS input file'!A:D,2,0))</f>
        <v>Not Binding</v>
      </c>
    </row>
    <row r="11" spans="1:11" ht="120" customHeight="1" x14ac:dyDescent="0.25">
      <c r="A11" s="9" t="s">
        <v>3339</v>
      </c>
      <c r="B11" s="9">
        <v>95</v>
      </c>
      <c r="C11" s="9" t="s">
        <v>9</v>
      </c>
      <c r="D11" s="10"/>
      <c r="E11" s="9" t="s">
        <v>380</v>
      </c>
      <c r="F11" s="9" t="s">
        <v>381</v>
      </c>
      <c r="G11" s="9" t="s">
        <v>183</v>
      </c>
      <c r="H11" s="9" t="s">
        <v>382</v>
      </c>
      <c r="I11" s="9" t="s">
        <v>383</v>
      </c>
      <c r="J11" s="5" t="s">
        <v>3200</v>
      </c>
      <c r="K11" t="str">
        <f>IF((VLOOKUP(A11,'FBS input file'!A:D,2,0))="","Not Binding",VLOOKUP(A11,'FBS input file'!A:D,2,0))</f>
        <v>Not Binding</v>
      </c>
    </row>
    <row r="12" spans="1:11" ht="120" customHeight="1" x14ac:dyDescent="0.25">
      <c r="A12" s="9" t="s">
        <v>3340</v>
      </c>
      <c r="B12" s="9">
        <v>94</v>
      </c>
      <c r="C12" s="9" t="s">
        <v>19</v>
      </c>
      <c r="D12" s="10"/>
      <c r="E12" s="9" t="s">
        <v>376</v>
      </c>
      <c r="F12" s="9" t="s">
        <v>377</v>
      </c>
      <c r="G12" s="9" t="s">
        <v>384</v>
      </c>
      <c r="H12" s="9" t="s">
        <v>378</v>
      </c>
      <c r="I12" s="9" t="s">
        <v>379</v>
      </c>
      <c r="J12" s="5" t="s">
        <v>3207</v>
      </c>
      <c r="K12" t="str">
        <f>IF((VLOOKUP(A12,'FBS input file'!A:D,2,0))="","Not Binding",VLOOKUP(A12,'FBS input file'!A:D,2,0))</f>
        <v>Not Binding</v>
      </c>
    </row>
    <row r="13" spans="1:11" ht="120" customHeight="1" x14ac:dyDescent="0.25">
      <c r="A13" s="9" t="s">
        <v>3341</v>
      </c>
      <c r="B13" s="9">
        <v>93</v>
      </c>
      <c r="C13" s="9" t="s">
        <v>9</v>
      </c>
      <c r="D13" s="10"/>
      <c r="E13" s="9" t="s">
        <v>340</v>
      </c>
      <c r="F13" s="9" t="s">
        <v>341</v>
      </c>
      <c r="G13" s="9" t="s">
        <v>26</v>
      </c>
      <c r="H13" s="9" t="s">
        <v>374</v>
      </c>
      <c r="I13" s="9" t="s">
        <v>375</v>
      </c>
      <c r="J13" s="5" t="s">
        <v>2668</v>
      </c>
      <c r="K13" t="str">
        <f>IF((VLOOKUP(A13,'FBS input file'!A:D,2,0))="","Not Binding",VLOOKUP(A13,'FBS input file'!A:D,2,0))</f>
        <v>Not Binding</v>
      </c>
    </row>
    <row r="14" spans="1:11" ht="120" customHeight="1" x14ac:dyDescent="0.25">
      <c r="A14" s="9" t="s">
        <v>3342</v>
      </c>
      <c r="B14" s="9">
        <v>35</v>
      </c>
      <c r="C14" s="9" t="s">
        <v>9</v>
      </c>
      <c r="D14" s="10"/>
      <c r="E14" s="9" t="s">
        <v>154</v>
      </c>
      <c r="F14" s="9" t="s">
        <v>155</v>
      </c>
      <c r="G14" s="9" t="s">
        <v>12</v>
      </c>
      <c r="H14" s="9" t="s">
        <v>156</v>
      </c>
      <c r="I14" s="9" t="s">
        <v>157</v>
      </c>
      <c r="J14" s="5" t="s">
        <v>2619</v>
      </c>
      <c r="K14" t="str">
        <f>IF((VLOOKUP(A14,'FBS input file'!A:D,2,0))="","Not Binding",VLOOKUP(A14,'FBS input file'!A:D,2,0))</f>
        <v>Not Binding</v>
      </c>
    </row>
    <row r="15" spans="1:11" ht="120" customHeight="1" x14ac:dyDescent="0.25">
      <c r="A15" s="9" t="s">
        <v>3343</v>
      </c>
      <c r="B15" s="9">
        <v>34</v>
      </c>
      <c r="C15" s="9" t="s">
        <v>9</v>
      </c>
      <c r="D15" s="10"/>
      <c r="E15" s="9" t="s">
        <v>150</v>
      </c>
      <c r="F15" s="9" t="s">
        <v>151</v>
      </c>
      <c r="G15" s="9" t="s">
        <v>12</v>
      </c>
      <c r="H15" s="9" t="s">
        <v>152</v>
      </c>
      <c r="I15" s="9" t="s">
        <v>153</v>
      </c>
      <c r="J15" s="5" t="s">
        <v>3244</v>
      </c>
      <c r="K15" t="str">
        <f>IF((VLOOKUP(A15,'FBS input file'!A:D,2,0))="","Not Binding",VLOOKUP(A15,'FBS input file'!A:D,2,0))</f>
        <v>Ambiguous</v>
      </c>
    </row>
    <row r="16" spans="1:11" ht="120" customHeight="1" x14ac:dyDescent="0.25">
      <c r="A16" s="9" t="s">
        <v>3344</v>
      </c>
      <c r="B16" s="9">
        <v>33</v>
      </c>
      <c r="C16" s="9" t="s">
        <v>9</v>
      </c>
      <c r="D16" s="10"/>
      <c r="E16" s="9" t="s">
        <v>146</v>
      </c>
      <c r="F16" s="9" t="s">
        <v>147</v>
      </c>
      <c r="G16" s="9" t="s">
        <v>5002</v>
      </c>
      <c r="H16" s="9" t="s">
        <v>148</v>
      </c>
      <c r="I16" s="9" t="s">
        <v>149</v>
      </c>
      <c r="J16" s="5" t="s">
        <v>2999</v>
      </c>
      <c r="K16" t="str">
        <f>IF((VLOOKUP(A16,'FBS input file'!A:D,2,0))="","Not Binding",VLOOKUP(A16,'FBS input file'!A:D,2,0))</f>
        <v>Not Binding</v>
      </c>
    </row>
    <row r="17" spans="1:11" ht="120" customHeight="1" x14ac:dyDescent="0.25">
      <c r="A17" s="9" t="s">
        <v>3345</v>
      </c>
      <c r="B17" s="9">
        <v>31</v>
      </c>
      <c r="C17" s="9" t="s">
        <v>19</v>
      </c>
      <c r="D17" s="10"/>
      <c r="E17" s="9" t="s">
        <v>138</v>
      </c>
      <c r="F17" s="9" t="s">
        <v>139</v>
      </c>
      <c r="G17" s="9" t="s">
        <v>384</v>
      </c>
      <c r="H17" s="9" t="s">
        <v>140</v>
      </c>
      <c r="I17" s="9" t="s">
        <v>141</v>
      </c>
      <c r="J17" s="5" t="s">
        <v>3115</v>
      </c>
      <c r="K17" t="str">
        <f>IF((VLOOKUP(A17,'FBS input file'!A:D,2,0))="","Not Binding",VLOOKUP(A17,'FBS input file'!A:D,2,0))</f>
        <v>Not Binding</v>
      </c>
    </row>
    <row r="18" spans="1:11" ht="120" customHeight="1" x14ac:dyDescent="0.25">
      <c r="A18" s="9" t="s">
        <v>3346</v>
      </c>
      <c r="B18" s="9">
        <v>29</v>
      </c>
      <c r="C18" s="9" t="s">
        <v>19</v>
      </c>
      <c r="D18" s="10"/>
      <c r="E18" s="9" t="s">
        <v>130</v>
      </c>
      <c r="F18" s="9" t="s">
        <v>131</v>
      </c>
      <c r="G18" s="9" t="s">
        <v>384</v>
      </c>
      <c r="H18" s="9" t="s">
        <v>132</v>
      </c>
      <c r="I18" s="9" t="s">
        <v>133</v>
      </c>
      <c r="J18" s="5" t="s">
        <v>3297</v>
      </c>
      <c r="K18" t="str">
        <f>IF((VLOOKUP(A18,'FBS input file'!A:D,2,0))="","Not Binding",VLOOKUP(A18,'FBS input file'!A:D,2,0))</f>
        <v>Not Binding</v>
      </c>
    </row>
    <row r="19" spans="1:11" ht="120" customHeight="1" x14ac:dyDescent="0.25">
      <c r="A19" s="9" t="s">
        <v>3347</v>
      </c>
      <c r="B19" s="9">
        <v>26</v>
      </c>
      <c r="C19" s="9" t="s">
        <v>19</v>
      </c>
      <c r="D19" s="10"/>
      <c r="E19" s="9" t="s">
        <v>118</v>
      </c>
      <c r="F19" s="9" t="s">
        <v>119</v>
      </c>
      <c r="G19" s="9" t="s">
        <v>384</v>
      </c>
      <c r="H19" s="9" t="s">
        <v>120</v>
      </c>
      <c r="I19" s="9" t="s">
        <v>121</v>
      </c>
      <c r="J19" s="5" t="s">
        <v>3099</v>
      </c>
      <c r="K19" t="str">
        <f>IF((VLOOKUP(A19,'FBS input file'!A:D,2,0))="","Not Binding",VLOOKUP(A19,'FBS input file'!A:D,2,0))</f>
        <v>Not Binding</v>
      </c>
    </row>
    <row r="20" spans="1:11" ht="120" customHeight="1" x14ac:dyDescent="0.25">
      <c r="A20" s="9" t="s">
        <v>3348</v>
      </c>
      <c r="B20" s="9">
        <v>23</v>
      </c>
      <c r="C20" s="9" t="s">
        <v>9</v>
      </c>
      <c r="D20" s="10"/>
      <c r="E20" s="9" t="s">
        <v>106</v>
      </c>
      <c r="F20" s="9" t="s">
        <v>107</v>
      </c>
      <c r="G20" s="9" t="s">
        <v>26</v>
      </c>
      <c r="H20" s="9" t="s">
        <v>108</v>
      </c>
      <c r="I20" s="9" t="s">
        <v>109</v>
      </c>
      <c r="J20" s="5" t="s">
        <v>2892</v>
      </c>
      <c r="K20" t="str">
        <f>IF((VLOOKUP(A20,'FBS input file'!A:D,2,0))="","Not Binding",VLOOKUP(A20,'FBS input file'!A:D,2,0))</f>
        <v>Not Binding</v>
      </c>
    </row>
    <row r="21" spans="1:11" ht="120" customHeight="1" x14ac:dyDescent="0.25">
      <c r="A21" s="9" t="s">
        <v>3349</v>
      </c>
      <c r="B21" s="9">
        <v>19</v>
      </c>
      <c r="C21" s="9" t="s">
        <v>9</v>
      </c>
      <c r="D21" s="10"/>
      <c r="E21" s="9" t="s">
        <v>90</v>
      </c>
      <c r="F21" s="9" t="s">
        <v>91</v>
      </c>
      <c r="G21" s="9" t="s">
        <v>26</v>
      </c>
      <c r="H21" s="9" t="s">
        <v>92</v>
      </c>
      <c r="I21" s="9" t="s">
        <v>93</v>
      </c>
      <c r="J21" s="5" t="s">
        <v>2806</v>
      </c>
      <c r="K21" t="str">
        <f>IF((VLOOKUP(A21,'FBS input file'!A:D,2,0))="","Not Binding",VLOOKUP(A21,'FBS input file'!A:D,2,0))</f>
        <v>Not Binding</v>
      </c>
    </row>
    <row r="22" spans="1:11" ht="120" customHeight="1" x14ac:dyDescent="0.25">
      <c r="A22" s="9" t="s">
        <v>3350</v>
      </c>
      <c r="B22" s="9">
        <v>15</v>
      </c>
      <c r="C22" s="9" t="s">
        <v>9</v>
      </c>
      <c r="D22" s="10"/>
      <c r="E22" s="9" t="s">
        <v>73</v>
      </c>
      <c r="F22" s="9" t="s">
        <v>74</v>
      </c>
      <c r="G22" s="9" t="s">
        <v>12</v>
      </c>
      <c r="H22" s="9" t="s">
        <v>75</v>
      </c>
      <c r="I22" s="9" t="s">
        <v>76</v>
      </c>
      <c r="J22" s="5" t="s">
        <v>3274</v>
      </c>
      <c r="K22" t="str">
        <f>IF((VLOOKUP(A22,'FBS input file'!A:D,2,0))="","Not Binding",VLOOKUP(A22,'FBS input file'!A:D,2,0))</f>
        <v>Not Binding</v>
      </c>
    </row>
    <row r="23" spans="1:11" ht="120" customHeight="1" x14ac:dyDescent="0.25">
      <c r="A23" s="9" t="s">
        <v>3351</v>
      </c>
      <c r="B23" s="9">
        <v>47</v>
      </c>
      <c r="C23" s="9" t="s">
        <v>9</v>
      </c>
      <c r="D23" s="10"/>
      <c r="E23" s="9" t="s">
        <v>202</v>
      </c>
      <c r="F23" s="9" t="s">
        <v>203</v>
      </c>
      <c r="G23" s="9" t="s">
        <v>12</v>
      </c>
      <c r="H23" s="9" t="s">
        <v>204</v>
      </c>
      <c r="I23" s="9" t="s">
        <v>205</v>
      </c>
      <c r="J23" s="5" t="s">
        <v>2833</v>
      </c>
      <c r="K23" t="str">
        <f>IF((VLOOKUP(A23,'FBS input file'!A:D,2,0))="","Not Binding",VLOOKUP(A23,'FBS input file'!A:D,2,0))</f>
        <v>Not Binding</v>
      </c>
    </row>
    <row r="24" spans="1:11" ht="120" customHeight="1" x14ac:dyDescent="0.25">
      <c r="A24" s="9" t="s">
        <v>3352</v>
      </c>
      <c r="B24" s="9">
        <v>46</v>
      </c>
      <c r="C24" s="9" t="s">
        <v>9</v>
      </c>
      <c r="D24" s="10"/>
      <c r="E24" s="9" t="s">
        <v>198</v>
      </c>
      <c r="F24" s="9" t="s">
        <v>199</v>
      </c>
      <c r="G24" s="9" t="s">
        <v>183</v>
      </c>
      <c r="H24" s="9" t="s">
        <v>200</v>
      </c>
      <c r="I24" s="9" t="s">
        <v>201</v>
      </c>
      <c r="J24" s="5" t="s">
        <v>2670</v>
      </c>
      <c r="K24" t="str">
        <f>IF((VLOOKUP(A24,'FBS input file'!A:D,2,0))="","Not Binding",VLOOKUP(A24,'FBS input file'!A:D,2,0))</f>
        <v>Not Binding</v>
      </c>
    </row>
    <row r="25" spans="1:11" ht="120" customHeight="1" x14ac:dyDescent="0.25">
      <c r="A25" s="9" t="s">
        <v>3353</v>
      </c>
      <c r="B25" s="9">
        <v>45</v>
      </c>
      <c r="C25" s="9" t="s">
        <v>9</v>
      </c>
      <c r="D25" s="10"/>
      <c r="E25" s="9" t="s">
        <v>194</v>
      </c>
      <c r="F25" s="9" t="s">
        <v>195</v>
      </c>
      <c r="G25" s="9" t="s">
        <v>183</v>
      </c>
      <c r="H25" s="9" t="s">
        <v>196</v>
      </c>
      <c r="I25" s="9" t="s">
        <v>197</v>
      </c>
      <c r="J25" s="5" t="s">
        <v>3042</v>
      </c>
      <c r="K25" t="str">
        <f>IF((VLOOKUP(A25,'FBS input file'!A:D,2,0))="","Not Binding",VLOOKUP(A25,'FBS input file'!A:D,2,0))</f>
        <v>Not Binding</v>
      </c>
    </row>
    <row r="26" spans="1:11" ht="120" customHeight="1" x14ac:dyDescent="0.25">
      <c r="A26" s="9" t="s">
        <v>3354</v>
      </c>
      <c r="B26" s="9">
        <v>80</v>
      </c>
      <c r="C26" s="9" t="s">
        <v>19</v>
      </c>
      <c r="D26" s="10"/>
      <c r="E26" s="9" t="s">
        <v>324</v>
      </c>
      <c r="F26" s="9" t="s">
        <v>325</v>
      </c>
      <c r="G26" s="9" t="s">
        <v>384</v>
      </c>
      <c r="H26" s="9" t="s">
        <v>326</v>
      </c>
      <c r="I26" s="9" t="s">
        <v>327</v>
      </c>
      <c r="J26" s="5" t="s">
        <v>3097</v>
      </c>
      <c r="K26" t="str">
        <f>IF((VLOOKUP(A26,'FBS input file'!A:D,2,0))="","Not Binding",VLOOKUP(A26,'FBS input file'!A:D,2,0))</f>
        <v>Not Binding</v>
      </c>
    </row>
    <row r="27" spans="1:11" ht="120" customHeight="1" x14ac:dyDescent="0.25">
      <c r="A27" s="9" t="s">
        <v>3355</v>
      </c>
      <c r="B27" s="9">
        <v>78</v>
      </c>
      <c r="C27" s="9" t="s">
        <v>9</v>
      </c>
      <c r="D27" s="10"/>
      <c r="E27" s="9" t="s">
        <v>318</v>
      </c>
      <c r="F27" s="9" t="s">
        <v>319</v>
      </c>
      <c r="G27" s="9" t="s">
        <v>183</v>
      </c>
      <c r="H27" s="9" t="s">
        <v>320</v>
      </c>
      <c r="I27" s="9" t="s">
        <v>321</v>
      </c>
      <c r="J27" s="5" t="s">
        <v>3157</v>
      </c>
      <c r="K27" t="str">
        <f>IF((VLOOKUP(A27,'FBS input file'!A:D,2,0))="","Not Binding",VLOOKUP(A27,'FBS input file'!A:D,2,0))</f>
        <v>Not Binding</v>
      </c>
    </row>
    <row r="28" spans="1:11" ht="120" customHeight="1" x14ac:dyDescent="0.25">
      <c r="A28" s="9" t="s">
        <v>3356</v>
      </c>
      <c r="B28" s="9">
        <v>76</v>
      </c>
      <c r="C28" s="9" t="s">
        <v>9</v>
      </c>
      <c r="D28" s="10"/>
      <c r="E28" s="9" t="s">
        <v>310</v>
      </c>
      <c r="F28" s="9" t="s">
        <v>311</v>
      </c>
      <c r="G28" s="9" t="s">
        <v>183</v>
      </c>
      <c r="H28" s="9" t="s">
        <v>312</v>
      </c>
      <c r="I28" s="9" t="s">
        <v>313</v>
      </c>
      <c r="J28" s="5" t="s">
        <v>2748</v>
      </c>
      <c r="K28" t="str">
        <f>IF((VLOOKUP(A28,'FBS input file'!A:D,2,0))="","Not Binding",VLOOKUP(A28,'FBS input file'!A:D,2,0))</f>
        <v>Not Binding</v>
      </c>
    </row>
    <row r="29" spans="1:11" ht="120" customHeight="1" x14ac:dyDescent="0.25">
      <c r="A29" s="9" t="s">
        <v>3357</v>
      </c>
      <c r="B29" s="9">
        <v>73</v>
      </c>
      <c r="C29" s="9" t="s">
        <v>9</v>
      </c>
      <c r="D29" s="10"/>
      <c r="E29" s="9" t="s">
        <v>298</v>
      </c>
      <c r="F29" s="9" t="s">
        <v>299</v>
      </c>
      <c r="G29" s="9" t="s">
        <v>26</v>
      </c>
      <c r="H29" s="9" t="s">
        <v>300</v>
      </c>
      <c r="I29" s="9" t="s">
        <v>301</v>
      </c>
      <c r="J29" s="5" t="s">
        <v>3223</v>
      </c>
      <c r="K29" t="str">
        <f>IF((VLOOKUP(A29,'FBS input file'!A:D,2,0))="","Not Binding",VLOOKUP(A29,'FBS input file'!A:D,2,0))</f>
        <v>Not Binding</v>
      </c>
    </row>
    <row r="30" spans="1:11" ht="120" customHeight="1" x14ac:dyDescent="0.25">
      <c r="A30" s="9" t="s">
        <v>3358</v>
      </c>
      <c r="B30" s="9">
        <v>70</v>
      </c>
      <c r="C30" s="9" t="s">
        <v>9</v>
      </c>
      <c r="D30" s="10"/>
      <c r="E30" s="9" t="s">
        <v>286</v>
      </c>
      <c r="F30" s="9" t="s">
        <v>287</v>
      </c>
      <c r="G30" s="9" t="s">
        <v>26</v>
      </c>
      <c r="H30" s="9" t="s">
        <v>288</v>
      </c>
      <c r="I30" s="9" t="s">
        <v>289</v>
      </c>
      <c r="J30" s="5" t="s">
        <v>2775</v>
      </c>
      <c r="K30" t="str">
        <f>IF((VLOOKUP(A30,'FBS input file'!A:D,2,0))="","Not Binding",VLOOKUP(A30,'FBS input file'!A:D,2,0))</f>
        <v>Not Binding</v>
      </c>
    </row>
    <row r="31" spans="1:11" ht="120" customHeight="1" x14ac:dyDescent="0.25">
      <c r="A31" s="9" t="s">
        <v>3359</v>
      </c>
      <c r="B31" s="9">
        <v>66</v>
      </c>
      <c r="C31" s="9" t="s">
        <v>19</v>
      </c>
      <c r="D31" s="10"/>
      <c r="E31" s="9" t="s">
        <v>220</v>
      </c>
      <c r="F31" s="9" t="s">
        <v>221</v>
      </c>
      <c r="G31" s="9" t="s">
        <v>384</v>
      </c>
      <c r="H31" s="9" t="s">
        <v>273</v>
      </c>
      <c r="I31" s="9" t="s">
        <v>274</v>
      </c>
      <c r="J31" s="5" t="s">
        <v>3186</v>
      </c>
      <c r="K31" t="str">
        <f>IF((VLOOKUP(A31,'FBS input file'!A:D,2,0))="","Not Binding",VLOOKUP(A31,'FBS input file'!A:D,2,0))</f>
        <v>Not Binding</v>
      </c>
    </row>
    <row r="32" spans="1:11" ht="120" customHeight="1" x14ac:dyDescent="0.25">
      <c r="A32" s="9" t="s">
        <v>3360</v>
      </c>
      <c r="B32" s="9">
        <v>62</v>
      </c>
      <c r="C32" s="9" t="s">
        <v>9</v>
      </c>
      <c r="D32" s="10"/>
      <c r="E32" s="9" t="s">
        <v>258</v>
      </c>
      <c r="F32" s="9" t="s">
        <v>259</v>
      </c>
      <c r="G32" s="9" t="s">
        <v>260</v>
      </c>
      <c r="H32" s="9" t="s">
        <v>261</v>
      </c>
      <c r="I32" s="9" t="s">
        <v>262</v>
      </c>
      <c r="J32" s="5" t="s">
        <v>3004</v>
      </c>
      <c r="K32" t="str">
        <f>IF((VLOOKUP(A32,'FBS input file'!A:D,2,0))="","Not Binding",VLOOKUP(A32,'FBS input file'!A:D,2,0))</f>
        <v>Not Binding</v>
      </c>
    </row>
    <row r="33" spans="1:11" ht="120" customHeight="1" x14ac:dyDescent="0.25">
      <c r="A33" s="9" t="s">
        <v>3361</v>
      </c>
      <c r="B33" s="9">
        <v>59</v>
      </c>
      <c r="C33" s="9" t="s">
        <v>9</v>
      </c>
      <c r="D33" s="10"/>
      <c r="E33" s="9" t="s">
        <v>246</v>
      </c>
      <c r="F33" s="9" t="s">
        <v>247</v>
      </c>
      <c r="G33" s="9" t="s">
        <v>79</v>
      </c>
      <c r="H33" s="9" t="s">
        <v>248</v>
      </c>
      <c r="I33" s="9" t="s">
        <v>249</v>
      </c>
      <c r="J33" s="5" t="s">
        <v>3185</v>
      </c>
      <c r="K33" t="str">
        <f>IF((VLOOKUP(A33,'FBS input file'!A:D,2,0))="","Not Binding",VLOOKUP(A33,'FBS input file'!A:D,2,0))</f>
        <v>Not Binding</v>
      </c>
    </row>
    <row r="34" spans="1:11" ht="120" customHeight="1" x14ac:dyDescent="0.25">
      <c r="A34" s="9" t="s">
        <v>3362</v>
      </c>
      <c r="B34" s="9">
        <v>56</v>
      </c>
      <c r="C34" s="9" t="s">
        <v>9</v>
      </c>
      <c r="D34" s="10"/>
      <c r="E34" s="9" t="s">
        <v>236</v>
      </c>
      <c r="F34" s="9" t="s">
        <v>237</v>
      </c>
      <c r="G34" s="9" t="s">
        <v>26</v>
      </c>
      <c r="H34" s="9" t="s">
        <v>238</v>
      </c>
      <c r="I34" s="9" t="s">
        <v>239</v>
      </c>
      <c r="J34" s="5" t="s">
        <v>2799</v>
      </c>
      <c r="K34" t="str">
        <f>IF((VLOOKUP(A34,'FBS input file'!A:D,2,0))="","Not Binding",VLOOKUP(A34,'FBS input file'!A:D,2,0))</f>
        <v>Not Binding</v>
      </c>
    </row>
    <row r="35" spans="1:11" ht="120" customHeight="1" x14ac:dyDescent="0.25">
      <c r="A35" s="9" t="s">
        <v>3363</v>
      </c>
      <c r="B35" s="9">
        <v>92</v>
      </c>
      <c r="C35" s="9" t="s">
        <v>9</v>
      </c>
      <c r="D35" s="10"/>
      <c r="E35" s="9" t="s">
        <v>370</v>
      </c>
      <c r="F35" s="9" t="s">
        <v>371</v>
      </c>
      <c r="G35" s="9" t="s">
        <v>12</v>
      </c>
      <c r="H35" s="9" t="s">
        <v>372</v>
      </c>
      <c r="I35" s="9" t="s">
        <v>373</v>
      </c>
      <c r="J35" s="5" t="s">
        <v>3292</v>
      </c>
      <c r="K35" t="str">
        <f>IF((VLOOKUP(A35,'FBS input file'!A:D,2,0))="","Not Binding",VLOOKUP(A35,'FBS input file'!A:D,2,0))</f>
        <v>Ambiguous</v>
      </c>
    </row>
    <row r="36" spans="1:11" ht="120" customHeight="1" x14ac:dyDescent="0.25">
      <c r="A36" s="9" t="s">
        <v>3364</v>
      </c>
      <c r="B36" s="9">
        <v>91</v>
      </c>
      <c r="C36" s="9" t="s">
        <v>9</v>
      </c>
      <c r="D36" s="10"/>
      <c r="E36" s="9" t="s">
        <v>366</v>
      </c>
      <c r="F36" s="9" t="s">
        <v>367</v>
      </c>
      <c r="G36" s="9" t="s">
        <v>26</v>
      </c>
      <c r="H36" s="9" t="s">
        <v>368</v>
      </c>
      <c r="I36" s="9" t="s">
        <v>369</v>
      </c>
      <c r="J36" s="5" t="s">
        <v>2856</v>
      </c>
      <c r="K36" t="str">
        <f>IF((VLOOKUP(A36,'FBS input file'!A:D,2,0))="","Not Binding",VLOOKUP(A36,'FBS input file'!A:D,2,0))</f>
        <v>Not Binding</v>
      </c>
    </row>
    <row r="37" spans="1:11" ht="120" customHeight="1" x14ac:dyDescent="0.25">
      <c r="A37" s="9" t="s">
        <v>3365</v>
      </c>
      <c r="B37" s="9">
        <v>90</v>
      </c>
      <c r="C37" s="9" t="s">
        <v>9</v>
      </c>
      <c r="D37" s="10"/>
      <c r="E37" s="9" t="s">
        <v>362</v>
      </c>
      <c r="F37" s="9" t="s">
        <v>363</v>
      </c>
      <c r="G37" s="9" t="s">
        <v>183</v>
      </c>
      <c r="H37" s="9" t="s">
        <v>364</v>
      </c>
      <c r="I37" s="9" t="s">
        <v>365</v>
      </c>
      <c r="J37" s="5" t="s">
        <v>3181</v>
      </c>
      <c r="K37" t="str">
        <f>IF((VLOOKUP(A37,'FBS input file'!A:D,2,0))="","Not Binding",VLOOKUP(A37,'FBS input file'!A:D,2,0))</f>
        <v>Not Binding</v>
      </c>
    </row>
    <row r="38" spans="1:11" ht="120" customHeight="1" x14ac:dyDescent="0.25">
      <c r="A38" s="9" t="s">
        <v>3366</v>
      </c>
      <c r="B38" s="9">
        <v>32</v>
      </c>
      <c r="C38" s="9" t="s">
        <v>19</v>
      </c>
      <c r="D38" s="10"/>
      <c r="E38" s="9" t="s">
        <v>142</v>
      </c>
      <c r="F38" s="9" t="s">
        <v>143</v>
      </c>
      <c r="G38" s="9" t="s">
        <v>384</v>
      </c>
      <c r="H38" s="9" t="s">
        <v>144</v>
      </c>
      <c r="I38" s="9" t="s">
        <v>145</v>
      </c>
      <c r="J38" s="5" t="s">
        <v>3051</v>
      </c>
      <c r="K38" t="str">
        <f>IF((VLOOKUP(A38,'FBS input file'!A:D,2,0))="","Not Binding",VLOOKUP(A38,'FBS input file'!A:D,2,0))</f>
        <v>Not Binding</v>
      </c>
    </row>
    <row r="39" spans="1:11" ht="120" customHeight="1" x14ac:dyDescent="0.25">
      <c r="A39" s="9" t="s">
        <v>3367</v>
      </c>
      <c r="B39" s="9">
        <v>30</v>
      </c>
      <c r="C39" s="9" t="s">
        <v>9</v>
      </c>
      <c r="D39" s="10"/>
      <c r="E39" s="9" t="s">
        <v>134</v>
      </c>
      <c r="F39" s="9" t="s">
        <v>135</v>
      </c>
      <c r="G39" s="9" t="s">
        <v>79</v>
      </c>
      <c r="H39" s="9" t="s">
        <v>136</v>
      </c>
      <c r="I39" s="9" t="s">
        <v>137</v>
      </c>
      <c r="J39" s="5" t="s">
        <v>2937</v>
      </c>
      <c r="K39" t="str">
        <f>IF((VLOOKUP(A39,'FBS input file'!A:D,2,0))="","Not Binding",VLOOKUP(A39,'FBS input file'!A:D,2,0))</f>
        <v>Not Binding</v>
      </c>
    </row>
    <row r="40" spans="1:11" ht="120" customHeight="1" x14ac:dyDescent="0.25">
      <c r="A40" s="9" t="s">
        <v>3368</v>
      </c>
      <c r="B40" s="9">
        <v>28</v>
      </c>
      <c r="C40" s="9" t="s">
        <v>19</v>
      </c>
      <c r="D40" s="10"/>
      <c r="E40" s="9" t="s">
        <v>126</v>
      </c>
      <c r="F40" s="9" t="s">
        <v>127</v>
      </c>
      <c r="G40" s="9" t="s">
        <v>5002</v>
      </c>
      <c r="H40" s="9" t="s">
        <v>128</v>
      </c>
      <c r="I40" s="9" t="s">
        <v>129</v>
      </c>
      <c r="J40" s="5" t="s">
        <v>3286</v>
      </c>
      <c r="K40" t="str">
        <f>IF((VLOOKUP(A40,'FBS input file'!A:D,2,0))="","Not Binding",VLOOKUP(A40,'FBS input file'!A:D,2,0))</f>
        <v>Not Binding</v>
      </c>
    </row>
    <row r="41" spans="1:11" ht="120" customHeight="1" x14ac:dyDescent="0.25">
      <c r="A41" s="9" t="s">
        <v>3369</v>
      </c>
      <c r="B41" s="9">
        <v>25</v>
      </c>
      <c r="C41" s="9" t="s">
        <v>9</v>
      </c>
      <c r="D41" s="10"/>
      <c r="E41" s="9" t="s">
        <v>114</v>
      </c>
      <c r="F41" s="9" t="s">
        <v>115</v>
      </c>
      <c r="G41" s="9" t="s">
        <v>26</v>
      </c>
      <c r="H41" s="9" t="s">
        <v>116</v>
      </c>
      <c r="I41" s="9" t="s">
        <v>117</v>
      </c>
      <c r="J41" s="5" t="s">
        <v>2890</v>
      </c>
      <c r="K41" t="str">
        <f>IF((VLOOKUP(A41,'FBS input file'!A:D,2,0))="","Not Binding",VLOOKUP(A41,'FBS input file'!A:D,2,0))</f>
        <v>Not Binding</v>
      </c>
    </row>
    <row r="42" spans="1:11" ht="120" customHeight="1" x14ac:dyDescent="0.25">
      <c r="A42" s="9" t="s">
        <v>3370</v>
      </c>
      <c r="B42" s="9">
        <v>22</v>
      </c>
      <c r="C42" s="9" t="s">
        <v>19</v>
      </c>
      <c r="D42" s="10"/>
      <c r="E42" s="9" t="s">
        <v>102</v>
      </c>
      <c r="F42" s="9" t="s">
        <v>103</v>
      </c>
      <c r="G42" s="9" t="s">
        <v>384</v>
      </c>
      <c r="H42" s="9" t="s">
        <v>104</v>
      </c>
      <c r="I42" s="9" t="s">
        <v>105</v>
      </c>
      <c r="J42" s="5" t="s">
        <v>3288</v>
      </c>
      <c r="K42" t="str">
        <f>IF((VLOOKUP(A42,'FBS input file'!A:D,2,0))="","Not Binding",VLOOKUP(A42,'FBS input file'!A:D,2,0))</f>
        <v>Not Binding</v>
      </c>
    </row>
    <row r="43" spans="1:11" ht="120" customHeight="1" x14ac:dyDescent="0.25">
      <c r="A43" s="9" t="s">
        <v>3371</v>
      </c>
      <c r="B43" s="9">
        <v>18</v>
      </c>
      <c r="C43" s="9" t="s">
        <v>19</v>
      </c>
      <c r="D43" s="10"/>
      <c r="E43" s="9" t="s">
        <v>86</v>
      </c>
      <c r="F43" s="9" t="s">
        <v>87</v>
      </c>
      <c r="G43" s="9" t="s">
        <v>384</v>
      </c>
      <c r="H43" s="9" t="s">
        <v>88</v>
      </c>
      <c r="I43" s="9" t="s">
        <v>89</v>
      </c>
      <c r="J43" s="5" t="s">
        <v>2831</v>
      </c>
      <c r="K43" t="str">
        <f>IF((VLOOKUP(A43,'FBS input file'!A:D,2,0))="","Not Binding",VLOOKUP(A43,'FBS input file'!A:D,2,0))</f>
        <v>Not Binding</v>
      </c>
    </row>
    <row r="44" spans="1:11" ht="120" customHeight="1" x14ac:dyDescent="0.25">
      <c r="A44" s="9" t="s">
        <v>3372</v>
      </c>
      <c r="B44" s="9">
        <v>14</v>
      </c>
      <c r="C44" s="9" t="s">
        <v>9</v>
      </c>
      <c r="D44" s="10"/>
      <c r="E44" s="9" t="s">
        <v>69</v>
      </c>
      <c r="F44" s="9" t="s">
        <v>70</v>
      </c>
      <c r="G44" s="9" t="s">
        <v>12</v>
      </c>
      <c r="H44" s="9" t="s">
        <v>71</v>
      </c>
      <c r="I44" s="9" t="s">
        <v>72</v>
      </c>
      <c r="J44" s="5" t="s">
        <v>2958</v>
      </c>
      <c r="K44" t="str">
        <f>IF((VLOOKUP(A44,'FBS input file'!A:D,2,0))="","Not Binding",VLOOKUP(A44,'FBS input file'!A:D,2,0))</f>
        <v>Not Binding</v>
      </c>
    </row>
    <row r="45" spans="1:11" ht="120" customHeight="1" x14ac:dyDescent="0.25">
      <c r="A45" s="9" t="s">
        <v>3373</v>
      </c>
      <c r="B45" s="9">
        <v>11</v>
      </c>
      <c r="C45" s="9" t="s">
        <v>9</v>
      </c>
      <c r="D45" s="10"/>
      <c r="E45" s="9" t="s">
        <v>57</v>
      </c>
      <c r="F45" s="9" t="s">
        <v>58</v>
      </c>
      <c r="G45" s="9" t="s">
        <v>12</v>
      </c>
      <c r="H45" s="9" t="s">
        <v>59</v>
      </c>
      <c r="I45" s="9" t="s">
        <v>60</v>
      </c>
      <c r="J45" s="5" t="s">
        <v>2798</v>
      </c>
      <c r="K45" t="str">
        <f>IF((VLOOKUP(A45,'FBS input file'!A:D,2,0))="","Not Binding",VLOOKUP(A45,'FBS input file'!A:D,2,0))</f>
        <v>Not Binding</v>
      </c>
    </row>
    <row r="46" spans="1:11" ht="120" customHeight="1" x14ac:dyDescent="0.25">
      <c r="A46" s="9" t="s">
        <v>3374</v>
      </c>
      <c r="B46" s="9">
        <v>8</v>
      </c>
      <c r="C46" s="9" t="s">
        <v>9</v>
      </c>
      <c r="D46" s="10"/>
      <c r="E46" s="9" t="s">
        <v>45</v>
      </c>
      <c r="F46" s="9" t="s">
        <v>46</v>
      </c>
      <c r="G46" s="9" t="s">
        <v>5002</v>
      </c>
      <c r="H46" s="9" t="s">
        <v>47</v>
      </c>
      <c r="I46" s="9" t="s">
        <v>48</v>
      </c>
      <c r="J46" s="5" t="s">
        <v>3130</v>
      </c>
      <c r="K46" t="str">
        <f>IF((VLOOKUP(A46,'FBS input file'!A:D,2,0))="","Not Binding",VLOOKUP(A46,'FBS input file'!A:D,2,0))</f>
        <v>Not Binding</v>
      </c>
    </row>
    <row r="47" spans="1:11" ht="120" customHeight="1" x14ac:dyDescent="0.25">
      <c r="A47" s="9" t="s">
        <v>3375</v>
      </c>
      <c r="B47" s="9">
        <v>44</v>
      </c>
      <c r="C47" s="9" t="s">
        <v>9</v>
      </c>
      <c r="D47" s="10"/>
      <c r="E47" s="9" t="s">
        <v>190</v>
      </c>
      <c r="F47" s="9" t="s">
        <v>191</v>
      </c>
      <c r="G47" s="9" t="s">
        <v>26</v>
      </c>
      <c r="H47" s="9" t="s">
        <v>192</v>
      </c>
      <c r="I47" s="9" t="s">
        <v>193</v>
      </c>
      <c r="J47" s="5" t="s">
        <v>3025</v>
      </c>
      <c r="K47" t="str">
        <f>IF((VLOOKUP(A47,'FBS input file'!A:D,2,0))="","Not Binding",VLOOKUP(A47,'FBS input file'!A:D,2,0))</f>
        <v>Not Binding</v>
      </c>
    </row>
    <row r="48" spans="1:11" ht="120" customHeight="1" x14ac:dyDescent="0.25">
      <c r="A48" s="9" t="s">
        <v>3376</v>
      </c>
      <c r="B48" s="9">
        <v>43</v>
      </c>
      <c r="C48" s="9" t="s">
        <v>9</v>
      </c>
      <c r="D48" s="10"/>
      <c r="E48" s="9" t="s">
        <v>186</v>
      </c>
      <c r="F48" s="9" t="s">
        <v>187</v>
      </c>
      <c r="G48" s="9" t="s">
        <v>183</v>
      </c>
      <c r="H48" s="9" t="s">
        <v>188</v>
      </c>
      <c r="I48" s="9" t="s">
        <v>189</v>
      </c>
      <c r="J48" s="5" t="s">
        <v>2611</v>
      </c>
      <c r="K48" t="str">
        <f>IF((VLOOKUP(A48,'FBS input file'!A:D,2,0))="","Not Binding",VLOOKUP(A48,'FBS input file'!A:D,2,0))</f>
        <v>Not Binding</v>
      </c>
    </row>
    <row r="49" spans="1:11" ht="120" customHeight="1" x14ac:dyDescent="0.25">
      <c r="A49" s="9" t="s">
        <v>3377</v>
      </c>
      <c r="B49" s="9">
        <v>42</v>
      </c>
      <c r="C49" s="9" t="s">
        <v>9</v>
      </c>
      <c r="D49" s="10"/>
      <c r="E49" s="9" t="s">
        <v>181</v>
      </c>
      <c r="F49" s="9" t="s">
        <v>182</v>
      </c>
      <c r="G49" s="9" t="s">
        <v>183</v>
      </c>
      <c r="H49" s="9" t="s">
        <v>184</v>
      </c>
      <c r="I49" s="9" t="s">
        <v>185</v>
      </c>
      <c r="J49" s="5" t="s">
        <v>3213</v>
      </c>
      <c r="K49" t="str">
        <f>IF((VLOOKUP(A49,'FBS input file'!A:D,2,0))="","Not Binding",VLOOKUP(A49,'FBS input file'!A:D,2,0))</f>
        <v>Not Binding</v>
      </c>
    </row>
    <row r="50" spans="1:11" ht="120" customHeight="1" x14ac:dyDescent="0.25">
      <c r="A50" s="9" t="s">
        <v>3378</v>
      </c>
      <c r="B50" s="9">
        <v>75</v>
      </c>
      <c r="C50" s="9" t="s">
        <v>19</v>
      </c>
      <c r="D50" s="10"/>
      <c r="E50" s="9" t="s">
        <v>306</v>
      </c>
      <c r="F50" s="9" t="s">
        <v>307</v>
      </c>
      <c r="G50" s="9" t="s">
        <v>384</v>
      </c>
      <c r="H50" s="9" t="s">
        <v>308</v>
      </c>
      <c r="I50" s="9" t="s">
        <v>309</v>
      </c>
      <c r="J50" s="5" t="s">
        <v>3044</v>
      </c>
      <c r="K50" t="str">
        <f>IF((VLOOKUP(A50,'FBS input file'!A:D,2,0))="","Not Binding",VLOOKUP(A50,'FBS input file'!A:D,2,0))</f>
        <v>Not Binding</v>
      </c>
    </row>
    <row r="51" spans="1:11" ht="120" customHeight="1" x14ac:dyDescent="0.25">
      <c r="A51" s="9" t="s">
        <v>3379</v>
      </c>
      <c r="B51" s="9">
        <v>72</v>
      </c>
      <c r="C51" s="9" t="s">
        <v>9</v>
      </c>
      <c r="D51" s="10"/>
      <c r="E51" s="9" t="s">
        <v>294</v>
      </c>
      <c r="F51" s="9" t="s">
        <v>295</v>
      </c>
      <c r="G51" s="9" t="s">
        <v>183</v>
      </c>
      <c r="H51" s="9" t="s">
        <v>296</v>
      </c>
      <c r="I51" s="9" t="s">
        <v>297</v>
      </c>
      <c r="J51" s="5" t="s">
        <v>3325</v>
      </c>
      <c r="K51" t="str">
        <f>IF((VLOOKUP(A51,'FBS input file'!A:D,2,0))="","Not Binding",VLOOKUP(A51,'FBS input file'!A:D,2,0))</f>
        <v>Not Binding</v>
      </c>
    </row>
    <row r="52" spans="1:11" ht="120" customHeight="1" x14ac:dyDescent="0.25">
      <c r="A52" s="9" t="s">
        <v>3380</v>
      </c>
      <c r="B52" s="9">
        <v>69</v>
      </c>
      <c r="C52" s="9" t="s">
        <v>9</v>
      </c>
      <c r="D52" s="10"/>
      <c r="E52" s="9" t="s">
        <v>282</v>
      </c>
      <c r="F52" s="9" t="s">
        <v>283</v>
      </c>
      <c r="G52" s="9" t="s">
        <v>12</v>
      </c>
      <c r="H52" s="9" t="s">
        <v>284</v>
      </c>
      <c r="I52" s="9" t="s">
        <v>285</v>
      </c>
      <c r="J52" s="5" t="s">
        <v>2678</v>
      </c>
      <c r="K52" t="str">
        <f>IF((VLOOKUP(A52,'FBS input file'!A:D,2,0))="","Not Binding",VLOOKUP(A52,'FBS input file'!A:D,2,0))</f>
        <v>Not Binding</v>
      </c>
    </row>
    <row r="53" spans="1:11" ht="120" customHeight="1" x14ac:dyDescent="0.25">
      <c r="A53" s="9" t="s">
        <v>3381</v>
      </c>
      <c r="B53" s="9">
        <v>65</v>
      </c>
      <c r="C53" s="9" t="s">
        <v>19</v>
      </c>
      <c r="D53" s="10"/>
      <c r="E53" s="9" t="s">
        <v>216</v>
      </c>
      <c r="F53" s="9" t="s">
        <v>217</v>
      </c>
      <c r="G53" s="9" t="s">
        <v>384</v>
      </c>
      <c r="H53" s="9" t="s">
        <v>271</v>
      </c>
      <c r="I53" s="9" t="s">
        <v>272</v>
      </c>
      <c r="J53" s="5" t="s">
        <v>3191</v>
      </c>
      <c r="K53" t="str">
        <f>IF((VLOOKUP(A53,'FBS input file'!A:D,2,0))="","Not Binding",VLOOKUP(A53,'FBS input file'!A:D,2,0))</f>
        <v>Not Binding</v>
      </c>
    </row>
    <row r="54" spans="1:11" ht="120" customHeight="1" x14ac:dyDescent="0.25">
      <c r="A54" s="9" t="s">
        <v>3382</v>
      </c>
      <c r="B54" s="9">
        <v>61</v>
      </c>
      <c r="C54" s="9" t="s">
        <v>19</v>
      </c>
      <c r="D54" s="10"/>
      <c r="E54" s="9" t="s">
        <v>254</v>
      </c>
      <c r="F54" s="9" t="s">
        <v>255</v>
      </c>
      <c r="G54" s="9" t="s">
        <v>5002</v>
      </c>
      <c r="H54" s="9" t="s">
        <v>256</v>
      </c>
      <c r="I54" s="9" t="s">
        <v>257</v>
      </c>
      <c r="J54" s="5" t="s">
        <v>2842</v>
      </c>
      <c r="K54" t="str">
        <f>IF((VLOOKUP(A54,'FBS input file'!A:D,2,0))="","Not Binding",VLOOKUP(A54,'FBS input file'!A:D,2,0))</f>
        <v>Not Binding</v>
      </c>
    </row>
    <row r="55" spans="1:11" ht="120" customHeight="1" x14ac:dyDescent="0.25">
      <c r="A55" s="9" t="s">
        <v>3383</v>
      </c>
      <c r="B55" s="9">
        <v>58</v>
      </c>
      <c r="C55" s="9" t="s">
        <v>19</v>
      </c>
      <c r="D55" s="10"/>
      <c r="E55" s="9" t="s">
        <v>163</v>
      </c>
      <c r="F55" s="9" t="s">
        <v>164</v>
      </c>
      <c r="G55" s="9" t="s">
        <v>384</v>
      </c>
      <c r="H55" s="9" t="s">
        <v>244</v>
      </c>
      <c r="I55" s="9" t="s">
        <v>245</v>
      </c>
      <c r="J55" s="5" t="s">
        <v>3252</v>
      </c>
      <c r="K55" t="str">
        <f>IF((VLOOKUP(A55,'FBS input file'!A:D,2,0))="","Not Binding",VLOOKUP(A55,'FBS input file'!A:D,2,0))</f>
        <v>Not Binding</v>
      </c>
    </row>
    <row r="56" spans="1:11" ht="120" customHeight="1" x14ac:dyDescent="0.25">
      <c r="A56" s="9" t="s">
        <v>3384</v>
      </c>
      <c r="B56" s="9">
        <v>55</v>
      </c>
      <c r="C56" s="9" t="s">
        <v>9</v>
      </c>
      <c r="D56" s="10"/>
      <c r="E56" s="9" t="s">
        <v>232</v>
      </c>
      <c r="F56" s="9" t="s">
        <v>233</v>
      </c>
      <c r="G56" s="9" t="s">
        <v>183</v>
      </c>
      <c r="H56" s="9" t="s">
        <v>234</v>
      </c>
      <c r="I56" s="9" t="s">
        <v>235</v>
      </c>
      <c r="J56" s="5" t="s">
        <v>2960</v>
      </c>
      <c r="K56" t="str">
        <f>IF((VLOOKUP(A56,'FBS input file'!A:D,2,0))="","Not Binding",VLOOKUP(A56,'FBS input file'!A:D,2,0))</f>
        <v>Not Binding</v>
      </c>
    </row>
    <row r="57" spans="1:11" ht="120" customHeight="1" x14ac:dyDescent="0.25">
      <c r="A57" s="9" t="s">
        <v>3385</v>
      </c>
      <c r="B57" s="9">
        <v>53</v>
      </c>
      <c r="C57" s="9" t="s">
        <v>9</v>
      </c>
      <c r="D57" s="10"/>
      <c r="E57" s="9" t="s">
        <v>224</v>
      </c>
      <c r="F57" s="9" t="s">
        <v>225</v>
      </c>
      <c r="G57" s="9" t="s">
        <v>183</v>
      </c>
      <c r="H57" s="9" t="s">
        <v>226</v>
      </c>
      <c r="I57" s="9" t="s">
        <v>227</v>
      </c>
      <c r="J57" s="5" t="s">
        <v>3100</v>
      </c>
      <c r="K57" t="str">
        <f>IF((VLOOKUP(A57,'FBS input file'!A:D,2,0))="","Not Binding",VLOOKUP(A57,'FBS input file'!A:D,2,0))</f>
        <v>Not Binding</v>
      </c>
    </row>
    <row r="58" spans="1:11" ht="120" customHeight="1" x14ac:dyDescent="0.25">
      <c r="A58" s="9" t="s">
        <v>3386</v>
      </c>
      <c r="B58" s="9">
        <v>51</v>
      </c>
      <c r="C58" s="9" t="s">
        <v>19</v>
      </c>
      <c r="D58" s="10"/>
      <c r="E58" s="9" t="s">
        <v>216</v>
      </c>
      <c r="F58" s="9" t="s">
        <v>217</v>
      </c>
      <c r="G58" s="9" t="s">
        <v>384</v>
      </c>
      <c r="H58" s="9" t="s">
        <v>218</v>
      </c>
      <c r="I58" s="9" t="s">
        <v>219</v>
      </c>
      <c r="J58" s="5" t="s">
        <v>3190</v>
      </c>
      <c r="K58" t="str">
        <f>IF((VLOOKUP(A58,'FBS input file'!A:D,2,0))="","Not Binding",VLOOKUP(A58,'FBS input file'!A:D,2,0))</f>
        <v>Aggregates</v>
      </c>
    </row>
    <row r="59" spans="1:11" ht="120" customHeight="1" x14ac:dyDescent="0.25">
      <c r="A59" s="9" t="s">
        <v>3387</v>
      </c>
      <c r="B59" s="9">
        <v>89</v>
      </c>
      <c r="C59" s="9" t="s">
        <v>9</v>
      </c>
      <c r="D59" s="10"/>
      <c r="E59" s="9" t="s">
        <v>358</v>
      </c>
      <c r="F59" s="9" t="s">
        <v>359</v>
      </c>
      <c r="G59" s="9" t="s">
        <v>26</v>
      </c>
      <c r="H59" s="9" t="s">
        <v>360</v>
      </c>
      <c r="I59" s="9" t="s">
        <v>361</v>
      </c>
      <c r="J59" s="5" t="s">
        <v>2674</v>
      </c>
      <c r="K59" t="str">
        <f>IF((VLOOKUP(A59,'FBS input file'!A:D,2,0))="","Not Binding",VLOOKUP(A59,'FBS input file'!A:D,2,0))</f>
        <v>Not Binding</v>
      </c>
    </row>
    <row r="60" spans="1:11" ht="120" customHeight="1" x14ac:dyDescent="0.25">
      <c r="A60" s="9" t="s">
        <v>3388</v>
      </c>
      <c r="B60" s="9">
        <v>88</v>
      </c>
      <c r="C60" s="9" t="s">
        <v>9</v>
      </c>
      <c r="D60" s="10"/>
      <c r="E60" s="9" t="s">
        <v>354</v>
      </c>
      <c r="F60" s="9" t="s">
        <v>355</v>
      </c>
      <c r="G60" s="9" t="s">
        <v>5002</v>
      </c>
      <c r="H60" s="9" t="s">
        <v>356</v>
      </c>
      <c r="I60" s="9" t="s">
        <v>357</v>
      </c>
      <c r="J60" s="5" t="s">
        <v>2901</v>
      </c>
      <c r="K60" t="str">
        <f>IF((VLOOKUP(A60,'FBS input file'!A:D,2,0))="","Not Binding",VLOOKUP(A60,'FBS input file'!A:D,2,0))</f>
        <v>Not Binding</v>
      </c>
    </row>
    <row r="61" spans="1:11" ht="120" customHeight="1" x14ac:dyDescent="0.25">
      <c r="A61" s="9" t="s">
        <v>3389</v>
      </c>
      <c r="B61" s="9">
        <v>87</v>
      </c>
      <c r="C61" s="9" t="s">
        <v>9</v>
      </c>
      <c r="D61" s="10"/>
      <c r="E61" s="9" t="s">
        <v>350</v>
      </c>
      <c r="F61" s="9" t="s">
        <v>351</v>
      </c>
      <c r="G61" s="9" t="s">
        <v>12</v>
      </c>
      <c r="H61" s="9" t="s">
        <v>352</v>
      </c>
      <c r="I61" s="9" t="s">
        <v>353</v>
      </c>
      <c r="J61" s="5" t="s">
        <v>2948</v>
      </c>
      <c r="K61" t="str">
        <f>IF((VLOOKUP(A61,'FBS input file'!A:D,2,0))="","Not Binding",VLOOKUP(A61,'FBS input file'!A:D,2,0))</f>
        <v>Not Binding</v>
      </c>
    </row>
    <row r="62" spans="1:11" ht="120" customHeight="1" x14ac:dyDescent="0.25">
      <c r="A62" s="9" t="s">
        <v>3390</v>
      </c>
      <c r="B62" s="9">
        <v>27</v>
      </c>
      <c r="C62" s="9" t="s">
        <v>9</v>
      </c>
      <c r="D62" s="10"/>
      <c r="E62" s="9" t="s">
        <v>122</v>
      </c>
      <c r="F62" s="9" t="s">
        <v>123</v>
      </c>
      <c r="G62" s="9" t="s">
        <v>5002</v>
      </c>
      <c r="H62" s="9" t="s">
        <v>124</v>
      </c>
      <c r="I62" s="9" t="s">
        <v>125</v>
      </c>
      <c r="J62" s="5" t="s">
        <v>2881</v>
      </c>
      <c r="K62" t="str">
        <f>IF((VLOOKUP(A62,'FBS input file'!A:D,2,0))="","Not Binding",VLOOKUP(A62,'FBS input file'!A:D,2,0))</f>
        <v>Not Binding</v>
      </c>
    </row>
    <row r="63" spans="1:11" ht="120" customHeight="1" x14ac:dyDescent="0.25">
      <c r="A63" s="9" t="s">
        <v>3391</v>
      </c>
      <c r="B63" s="9">
        <v>24</v>
      </c>
      <c r="C63" s="9" t="s">
        <v>9</v>
      </c>
      <c r="D63" s="10"/>
      <c r="E63" s="9" t="s">
        <v>110</v>
      </c>
      <c r="F63" s="9" t="s">
        <v>111</v>
      </c>
      <c r="G63" s="9" t="s">
        <v>12</v>
      </c>
      <c r="H63" s="9" t="s">
        <v>112</v>
      </c>
      <c r="I63" s="9" t="s">
        <v>113</v>
      </c>
      <c r="J63" s="5" t="s">
        <v>3127</v>
      </c>
      <c r="K63" t="str">
        <f>IF((VLOOKUP(A63,'FBS input file'!A:D,2,0))="","Not Binding",VLOOKUP(A63,'FBS input file'!A:D,2,0))</f>
        <v>Not Binding</v>
      </c>
    </row>
    <row r="64" spans="1:11" ht="120" customHeight="1" x14ac:dyDescent="0.25">
      <c r="A64" s="9" t="s">
        <v>3392</v>
      </c>
      <c r="B64" s="9">
        <v>21</v>
      </c>
      <c r="C64" s="9" t="s">
        <v>9</v>
      </c>
      <c r="D64" s="10"/>
      <c r="E64" s="9" t="s">
        <v>98</v>
      </c>
      <c r="F64" s="9" t="s">
        <v>99</v>
      </c>
      <c r="G64" s="9" t="s">
        <v>12</v>
      </c>
      <c r="H64" s="9" t="s">
        <v>100</v>
      </c>
      <c r="I64" s="9" t="s">
        <v>101</v>
      </c>
      <c r="J64" s="5" t="s">
        <v>2695</v>
      </c>
      <c r="K64" t="str">
        <f>IF((VLOOKUP(A64,'FBS input file'!A:D,2,0))="","Not Binding",VLOOKUP(A64,'FBS input file'!A:D,2,0))</f>
        <v>Not Binding</v>
      </c>
    </row>
    <row r="65" spans="1:11" ht="120" customHeight="1" x14ac:dyDescent="0.25">
      <c r="A65" s="9" t="s">
        <v>3393</v>
      </c>
      <c r="B65" s="9">
        <v>17</v>
      </c>
      <c r="C65" s="9" t="s">
        <v>9</v>
      </c>
      <c r="D65" s="10"/>
      <c r="E65" s="9" t="s">
        <v>82</v>
      </c>
      <c r="F65" s="9" t="s">
        <v>83</v>
      </c>
      <c r="G65" s="9" t="s">
        <v>5002</v>
      </c>
      <c r="H65" s="9" t="s">
        <v>84</v>
      </c>
      <c r="I65" s="9" t="s">
        <v>85</v>
      </c>
      <c r="J65" s="5" t="s">
        <v>2933</v>
      </c>
      <c r="K65" t="str">
        <f>IF((VLOOKUP(A65,'FBS input file'!A:D,2,0))="","Not Binding",VLOOKUP(A65,'FBS input file'!A:D,2,0))</f>
        <v>Not Binding</v>
      </c>
    </row>
    <row r="66" spans="1:11" ht="120" customHeight="1" x14ac:dyDescent="0.25">
      <c r="A66" s="9" t="s">
        <v>3394</v>
      </c>
      <c r="B66" s="9">
        <v>13</v>
      </c>
      <c r="C66" s="9" t="s">
        <v>9</v>
      </c>
      <c r="D66" s="10"/>
      <c r="E66" s="9" t="s">
        <v>65</v>
      </c>
      <c r="F66" s="9" t="s">
        <v>66</v>
      </c>
      <c r="G66" s="9" t="s">
        <v>26</v>
      </c>
      <c r="H66" s="9" t="s">
        <v>67</v>
      </c>
      <c r="I66" s="9" t="s">
        <v>68</v>
      </c>
      <c r="J66" s="5" t="s">
        <v>2714</v>
      </c>
      <c r="K66" t="str">
        <f>IF((VLOOKUP(A66,'FBS input file'!A:D,2,0))="","Not Binding",VLOOKUP(A66,'FBS input file'!A:D,2,0))</f>
        <v>Ambiguous</v>
      </c>
    </row>
    <row r="67" spans="1:11" ht="120" customHeight="1" x14ac:dyDescent="0.25">
      <c r="A67" s="9" t="s">
        <v>3395</v>
      </c>
      <c r="B67" s="9">
        <v>10</v>
      </c>
      <c r="C67" s="9" t="s">
        <v>9</v>
      </c>
      <c r="D67" s="10"/>
      <c r="E67" s="9" t="s">
        <v>53</v>
      </c>
      <c r="F67" s="9" t="s">
        <v>54</v>
      </c>
      <c r="G67" s="9" t="s">
        <v>12</v>
      </c>
      <c r="H67" s="9" t="s">
        <v>55</v>
      </c>
      <c r="I67" s="9" t="s">
        <v>56</v>
      </c>
      <c r="J67" s="5" t="s">
        <v>3276</v>
      </c>
      <c r="K67" t="str">
        <f>IF((VLOOKUP(A67,'FBS input file'!A:D,2,0))="","Not Binding",VLOOKUP(A67,'FBS input file'!A:D,2,0))</f>
        <v>Not Binding</v>
      </c>
    </row>
    <row r="68" spans="1:11" ht="120" customHeight="1" x14ac:dyDescent="0.25">
      <c r="A68" s="9" t="s">
        <v>3396</v>
      </c>
      <c r="B68" s="9">
        <v>7</v>
      </c>
      <c r="C68" s="9" t="s">
        <v>9</v>
      </c>
      <c r="D68" s="10"/>
      <c r="E68" s="9" t="s">
        <v>41</v>
      </c>
      <c r="F68" s="9" t="s">
        <v>42</v>
      </c>
      <c r="G68" s="9" t="s">
        <v>12</v>
      </c>
      <c r="H68" s="9" t="s">
        <v>43</v>
      </c>
      <c r="I68" s="9" t="s">
        <v>44</v>
      </c>
      <c r="J68" s="5" t="s">
        <v>3310</v>
      </c>
      <c r="K68" t="str">
        <f>IF((VLOOKUP(A68,'FBS input file'!A:D,2,0))="","Not Binding",VLOOKUP(A68,'FBS input file'!A:D,2,0))</f>
        <v>Not Binding</v>
      </c>
    </row>
    <row r="69" spans="1:11" ht="120" customHeight="1" x14ac:dyDescent="0.25">
      <c r="A69" s="9" t="s">
        <v>3397</v>
      </c>
      <c r="B69" s="9">
        <v>5</v>
      </c>
      <c r="C69" s="9" t="s">
        <v>9</v>
      </c>
      <c r="D69" s="10"/>
      <c r="E69" s="9" t="s">
        <v>33</v>
      </c>
      <c r="F69" s="9" t="s">
        <v>34</v>
      </c>
      <c r="G69" s="9" t="s">
        <v>12</v>
      </c>
      <c r="H69" s="9" t="s">
        <v>35</v>
      </c>
      <c r="I69" s="9" t="s">
        <v>36</v>
      </c>
      <c r="J69" s="5" t="s">
        <v>3031</v>
      </c>
      <c r="K69" t="str">
        <f>IF((VLOOKUP(A69,'FBS input file'!A:D,2,0))="","Not Binding",VLOOKUP(A69,'FBS input file'!A:D,2,0))</f>
        <v>Not Binding</v>
      </c>
    </row>
    <row r="70" spans="1:11" ht="120" customHeight="1" x14ac:dyDescent="0.25">
      <c r="A70" s="9" t="s">
        <v>3398</v>
      </c>
      <c r="B70" s="9">
        <v>3</v>
      </c>
      <c r="C70" s="9" t="s">
        <v>9</v>
      </c>
      <c r="D70" s="10"/>
      <c r="E70" s="9" t="s">
        <v>24</v>
      </c>
      <c r="F70" s="9" t="s">
        <v>25</v>
      </c>
      <c r="G70" s="9" t="s">
        <v>26</v>
      </c>
      <c r="H70" s="9" t="s">
        <v>27</v>
      </c>
      <c r="I70" s="9" t="s">
        <v>28</v>
      </c>
      <c r="J70" s="5" t="s">
        <v>3154</v>
      </c>
      <c r="K70" t="str">
        <f>IF((VLOOKUP(A70,'FBS input file'!A:D,2,0))="","Not Binding",VLOOKUP(A70,'FBS input file'!A:D,2,0))</f>
        <v>Not Binding</v>
      </c>
    </row>
    <row r="71" spans="1:11" ht="120" customHeight="1" x14ac:dyDescent="0.25">
      <c r="A71" s="9" t="s">
        <v>3399</v>
      </c>
      <c r="B71" s="9">
        <v>41</v>
      </c>
      <c r="C71" s="9" t="s">
        <v>9</v>
      </c>
      <c r="D71" s="10"/>
      <c r="E71" s="9" t="s">
        <v>177</v>
      </c>
      <c r="F71" s="9" t="s">
        <v>178</v>
      </c>
      <c r="G71" s="9" t="s">
        <v>79</v>
      </c>
      <c r="H71" s="9" t="s">
        <v>179</v>
      </c>
      <c r="I71" s="9" t="s">
        <v>180</v>
      </c>
      <c r="J71" s="5" t="s">
        <v>3081</v>
      </c>
      <c r="K71" t="str">
        <f>IF((VLOOKUP(A71,'FBS input file'!A:D,2,0))="","Not Binding",VLOOKUP(A71,'FBS input file'!A:D,2,0))</f>
        <v>Not Binding</v>
      </c>
    </row>
    <row r="72" spans="1:11" ht="120" customHeight="1" x14ac:dyDescent="0.25">
      <c r="A72" s="9" t="s">
        <v>3400</v>
      </c>
      <c r="B72" s="9">
        <v>40</v>
      </c>
      <c r="C72" s="9" t="s">
        <v>9</v>
      </c>
      <c r="D72" s="10"/>
      <c r="E72" s="9" t="s">
        <v>173</v>
      </c>
      <c r="F72" s="9" t="s">
        <v>174</v>
      </c>
      <c r="G72" s="9" t="s">
        <v>5002</v>
      </c>
      <c r="H72" s="9" t="s">
        <v>175</v>
      </c>
      <c r="I72" s="9" t="s">
        <v>176</v>
      </c>
      <c r="J72" s="5" t="s">
        <v>3017</v>
      </c>
      <c r="K72" t="str">
        <f>IF((VLOOKUP(A72,'FBS input file'!A:D,2,0))="","Not Binding",VLOOKUP(A72,'FBS input file'!A:D,2,0))</f>
        <v>Not Binding</v>
      </c>
    </row>
    <row r="73" spans="1:11" ht="120" customHeight="1" x14ac:dyDescent="0.25">
      <c r="A73" s="9" t="s">
        <v>3401</v>
      </c>
      <c r="B73" s="9">
        <v>39</v>
      </c>
      <c r="C73" s="9" t="s">
        <v>9</v>
      </c>
      <c r="D73" s="10"/>
      <c r="E73" s="9" t="s">
        <v>169</v>
      </c>
      <c r="F73" s="9" t="s">
        <v>170</v>
      </c>
      <c r="G73" s="9" t="s">
        <v>5002</v>
      </c>
      <c r="H73" s="9" t="s">
        <v>171</v>
      </c>
      <c r="I73" s="9" t="s">
        <v>172</v>
      </c>
      <c r="J73" s="5" t="s">
        <v>3140</v>
      </c>
      <c r="K73" t="str">
        <f>IF((VLOOKUP(A73,'FBS input file'!A:D,2,0))="","Not Binding",VLOOKUP(A73,'FBS input file'!A:D,2,0))</f>
        <v>Not Binding</v>
      </c>
    </row>
    <row r="74" spans="1:11" ht="120" customHeight="1" x14ac:dyDescent="0.25">
      <c r="A74" s="9" t="s">
        <v>3402</v>
      </c>
      <c r="B74" s="9">
        <v>68</v>
      </c>
      <c r="C74" s="9" t="s">
        <v>19</v>
      </c>
      <c r="D74" s="10"/>
      <c r="E74" s="9" t="s">
        <v>278</v>
      </c>
      <c r="F74" s="9" t="s">
        <v>279</v>
      </c>
      <c r="G74" s="9" t="s">
        <v>384</v>
      </c>
      <c r="H74" s="9" t="s">
        <v>280</v>
      </c>
      <c r="I74" s="9" t="s">
        <v>281</v>
      </c>
      <c r="J74" s="5" t="s">
        <v>3219</v>
      </c>
      <c r="K74" t="str">
        <f>IF((VLOOKUP(A74,'FBS input file'!A:D,2,0))="","Not Binding",VLOOKUP(A74,'FBS input file'!A:D,2,0))</f>
        <v>Not Binding</v>
      </c>
    </row>
    <row r="75" spans="1:11" ht="120" customHeight="1" x14ac:dyDescent="0.25">
      <c r="A75" s="9" t="s">
        <v>3403</v>
      </c>
      <c r="B75" s="9">
        <v>64</v>
      </c>
      <c r="C75" s="9" t="s">
        <v>9</v>
      </c>
      <c r="D75" s="10"/>
      <c r="E75" s="9" t="s">
        <v>267</v>
      </c>
      <c r="F75" s="9" t="s">
        <v>268</v>
      </c>
      <c r="G75" s="9" t="s">
        <v>12</v>
      </c>
      <c r="H75" s="9" t="s">
        <v>269</v>
      </c>
      <c r="I75" s="9" t="s">
        <v>270</v>
      </c>
      <c r="J75" s="5" t="s">
        <v>3242</v>
      </c>
      <c r="K75" t="str">
        <f>IF((VLOOKUP(A75,'FBS input file'!A:D,2,0))="","Not Binding",VLOOKUP(A75,'FBS input file'!A:D,2,0))</f>
        <v>Not Binding</v>
      </c>
    </row>
    <row r="76" spans="1:11" ht="120" customHeight="1" x14ac:dyDescent="0.25">
      <c r="A76" s="9" t="s">
        <v>3404</v>
      </c>
      <c r="B76" s="9">
        <v>60</v>
      </c>
      <c r="C76" s="9" t="s">
        <v>9</v>
      </c>
      <c r="D76" s="10"/>
      <c r="E76" s="9" t="s">
        <v>250</v>
      </c>
      <c r="F76" s="9" t="s">
        <v>251</v>
      </c>
      <c r="G76" s="9" t="s">
        <v>5002</v>
      </c>
      <c r="H76" s="9" t="s">
        <v>252</v>
      </c>
      <c r="I76" s="9" t="s">
        <v>253</v>
      </c>
      <c r="J76" s="5" t="s">
        <v>2637</v>
      </c>
      <c r="K76" t="str">
        <f>IF((VLOOKUP(A76,'FBS input file'!A:D,2,0))="","Not Binding",VLOOKUP(A76,'FBS input file'!A:D,2,0))</f>
        <v>Not Binding</v>
      </c>
    </row>
    <row r="77" spans="1:11" ht="120" customHeight="1" x14ac:dyDescent="0.25">
      <c r="A77" s="9" t="s">
        <v>3405</v>
      </c>
      <c r="B77" s="9">
        <v>57</v>
      </c>
      <c r="C77" s="9" t="s">
        <v>19</v>
      </c>
      <c r="D77" s="10"/>
      <c r="E77" s="9" t="s">
        <v>240</v>
      </c>
      <c r="F77" s="9" t="s">
        <v>241</v>
      </c>
      <c r="G77" s="9" t="s">
        <v>384</v>
      </c>
      <c r="H77" s="9" t="s">
        <v>242</v>
      </c>
      <c r="I77" s="9" t="s">
        <v>243</v>
      </c>
      <c r="J77" s="5" t="s">
        <v>3145</v>
      </c>
      <c r="K77" t="str">
        <f>IF((VLOOKUP(A77,'FBS input file'!A:D,2,0))="","Not Binding",VLOOKUP(A77,'FBS input file'!A:D,2,0))</f>
        <v>Not Binding</v>
      </c>
    </row>
    <row r="78" spans="1:11" ht="120" customHeight="1" x14ac:dyDescent="0.25">
      <c r="A78" s="9" t="s">
        <v>3406</v>
      </c>
      <c r="B78" s="9">
        <v>54</v>
      </c>
      <c r="C78" s="9" t="s">
        <v>19</v>
      </c>
      <c r="D78" s="10"/>
      <c r="E78" s="9" t="s">
        <v>228</v>
      </c>
      <c r="F78" s="9" t="s">
        <v>229</v>
      </c>
      <c r="G78" s="9" t="s">
        <v>384</v>
      </c>
      <c r="H78" s="9" t="s">
        <v>230</v>
      </c>
      <c r="I78" s="9" t="s">
        <v>231</v>
      </c>
      <c r="J78" s="5" t="s">
        <v>3261</v>
      </c>
      <c r="K78" t="str">
        <f>IF((VLOOKUP(A78,'FBS input file'!A:D,2,0))="","Not Binding",VLOOKUP(A78,'FBS input file'!A:D,2,0))</f>
        <v>Not Binding</v>
      </c>
    </row>
    <row r="79" spans="1:11" ht="120" customHeight="1" x14ac:dyDescent="0.25">
      <c r="A79" s="9" t="s">
        <v>3407</v>
      </c>
      <c r="B79" s="9">
        <v>52</v>
      </c>
      <c r="C79" s="9" t="s">
        <v>9</v>
      </c>
      <c r="D79" s="10"/>
      <c r="E79" s="9" t="s">
        <v>220</v>
      </c>
      <c r="F79" s="9" t="s">
        <v>221</v>
      </c>
      <c r="G79" s="9" t="s">
        <v>12</v>
      </c>
      <c r="H79" s="9" t="s">
        <v>222</v>
      </c>
      <c r="I79" s="9" t="s">
        <v>223</v>
      </c>
      <c r="J79" s="5" t="s">
        <v>3184</v>
      </c>
      <c r="K79" t="str">
        <f>IF((VLOOKUP(A79,'FBS input file'!A:D,2,0))="","Not Binding",VLOOKUP(A79,'FBS input file'!A:D,2,0))</f>
        <v>Not Binding</v>
      </c>
    </row>
    <row r="80" spans="1:11" ht="120" customHeight="1" x14ac:dyDescent="0.25">
      <c r="A80" s="9" t="s">
        <v>3408</v>
      </c>
      <c r="B80" s="9">
        <v>50</v>
      </c>
      <c r="C80" s="9" t="s">
        <v>19</v>
      </c>
      <c r="D80" s="10"/>
      <c r="E80" s="9" t="s">
        <v>212</v>
      </c>
      <c r="F80" s="9" t="s">
        <v>213</v>
      </c>
      <c r="G80" s="9" t="s">
        <v>384</v>
      </c>
      <c r="H80" s="9" t="s">
        <v>214</v>
      </c>
      <c r="I80" s="9" t="s">
        <v>215</v>
      </c>
      <c r="J80" s="5" t="s">
        <v>2679</v>
      </c>
      <c r="K80" t="str">
        <f>IF((VLOOKUP(A80,'FBS input file'!A:D,2,0))="","Not Binding",VLOOKUP(A80,'FBS input file'!A:D,2,0))</f>
        <v>Not Binding</v>
      </c>
    </row>
    <row r="81" spans="1:11" ht="120" customHeight="1" x14ac:dyDescent="0.25">
      <c r="A81" s="9" t="s">
        <v>3409</v>
      </c>
      <c r="B81" s="9">
        <v>49</v>
      </c>
      <c r="C81" s="9" t="s">
        <v>9</v>
      </c>
      <c r="D81" s="10"/>
      <c r="E81" s="9" t="s">
        <v>57</v>
      </c>
      <c r="F81" s="9" t="s">
        <v>58</v>
      </c>
      <c r="G81" s="9" t="s">
        <v>5002</v>
      </c>
      <c r="H81" s="9" t="s">
        <v>210</v>
      </c>
      <c r="I81" s="9" t="s">
        <v>211</v>
      </c>
      <c r="J81" s="5" t="s">
        <v>2800</v>
      </c>
      <c r="K81" t="str">
        <f>IF((VLOOKUP(A81,'FBS input file'!A:D,2,0))="","Not Binding",VLOOKUP(A81,'FBS input file'!A:D,2,0))</f>
        <v>Not Binding</v>
      </c>
    </row>
    <row r="82" spans="1:11" ht="120" customHeight="1" x14ac:dyDescent="0.25">
      <c r="A82" s="9" t="s">
        <v>3410</v>
      </c>
      <c r="B82" s="9">
        <v>48</v>
      </c>
      <c r="C82" s="9" t="s">
        <v>9</v>
      </c>
      <c r="D82" s="10"/>
      <c r="E82" s="9" t="s">
        <v>206</v>
      </c>
      <c r="F82" s="9" t="s">
        <v>207</v>
      </c>
      <c r="G82" s="9" t="s">
        <v>12</v>
      </c>
      <c r="H82" s="9" t="s">
        <v>208</v>
      </c>
      <c r="I82" s="9" t="s">
        <v>209</v>
      </c>
      <c r="J82" s="5" t="s">
        <v>2981</v>
      </c>
      <c r="K82" t="str">
        <f>IF((VLOOKUP(A82,'FBS input file'!A:D,2,0))="","Not Binding",VLOOKUP(A82,'FBS input file'!A:D,2,0))</f>
        <v>Not Binding</v>
      </c>
    </row>
    <row r="83" spans="1:11" ht="120" customHeight="1" x14ac:dyDescent="0.25">
      <c r="A83" s="9" t="s">
        <v>3411</v>
      </c>
      <c r="B83" s="9">
        <v>86</v>
      </c>
      <c r="C83" s="9" t="s">
        <v>9</v>
      </c>
      <c r="D83" s="10"/>
      <c r="E83" s="9" t="s">
        <v>278</v>
      </c>
      <c r="F83" s="9" t="s">
        <v>279</v>
      </c>
      <c r="G83" s="9" t="s">
        <v>26</v>
      </c>
      <c r="H83" s="9" t="s">
        <v>348</v>
      </c>
      <c r="I83" s="9" t="s">
        <v>349</v>
      </c>
      <c r="J83" s="5" t="s">
        <v>3220</v>
      </c>
      <c r="K83" t="str">
        <f>IF((VLOOKUP(A83,'FBS input file'!A:D,2,0))="","Not Binding",VLOOKUP(A83,'FBS input file'!A:D,2,0))</f>
        <v>Not Binding</v>
      </c>
    </row>
    <row r="84" spans="1:11" ht="120" customHeight="1" x14ac:dyDescent="0.25">
      <c r="A84" s="9" t="s">
        <v>3412</v>
      </c>
      <c r="B84" s="9">
        <v>85</v>
      </c>
      <c r="C84" s="9" t="s">
        <v>9</v>
      </c>
      <c r="D84" s="10"/>
      <c r="E84" s="9" t="s">
        <v>344</v>
      </c>
      <c r="F84" s="9" t="s">
        <v>345</v>
      </c>
      <c r="G84" s="9" t="s">
        <v>183</v>
      </c>
      <c r="H84" s="9" t="s">
        <v>346</v>
      </c>
      <c r="I84" s="9" t="s">
        <v>347</v>
      </c>
      <c r="J84" s="5" t="s">
        <v>2846</v>
      </c>
      <c r="K84" t="str">
        <f>IF((VLOOKUP(A84,'FBS input file'!A:D,2,0))="","Not Binding",VLOOKUP(A84,'FBS input file'!A:D,2,0))</f>
        <v>Ambiguous</v>
      </c>
    </row>
    <row r="85" spans="1:11" ht="120" customHeight="1" x14ac:dyDescent="0.25">
      <c r="A85" s="9" t="s">
        <v>3413</v>
      </c>
      <c r="B85" s="9">
        <v>84</v>
      </c>
      <c r="C85" s="9" t="s">
        <v>9</v>
      </c>
      <c r="D85" s="10"/>
      <c r="E85" s="9" t="s">
        <v>340</v>
      </c>
      <c r="F85" s="9" t="s">
        <v>341</v>
      </c>
      <c r="G85" s="9" t="s">
        <v>26</v>
      </c>
      <c r="H85" s="9" t="s">
        <v>342</v>
      </c>
      <c r="I85" s="9" t="s">
        <v>343</v>
      </c>
      <c r="J85" s="5" t="s">
        <v>2667</v>
      </c>
      <c r="K85" t="str">
        <f>IF((VLOOKUP(A85,'FBS input file'!A:D,2,0))="","Not Binding",VLOOKUP(A85,'FBS input file'!A:D,2,0))</f>
        <v>Not Binding</v>
      </c>
    </row>
    <row r="86" spans="1:11" ht="120" customHeight="1" x14ac:dyDescent="0.25">
      <c r="A86" s="9" t="s">
        <v>3414</v>
      </c>
      <c r="B86" s="9">
        <v>20</v>
      </c>
      <c r="C86" s="9" t="s">
        <v>9</v>
      </c>
      <c r="D86" s="10"/>
      <c r="E86" s="9" t="s">
        <v>94</v>
      </c>
      <c r="F86" s="9" t="s">
        <v>95</v>
      </c>
      <c r="G86" s="9" t="s">
        <v>26</v>
      </c>
      <c r="H86" s="9" t="s">
        <v>96</v>
      </c>
      <c r="I86" s="9" t="s">
        <v>97</v>
      </c>
      <c r="J86" s="5" t="s">
        <v>3123</v>
      </c>
      <c r="K86" t="str">
        <f>IF((VLOOKUP(A86,'FBS input file'!A:D,2,0))="","Not Binding",VLOOKUP(A86,'FBS input file'!A:D,2,0))</f>
        <v>Not Binding</v>
      </c>
    </row>
    <row r="87" spans="1:11" ht="120" customHeight="1" x14ac:dyDescent="0.25">
      <c r="A87" s="9" t="s">
        <v>3415</v>
      </c>
      <c r="B87" s="9">
        <v>16</v>
      </c>
      <c r="C87" s="9" t="s">
        <v>9</v>
      </c>
      <c r="D87" s="10"/>
      <c r="E87" s="9" t="s">
        <v>77</v>
      </c>
      <c r="F87" s="9" t="s">
        <v>78</v>
      </c>
      <c r="G87" s="9" t="s">
        <v>79</v>
      </c>
      <c r="H87" s="9" t="s">
        <v>80</v>
      </c>
      <c r="I87" s="9" t="s">
        <v>81</v>
      </c>
      <c r="J87" s="6" t="s">
        <v>2863</v>
      </c>
      <c r="K87" t="str">
        <f>IF((VLOOKUP(A87,'FBS input file'!A:D,2,0))="","Not Binding",VLOOKUP(A87,'FBS input file'!A:D,2,0))</f>
        <v>Not Binding</v>
      </c>
    </row>
    <row r="88" spans="1:11" ht="120" customHeight="1" x14ac:dyDescent="0.25">
      <c r="A88" s="9" t="s">
        <v>3416</v>
      </c>
      <c r="B88" s="9">
        <v>12</v>
      </c>
      <c r="C88" s="9" t="s">
        <v>19</v>
      </c>
      <c r="D88" s="10"/>
      <c r="E88" s="9" t="s">
        <v>61</v>
      </c>
      <c r="F88" s="9" t="s">
        <v>62</v>
      </c>
      <c r="G88" s="9" t="s">
        <v>384</v>
      </c>
      <c r="H88" s="9" t="s">
        <v>63</v>
      </c>
      <c r="I88" s="9" t="s">
        <v>64</v>
      </c>
      <c r="J88" s="5" t="s">
        <v>3256</v>
      </c>
      <c r="K88" t="str">
        <f>IF((VLOOKUP(A88,'FBS input file'!A:D,2,0))="","Not Binding",VLOOKUP(A88,'FBS input file'!A:D,2,0))</f>
        <v>Not Binding</v>
      </c>
    </row>
    <row r="89" spans="1:11" ht="120" customHeight="1" x14ac:dyDescent="0.25">
      <c r="A89" s="9" t="s">
        <v>3417</v>
      </c>
      <c r="B89" s="9">
        <v>9</v>
      </c>
      <c r="C89" s="9" t="s">
        <v>9</v>
      </c>
      <c r="D89" s="10"/>
      <c r="E89" s="9" t="s">
        <v>49</v>
      </c>
      <c r="F89" s="9" t="s">
        <v>50</v>
      </c>
      <c r="G89" s="9" t="s">
        <v>26</v>
      </c>
      <c r="H89" s="9" t="s">
        <v>51</v>
      </c>
      <c r="I89" s="9" t="s">
        <v>52</v>
      </c>
      <c r="J89" s="5" t="s">
        <v>2961</v>
      </c>
      <c r="K89" t="str">
        <f>IF((VLOOKUP(A89,'FBS input file'!A:D,2,0))="","Not Binding",VLOOKUP(A89,'FBS input file'!A:D,2,0))</f>
        <v>Ambiguous</v>
      </c>
    </row>
    <row r="90" spans="1:11" ht="120" customHeight="1" x14ac:dyDescent="0.25">
      <c r="A90" s="9" t="s">
        <v>3418</v>
      </c>
      <c r="B90" s="9">
        <v>6</v>
      </c>
      <c r="C90" s="9" t="s">
        <v>19</v>
      </c>
      <c r="D90" s="10"/>
      <c r="E90" s="9" t="s">
        <v>37</v>
      </c>
      <c r="F90" s="9" t="s">
        <v>38</v>
      </c>
      <c r="G90" s="9" t="s">
        <v>384</v>
      </c>
      <c r="H90" s="9" t="s">
        <v>39</v>
      </c>
      <c r="I90" s="9" t="s">
        <v>40</v>
      </c>
      <c r="J90" s="5" t="s">
        <v>3039</v>
      </c>
      <c r="K90" t="str">
        <f>IF((VLOOKUP(A90,'FBS input file'!A:D,2,0))="","Not Binding",VLOOKUP(A90,'FBS input file'!A:D,2,0))</f>
        <v>Not Binding</v>
      </c>
    </row>
    <row r="91" spans="1:11" ht="120" customHeight="1" x14ac:dyDescent="0.25">
      <c r="A91" s="9" t="s">
        <v>3419</v>
      </c>
      <c r="B91" s="9">
        <v>4</v>
      </c>
      <c r="C91" s="9" t="s">
        <v>9</v>
      </c>
      <c r="D91" s="10"/>
      <c r="E91" s="9" t="s">
        <v>29</v>
      </c>
      <c r="F91" s="9" t="s">
        <v>30</v>
      </c>
      <c r="G91" s="9" t="s">
        <v>26</v>
      </c>
      <c r="H91" s="9" t="s">
        <v>31</v>
      </c>
      <c r="I91" s="9" t="s">
        <v>32</v>
      </c>
      <c r="J91" s="5" t="s">
        <v>3103</v>
      </c>
      <c r="K91" t="str">
        <f>IF((VLOOKUP(A91,'FBS input file'!A:D,2,0))="","Not Binding",VLOOKUP(A91,'FBS input file'!A:D,2,0))</f>
        <v>Ambiguous</v>
      </c>
    </row>
    <row r="92" spans="1:11" ht="120" customHeight="1" x14ac:dyDescent="0.25">
      <c r="A92" s="9" t="s">
        <v>3420</v>
      </c>
      <c r="B92" s="9">
        <v>2</v>
      </c>
      <c r="C92" s="9" t="s">
        <v>19</v>
      </c>
      <c r="D92" s="10"/>
      <c r="E92" s="9" t="s">
        <v>20</v>
      </c>
      <c r="F92" s="9" t="s">
        <v>21</v>
      </c>
      <c r="G92" s="9" t="s">
        <v>384</v>
      </c>
      <c r="H92" s="9" t="s">
        <v>22</v>
      </c>
      <c r="I92" s="9" t="s">
        <v>23</v>
      </c>
      <c r="J92" s="5" t="s">
        <v>3143</v>
      </c>
      <c r="K92" t="str">
        <f>IF((VLOOKUP(A92,'FBS input file'!A:D,2,0))="","Not Binding",VLOOKUP(A92,'FBS input file'!A:D,2,0))</f>
        <v>Not Binding</v>
      </c>
    </row>
    <row r="93" spans="1:11" ht="120" customHeight="1" x14ac:dyDescent="0.25">
      <c r="A93" s="9" t="s">
        <v>3421</v>
      </c>
      <c r="B93" s="9">
        <v>1</v>
      </c>
      <c r="C93" s="9" t="s">
        <v>9</v>
      </c>
      <c r="D93" s="10"/>
      <c r="E93" s="9" t="s">
        <v>15</v>
      </c>
      <c r="F93" s="9" t="s">
        <v>16</v>
      </c>
      <c r="G93" s="9" t="s">
        <v>12</v>
      </c>
      <c r="H93" s="9" t="s">
        <v>17</v>
      </c>
      <c r="I93" s="9" t="s">
        <v>18</v>
      </c>
      <c r="J93" s="5" t="s">
        <v>3105</v>
      </c>
      <c r="K93" t="str">
        <f>IF((VLOOKUP(A93,'FBS input file'!A:D,2,0))="","Not Binding",VLOOKUP(A93,'FBS input file'!A:D,2,0))</f>
        <v>Not Binding</v>
      </c>
    </row>
    <row r="94" spans="1:11" ht="120" customHeight="1" x14ac:dyDescent="0.25">
      <c r="A94" s="9" t="s">
        <v>3422</v>
      </c>
      <c r="B94" s="9">
        <v>0</v>
      </c>
      <c r="C94" s="9" t="s">
        <v>9</v>
      </c>
      <c r="D94" s="10"/>
      <c r="E94" s="9" t="s">
        <v>10</v>
      </c>
      <c r="F94" s="9" t="s">
        <v>11</v>
      </c>
      <c r="G94" s="9" t="s">
        <v>12</v>
      </c>
      <c r="H94" s="9" t="s">
        <v>13</v>
      </c>
      <c r="I94" s="9" t="s">
        <v>14</v>
      </c>
      <c r="J94" s="5" t="s">
        <v>2848</v>
      </c>
      <c r="K94" t="str">
        <f>IF((VLOOKUP(A94,'FBS input file'!A:D,2,0))="","Not Binding",VLOOKUP(A94,'FBS input file'!A:D,2,0))</f>
        <v>Not Binding</v>
      </c>
    </row>
    <row r="95" spans="1:11" ht="120" customHeight="1" x14ac:dyDescent="0.25">
      <c r="A95" s="9" t="s">
        <v>3423</v>
      </c>
      <c r="B95" s="9">
        <v>38</v>
      </c>
      <c r="C95" s="9" t="s">
        <v>19</v>
      </c>
      <c r="D95" s="10"/>
      <c r="E95" s="9" t="s">
        <v>130</v>
      </c>
      <c r="F95" s="9" t="s">
        <v>131</v>
      </c>
      <c r="G95" s="9" t="s">
        <v>384</v>
      </c>
      <c r="H95" s="9" t="s">
        <v>167</v>
      </c>
      <c r="I95" s="9" t="s">
        <v>168</v>
      </c>
      <c r="J95" s="5" t="s">
        <v>3298</v>
      </c>
      <c r="K95" t="str">
        <f>IF((VLOOKUP(A95,'FBS input file'!A:D,2,0))="","Not Binding",VLOOKUP(A95,'FBS input file'!A:D,2,0))</f>
        <v>Not Binding</v>
      </c>
    </row>
    <row r="96" spans="1:11" ht="120" customHeight="1" x14ac:dyDescent="0.25">
      <c r="A96" s="9" t="s">
        <v>3424</v>
      </c>
      <c r="B96" s="9">
        <v>37</v>
      </c>
      <c r="C96" s="9" t="s">
        <v>19</v>
      </c>
      <c r="D96" s="10"/>
      <c r="E96" s="9" t="s">
        <v>163</v>
      </c>
      <c r="F96" s="9" t="s">
        <v>164</v>
      </c>
      <c r="G96" s="9" t="s">
        <v>384</v>
      </c>
      <c r="H96" s="9" t="s">
        <v>165</v>
      </c>
      <c r="I96" s="9" t="s">
        <v>166</v>
      </c>
      <c r="J96" s="5" t="s">
        <v>3254</v>
      </c>
      <c r="K96" t="str">
        <f>IF((VLOOKUP(A96,'FBS input file'!A:D,2,0))="","Not Binding",VLOOKUP(A96,'FBS input file'!A:D,2,0))</f>
        <v>Not Binding</v>
      </c>
    </row>
    <row r="97" spans="1:11" ht="120" customHeight="1" x14ac:dyDescent="0.25">
      <c r="A97" s="9" t="s">
        <v>3425</v>
      </c>
      <c r="B97" s="9">
        <v>36</v>
      </c>
      <c r="C97" s="9" t="s">
        <v>19</v>
      </c>
      <c r="D97" s="10"/>
      <c r="E97" s="9" t="s">
        <v>158</v>
      </c>
      <c r="F97" s="9" t="s">
        <v>159</v>
      </c>
      <c r="G97" s="9" t="s">
        <v>384</v>
      </c>
      <c r="H97" s="9" t="s">
        <v>161</v>
      </c>
      <c r="I97" s="9" t="s">
        <v>162</v>
      </c>
      <c r="J97" s="5" t="s">
        <v>3041</v>
      </c>
      <c r="K97" t="str">
        <f>IF((VLOOKUP(A97,'FBS input file'!A:D,2,0))="","Not Binding",VLOOKUP(A97,'FBS input file'!A:D,2,0))</f>
        <v>Not Binding</v>
      </c>
    </row>
    <row r="98" spans="1:11" ht="120" customHeight="1" x14ac:dyDescent="0.25">
      <c r="A98" s="9" t="s">
        <v>3426</v>
      </c>
      <c r="B98" s="9">
        <v>83</v>
      </c>
      <c r="C98" s="9" t="s">
        <v>9</v>
      </c>
      <c r="D98" s="10"/>
      <c r="E98" s="9" t="s">
        <v>386</v>
      </c>
      <c r="F98" s="9" t="s">
        <v>387</v>
      </c>
      <c r="G98" s="9" t="s">
        <v>79</v>
      </c>
      <c r="H98" s="9" t="s">
        <v>388</v>
      </c>
      <c r="I98" s="9" t="s">
        <v>389</v>
      </c>
      <c r="J98" s="5" t="s">
        <v>3166</v>
      </c>
      <c r="K98" t="str">
        <f>IF((VLOOKUP(A98,'FBS input file'!A:D,2,0))="","Not Binding",VLOOKUP(A98,'FBS input file'!A:D,2,0))</f>
        <v>Ambiguous</v>
      </c>
    </row>
    <row r="99" spans="1:11" ht="120" customHeight="1" x14ac:dyDescent="0.25">
      <c r="A99" s="9" t="s">
        <v>3427</v>
      </c>
      <c r="B99" s="9">
        <v>77</v>
      </c>
      <c r="C99" s="9" t="s">
        <v>9</v>
      </c>
      <c r="D99" s="10"/>
      <c r="E99" s="9" t="s">
        <v>390</v>
      </c>
      <c r="F99" s="9" t="s">
        <v>391</v>
      </c>
      <c r="G99" s="9" t="s">
        <v>26</v>
      </c>
      <c r="H99" s="9" t="s">
        <v>392</v>
      </c>
      <c r="I99" s="9" t="s">
        <v>393</v>
      </c>
      <c r="J99" s="5" t="s">
        <v>3019</v>
      </c>
      <c r="K99" t="str">
        <f>IF((VLOOKUP(A99,'FBS input file'!A:D,2,0))="","Not Binding",VLOOKUP(A99,'FBS input file'!A:D,2,0))</f>
        <v>Not Binding</v>
      </c>
    </row>
    <row r="100" spans="1:11" ht="120" customHeight="1" x14ac:dyDescent="0.25">
      <c r="A100" s="9" t="s">
        <v>3428</v>
      </c>
      <c r="B100" s="9">
        <v>76</v>
      </c>
      <c r="C100" s="9" t="s">
        <v>9</v>
      </c>
      <c r="D100" s="10"/>
      <c r="E100" s="9" t="s">
        <v>394</v>
      </c>
      <c r="F100" s="9" t="s">
        <v>395</v>
      </c>
      <c r="G100" s="9" t="s">
        <v>79</v>
      </c>
      <c r="H100" s="9" t="s">
        <v>396</v>
      </c>
      <c r="I100" s="9" t="s">
        <v>397</v>
      </c>
      <c r="J100" s="5" t="s">
        <v>2634</v>
      </c>
      <c r="K100" t="str">
        <f>IF((VLOOKUP(A100,'FBS input file'!A:D,2,0))="","Not Binding",VLOOKUP(A100,'FBS input file'!A:D,2,0))</f>
        <v>Not Binding</v>
      </c>
    </row>
    <row r="101" spans="1:11" ht="120" customHeight="1" x14ac:dyDescent="0.25">
      <c r="A101" s="9" t="s">
        <v>3429</v>
      </c>
      <c r="B101" s="9">
        <v>82</v>
      </c>
      <c r="C101" s="9" t="s">
        <v>9</v>
      </c>
      <c r="D101" s="10"/>
      <c r="E101" s="9" t="s">
        <v>398</v>
      </c>
      <c r="F101" s="9" t="s">
        <v>399</v>
      </c>
      <c r="G101" s="9" t="s">
        <v>26</v>
      </c>
      <c r="H101" s="9" t="s">
        <v>400</v>
      </c>
      <c r="I101" s="9" t="s">
        <v>401</v>
      </c>
      <c r="J101" s="5" t="s">
        <v>2943</v>
      </c>
      <c r="K101" t="str">
        <f>IF((VLOOKUP(A101,'FBS input file'!A:D,2,0))="","Not Binding",VLOOKUP(A101,'FBS input file'!A:D,2,0))</f>
        <v>Not Binding</v>
      </c>
    </row>
    <row r="102" spans="1:11" ht="120" customHeight="1" x14ac:dyDescent="0.25">
      <c r="A102" s="9" t="s">
        <v>3430</v>
      </c>
      <c r="B102" s="9">
        <v>80</v>
      </c>
      <c r="C102" s="9" t="s">
        <v>9</v>
      </c>
      <c r="D102" s="10"/>
      <c r="E102" s="9" t="s">
        <v>402</v>
      </c>
      <c r="F102" s="9" t="s">
        <v>403</v>
      </c>
      <c r="G102" s="9" t="s">
        <v>26</v>
      </c>
      <c r="H102" s="9" t="s">
        <v>404</v>
      </c>
      <c r="I102" s="9" t="s">
        <v>405</v>
      </c>
      <c r="J102" s="5" t="s">
        <v>2635</v>
      </c>
      <c r="K102" t="str">
        <f>IF((VLOOKUP(A102,'FBS input file'!A:D,2,0))="","Not Binding",VLOOKUP(A102,'FBS input file'!A:D,2,0))</f>
        <v>Not Binding</v>
      </c>
    </row>
    <row r="103" spans="1:11" ht="120" customHeight="1" x14ac:dyDescent="0.25">
      <c r="A103" s="9" t="s">
        <v>3431</v>
      </c>
      <c r="B103" s="9">
        <v>66</v>
      </c>
      <c r="C103" s="9" t="s">
        <v>9</v>
      </c>
      <c r="D103" s="10"/>
      <c r="E103" s="9" t="s">
        <v>406</v>
      </c>
      <c r="F103" s="9" t="s">
        <v>407</v>
      </c>
      <c r="G103" s="9" t="s">
        <v>26</v>
      </c>
      <c r="H103" s="9" t="s">
        <v>408</v>
      </c>
      <c r="I103" s="9" t="s">
        <v>409</v>
      </c>
      <c r="J103" s="5" t="s">
        <v>2765</v>
      </c>
      <c r="K103" t="str">
        <f>IF((VLOOKUP(A103,'FBS input file'!A:D,2,0))="","Not Binding",VLOOKUP(A103,'FBS input file'!A:D,2,0))</f>
        <v>Not Binding</v>
      </c>
    </row>
    <row r="104" spans="1:11" ht="120" customHeight="1" x14ac:dyDescent="0.25">
      <c r="A104" s="9" t="s">
        <v>3432</v>
      </c>
      <c r="B104" s="9">
        <v>63</v>
      </c>
      <c r="C104" s="9" t="s">
        <v>19</v>
      </c>
      <c r="D104" s="10"/>
      <c r="E104" s="9" t="s">
        <v>410</v>
      </c>
      <c r="F104" s="9" t="s">
        <v>411</v>
      </c>
      <c r="G104" s="9" t="s">
        <v>5002</v>
      </c>
      <c r="H104" s="9" t="s">
        <v>412</v>
      </c>
      <c r="I104" s="9" t="s">
        <v>413</v>
      </c>
      <c r="J104" s="5" t="s">
        <v>3109</v>
      </c>
      <c r="K104" t="str">
        <f>IF((VLOOKUP(A104,'FBS input file'!A:D,2,0))="","Not Binding",VLOOKUP(A104,'FBS input file'!A:D,2,0))</f>
        <v>Not Binding</v>
      </c>
    </row>
    <row r="105" spans="1:11" ht="120" customHeight="1" x14ac:dyDescent="0.25">
      <c r="A105" s="9" t="s">
        <v>3433</v>
      </c>
      <c r="B105" s="9">
        <v>74</v>
      </c>
      <c r="C105" s="9" t="s">
        <v>9</v>
      </c>
      <c r="D105" s="10"/>
      <c r="E105" s="9" t="s">
        <v>414</v>
      </c>
      <c r="F105" s="9" t="s">
        <v>415</v>
      </c>
      <c r="G105" s="9" t="s">
        <v>12</v>
      </c>
      <c r="H105" s="9" t="s">
        <v>416</v>
      </c>
      <c r="I105" s="9" t="s">
        <v>417</v>
      </c>
      <c r="J105" s="5" t="s">
        <v>2650</v>
      </c>
      <c r="K105" t="str">
        <f>IF((VLOOKUP(A105,'FBS input file'!A:D,2,0))="","Not Binding",VLOOKUP(A105,'FBS input file'!A:D,2,0))</f>
        <v>Not Binding</v>
      </c>
    </row>
    <row r="106" spans="1:11" ht="120" customHeight="1" x14ac:dyDescent="0.25">
      <c r="A106" s="9" t="s">
        <v>3434</v>
      </c>
      <c r="B106" s="9">
        <v>70</v>
      </c>
      <c r="C106" s="9" t="s">
        <v>19</v>
      </c>
      <c r="D106" s="10"/>
      <c r="E106" s="9" t="s">
        <v>418</v>
      </c>
      <c r="F106" s="9" t="s">
        <v>419</v>
      </c>
      <c r="G106" s="9" t="s">
        <v>5002</v>
      </c>
      <c r="H106" s="9" t="s">
        <v>420</v>
      </c>
      <c r="I106" s="9" t="s">
        <v>421</v>
      </c>
      <c r="J106" s="5" t="s">
        <v>2651</v>
      </c>
      <c r="K106" t="str">
        <f>IF((VLOOKUP(A106,'FBS input file'!A:D,2,0))="","Not Binding",VLOOKUP(A106,'FBS input file'!A:D,2,0))</f>
        <v>Not Binding</v>
      </c>
    </row>
    <row r="107" spans="1:11" ht="120" customHeight="1" x14ac:dyDescent="0.25">
      <c r="A107" s="9" t="s">
        <v>3435</v>
      </c>
      <c r="B107" s="9">
        <v>56</v>
      </c>
      <c r="C107" s="9" t="s">
        <v>9</v>
      </c>
      <c r="D107" s="10"/>
      <c r="E107" s="9" t="s">
        <v>422</v>
      </c>
      <c r="F107" s="9" t="s">
        <v>423</v>
      </c>
      <c r="G107" s="9" t="s">
        <v>12</v>
      </c>
      <c r="H107" s="9" t="s">
        <v>424</v>
      </c>
      <c r="I107" s="9" t="s">
        <v>425</v>
      </c>
      <c r="J107" s="5" t="s">
        <v>2871</v>
      </c>
      <c r="K107" t="str">
        <f>IF((VLOOKUP(A107,'FBS input file'!A:D,2,0))="","Not Binding",VLOOKUP(A107,'FBS input file'!A:D,2,0))</f>
        <v>Not Binding</v>
      </c>
    </row>
    <row r="108" spans="1:11" ht="120" customHeight="1" x14ac:dyDescent="0.25">
      <c r="A108" s="9" t="s">
        <v>3436</v>
      </c>
      <c r="B108" s="9">
        <v>59</v>
      </c>
      <c r="C108" s="9" t="s">
        <v>9</v>
      </c>
      <c r="D108" s="10"/>
      <c r="E108" s="9" t="s">
        <v>426</v>
      </c>
      <c r="F108" s="9" t="s">
        <v>427</v>
      </c>
      <c r="G108" s="9" t="s">
        <v>12</v>
      </c>
      <c r="H108" s="9" t="s">
        <v>428</v>
      </c>
      <c r="I108" s="9" t="s">
        <v>429</v>
      </c>
      <c r="J108" s="5" t="s">
        <v>2762</v>
      </c>
      <c r="K108" t="str">
        <f>IF((VLOOKUP(A108,'FBS input file'!A:D,2,0))="","Not Binding",VLOOKUP(A108,'FBS input file'!A:D,2,0))</f>
        <v>Not Binding</v>
      </c>
    </row>
    <row r="109" spans="1:11" ht="120" customHeight="1" x14ac:dyDescent="0.25">
      <c r="A109" s="9" t="s">
        <v>3437</v>
      </c>
      <c r="B109" s="9">
        <v>58</v>
      </c>
      <c r="C109" s="9" t="s">
        <v>19</v>
      </c>
      <c r="D109" s="10"/>
      <c r="E109" s="9" t="s">
        <v>430</v>
      </c>
      <c r="F109" s="9" t="s">
        <v>431</v>
      </c>
      <c r="G109" s="9" t="s">
        <v>384</v>
      </c>
      <c r="H109" s="9" t="s">
        <v>432</v>
      </c>
      <c r="I109" s="9" t="s">
        <v>433</v>
      </c>
      <c r="J109" s="5" t="s">
        <v>3277</v>
      </c>
      <c r="K109" t="str">
        <f>IF((VLOOKUP(A109,'FBS input file'!A:D,2,0))="","Not Binding",VLOOKUP(A109,'FBS input file'!A:D,2,0))</f>
        <v>Not Binding</v>
      </c>
    </row>
    <row r="110" spans="1:11" ht="120" customHeight="1" x14ac:dyDescent="0.25">
      <c r="A110" s="9" t="s">
        <v>3438</v>
      </c>
      <c r="B110" s="9">
        <v>27</v>
      </c>
      <c r="C110" s="9" t="s">
        <v>9</v>
      </c>
      <c r="D110" s="10"/>
      <c r="E110" s="9" t="s">
        <v>434</v>
      </c>
      <c r="F110" s="9" t="s">
        <v>435</v>
      </c>
      <c r="G110" s="9" t="s">
        <v>26</v>
      </c>
      <c r="H110" s="9" t="s">
        <v>436</v>
      </c>
      <c r="I110" s="9" t="s">
        <v>437</v>
      </c>
      <c r="J110" s="5" t="s">
        <v>2851</v>
      </c>
      <c r="K110" t="str">
        <f>IF((VLOOKUP(A110,'FBS input file'!A:D,2,0))="","Not Binding",VLOOKUP(A110,'FBS input file'!A:D,2,0))</f>
        <v>Not Binding</v>
      </c>
    </row>
    <row r="111" spans="1:11" ht="120" customHeight="1" x14ac:dyDescent="0.25">
      <c r="A111" s="9" t="s">
        <v>3439</v>
      </c>
      <c r="B111" s="9">
        <v>26</v>
      </c>
      <c r="C111" s="9" t="s">
        <v>9</v>
      </c>
      <c r="D111" s="10"/>
      <c r="E111" s="9" t="s">
        <v>438</v>
      </c>
      <c r="F111" s="9" t="s">
        <v>439</v>
      </c>
      <c r="G111" s="9" t="s">
        <v>183</v>
      </c>
      <c r="H111" s="9" t="s">
        <v>440</v>
      </c>
      <c r="I111" s="9" t="s">
        <v>441</v>
      </c>
      <c r="J111" s="5" t="s">
        <v>2689</v>
      </c>
      <c r="K111" t="str">
        <f>IF((VLOOKUP(A111,'FBS input file'!A:D,2,0))="","Not Binding",VLOOKUP(A111,'FBS input file'!A:D,2,0))</f>
        <v>Not Binding</v>
      </c>
    </row>
    <row r="112" spans="1:11" ht="120" customHeight="1" x14ac:dyDescent="0.25">
      <c r="A112" s="9" t="s">
        <v>3440</v>
      </c>
      <c r="B112" s="9">
        <v>31</v>
      </c>
      <c r="C112" s="9" t="s">
        <v>9</v>
      </c>
      <c r="D112" s="10"/>
      <c r="E112" s="9" t="s">
        <v>442</v>
      </c>
      <c r="F112" s="9" t="s">
        <v>443</v>
      </c>
      <c r="G112" s="9" t="s">
        <v>26</v>
      </c>
      <c r="H112" s="9" t="s">
        <v>444</v>
      </c>
      <c r="I112" s="9" t="s">
        <v>445</v>
      </c>
      <c r="J112" s="5" t="s">
        <v>2713</v>
      </c>
      <c r="K112" t="str">
        <f>IF((VLOOKUP(A112,'FBS input file'!A:D,2,0))="","Not Binding",VLOOKUP(A112,'FBS input file'!A:D,2,0))</f>
        <v>Not Binding</v>
      </c>
    </row>
    <row r="113" spans="1:11" ht="120" customHeight="1" x14ac:dyDescent="0.25">
      <c r="A113" s="9" t="s">
        <v>3441</v>
      </c>
      <c r="B113" s="9">
        <v>29</v>
      </c>
      <c r="C113" s="9" t="s">
        <v>9</v>
      </c>
      <c r="D113" s="10"/>
      <c r="E113" s="9" t="s">
        <v>362</v>
      </c>
      <c r="F113" s="9" t="s">
        <v>363</v>
      </c>
      <c r="G113" s="9" t="s">
        <v>26</v>
      </c>
      <c r="H113" s="9" t="s">
        <v>446</v>
      </c>
      <c r="I113" s="9" t="s">
        <v>447</v>
      </c>
      <c r="J113" s="5" t="s">
        <v>3182</v>
      </c>
      <c r="K113" t="str">
        <f>IF((VLOOKUP(A113,'FBS input file'!A:D,2,0))="","Not Binding",VLOOKUP(A113,'FBS input file'!A:D,2,0))</f>
        <v>Not Binding</v>
      </c>
    </row>
    <row r="114" spans="1:11" ht="120" customHeight="1" x14ac:dyDescent="0.25">
      <c r="A114" s="9" t="s">
        <v>3442</v>
      </c>
      <c r="B114" s="9">
        <v>17</v>
      </c>
      <c r="C114" s="9" t="s">
        <v>9</v>
      </c>
      <c r="D114" s="10"/>
      <c r="E114" s="9" t="s">
        <v>448</v>
      </c>
      <c r="F114" s="9" t="s">
        <v>449</v>
      </c>
      <c r="G114" s="9" t="s">
        <v>26</v>
      </c>
      <c r="H114" s="9" t="s">
        <v>450</v>
      </c>
      <c r="I114" s="9" t="s">
        <v>451</v>
      </c>
      <c r="J114" s="5" t="s">
        <v>3299</v>
      </c>
      <c r="K114" t="str">
        <f>IF((VLOOKUP(A114,'FBS input file'!A:D,2,0))="","Not Binding",VLOOKUP(A114,'FBS input file'!A:D,2,0))</f>
        <v>Not Binding</v>
      </c>
    </row>
    <row r="115" spans="1:11" ht="120" customHeight="1" x14ac:dyDescent="0.25">
      <c r="A115" s="9" t="s">
        <v>3443</v>
      </c>
      <c r="B115" s="9">
        <v>14</v>
      </c>
      <c r="C115" s="9" t="s">
        <v>9</v>
      </c>
      <c r="D115" s="10"/>
      <c r="E115" s="9" t="s">
        <v>452</v>
      </c>
      <c r="F115" s="9" t="s">
        <v>453</v>
      </c>
      <c r="G115" s="9" t="s">
        <v>79</v>
      </c>
      <c r="H115" s="9" t="s">
        <v>454</v>
      </c>
      <c r="I115" s="9" t="s">
        <v>455</v>
      </c>
      <c r="J115" s="5" t="s">
        <v>2569</v>
      </c>
      <c r="K115" t="str">
        <f>IF((VLOOKUP(A115,'FBS input file'!A:D,2,0))="","Not Binding",VLOOKUP(A115,'FBS input file'!A:D,2,0))</f>
        <v>Not Binding</v>
      </c>
    </row>
    <row r="116" spans="1:11" ht="120" customHeight="1" x14ac:dyDescent="0.25">
      <c r="A116" s="9" t="s">
        <v>3444</v>
      </c>
      <c r="B116" s="9">
        <v>25</v>
      </c>
      <c r="C116" s="9" t="s">
        <v>19</v>
      </c>
      <c r="D116" s="10"/>
      <c r="E116" s="9" t="s">
        <v>456</v>
      </c>
      <c r="F116" s="9" t="s">
        <v>457</v>
      </c>
      <c r="G116" s="9" t="s">
        <v>384</v>
      </c>
      <c r="H116" s="9" t="s">
        <v>458</v>
      </c>
      <c r="I116" s="9" t="s">
        <v>459</v>
      </c>
      <c r="J116" s="5" t="s">
        <v>3295</v>
      </c>
      <c r="K116" t="str">
        <f>IF((VLOOKUP(A116,'FBS input file'!A:D,2,0))="","Not Binding",VLOOKUP(A116,'FBS input file'!A:D,2,0))</f>
        <v>Not Binding</v>
      </c>
    </row>
    <row r="117" spans="1:11" ht="120" customHeight="1" x14ac:dyDescent="0.25">
      <c r="A117" s="9" t="s">
        <v>3445</v>
      </c>
      <c r="B117" s="9">
        <v>21</v>
      </c>
      <c r="C117" s="9" t="s">
        <v>9</v>
      </c>
      <c r="D117" s="10"/>
      <c r="E117" s="9" t="s">
        <v>460</v>
      </c>
      <c r="F117" s="9" t="s">
        <v>461</v>
      </c>
      <c r="G117" s="9" t="s">
        <v>26</v>
      </c>
      <c r="H117" s="9" t="s">
        <v>462</v>
      </c>
      <c r="I117" s="9" t="s">
        <v>463</v>
      </c>
      <c r="J117" s="5" t="s">
        <v>2570</v>
      </c>
      <c r="K117" t="str">
        <f>IF((VLOOKUP(A117,'FBS input file'!A:D,2,0))="","Not Binding",VLOOKUP(A117,'FBS input file'!A:D,2,0))</f>
        <v>Not Binding</v>
      </c>
    </row>
    <row r="118" spans="1:11" ht="120" customHeight="1" x14ac:dyDescent="0.25">
      <c r="A118" s="9" t="s">
        <v>3446</v>
      </c>
      <c r="B118" s="9">
        <v>42</v>
      </c>
      <c r="C118" s="9" t="s">
        <v>9</v>
      </c>
      <c r="D118" s="10"/>
      <c r="E118" s="9" t="s">
        <v>464</v>
      </c>
      <c r="F118" s="9" t="s">
        <v>465</v>
      </c>
      <c r="G118" s="9" t="s">
        <v>26</v>
      </c>
      <c r="H118" s="9" t="s">
        <v>466</v>
      </c>
      <c r="I118" s="9" t="s">
        <v>467</v>
      </c>
      <c r="J118" s="5" t="s">
        <v>2666</v>
      </c>
      <c r="K118" t="str">
        <f>IF((VLOOKUP(A118,'FBS input file'!A:D,2,0))="","Not Binding",VLOOKUP(A118,'FBS input file'!A:D,2,0))</f>
        <v>Not Binding</v>
      </c>
    </row>
    <row r="119" spans="1:11" ht="120" customHeight="1" x14ac:dyDescent="0.25">
      <c r="A119" s="9" t="s">
        <v>3447</v>
      </c>
      <c r="B119" s="9">
        <v>11</v>
      </c>
      <c r="C119" s="9" t="s">
        <v>9</v>
      </c>
      <c r="D119" s="10"/>
      <c r="E119" s="9" t="s">
        <v>468</v>
      </c>
      <c r="F119" s="9" t="s">
        <v>469</v>
      </c>
      <c r="G119" s="9" t="s">
        <v>12</v>
      </c>
      <c r="H119" s="9" t="s">
        <v>470</v>
      </c>
      <c r="I119" s="9" t="s">
        <v>471</v>
      </c>
      <c r="J119" s="5" t="s">
        <v>2984</v>
      </c>
      <c r="K119" t="str">
        <f>IF((VLOOKUP(A119,'FBS input file'!A:D,2,0))="","Not Binding",VLOOKUP(A119,'FBS input file'!A:D,2,0))</f>
        <v>Not Binding</v>
      </c>
    </row>
    <row r="120" spans="1:11" ht="120" customHeight="1" x14ac:dyDescent="0.25">
      <c r="A120" s="9" t="s">
        <v>3448</v>
      </c>
      <c r="B120" s="9">
        <v>10</v>
      </c>
      <c r="C120" s="9" t="s">
        <v>9</v>
      </c>
      <c r="D120" s="10"/>
      <c r="E120" s="9" t="s">
        <v>472</v>
      </c>
      <c r="F120" s="9" t="s">
        <v>473</v>
      </c>
      <c r="G120" s="9" t="s">
        <v>26</v>
      </c>
      <c r="H120" s="9" t="s">
        <v>474</v>
      </c>
      <c r="I120" s="9" t="s">
        <v>475</v>
      </c>
      <c r="J120" s="5" t="s">
        <v>2989</v>
      </c>
      <c r="K120" t="str">
        <f>IF((VLOOKUP(A120,'FBS input file'!A:D,2,0))="","Not Binding",VLOOKUP(A120,'FBS input file'!A:D,2,0))</f>
        <v>Not Binding</v>
      </c>
    </row>
    <row r="121" spans="1:11" ht="120" customHeight="1" x14ac:dyDescent="0.25">
      <c r="A121" s="9" t="s">
        <v>3449</v>
      </c>
      <c r="B121" s="9">
        <v>6</v>
      </c>
      <c r="C121" s="9" t="s">
        <v>9</v>
      </c>
      <c r="D121" s="10"/>
      <c r="E121" s="9" t="s">
        <v>15</v>
      </c>
      <c r="F121" s="9" t="s">
        <v>16</v>
      </c>
      <c r="G121" s="9" t="s">
        <v>5002</v>
      </c>
      <c r="H121" s="9" t="s">
        <v>476</v>
      </c>
      <c r="I121" s="9" t="s">
        <v>477</v>
      </c>
      <c r="J121" s="5" t="s">
        <v>3107</v>
      </c>
      <c r="K121" t="str">
        <f>IF((VLOOKUP(A121,'FBS input file'!A:D,2,0))="","Not Binding",VLOOKUP(A121,'FBS input file'!A:D,2,0))</f>
        <v>Not Binding</v>
      </c>
    </row>
    <row r="122" spans="1:11" ht="120" customHeight="1" x14ac:dyDescent="0.25">
      <c r="A122" s="9" t="s">
        <v>3450</v>
      </c>
      <c r="B122" s="9">
        <v>75</v>
      </c>
      <c r="C122" s="9" t="s">
        <v>9</v>
      </c>
      <c r="D122" s="10"/>
      <c r="E122" s="9" t="s">
        <v>478</v>
      </c>
      <c r="F122" s="9" t="s">
        <v>479</v>
      </c>
      <c r="G122" s="9" t="s">
        <v>26</v>
      </c>
      <c r="H122" s="9" t="s">
        <v>480</v>
      </c>
      <c r="I122" s="9" t="s">
        <v>481</v>
      </c>
      <c r="J122" s="5" t="s">
        <v>3198</v>
      </c>
      <c r="K122" t="str">
        <f>IF((VLOOKUP(A122,'FBS input file'!A:D,2,0))="","Not Binding",VLOOKUP(A122,'FBS input file'!A:D,2,0))</f>
        <v>Not Binding</v>
      </c>
    </row>
    <row r="123" spans="1:11" ht="120" customHeight="1" x14ac:dyDescent="0.25">
      <c r="A123" s="9" t="s">
        <v>3451</v>
      </c>
      <c r="B123" s="9">
        <v>81</v>
      </c>
      <c r="C123" s="9" t="s">
        <v>9</v>
      </c>
      <c r="D123" s="10"/>
      <c r="E123" s="9" t="s">
        <v>482</v>
      </c>
      <c r="F123" s="9" t="s">
        <v>483</v>
      </c>
      <c r="G123" s="9" t="s">
        <v>5002</v>
      </c>
      <c r="H123" s="9" t="s">
        <v>484</v>
      </c>
      <c r="I123" s="9" t="s">
        <v>485</v>
      </c>
      <c r="J123" s="5" t="s">
        <v>2785</v>
      </c>
      <c r="K123" t="str">
        <f>IF((VLOOKUP(A123,'FBS input file'!A:D,2,0))="","Not Binding",VLOOKUP(A123,'FBS input file'!A:D,2,0))</f>
        <v>Not Binding</v>
      </c>
    </row>
    <row r="124" spans="1:11" ht="120" customHeight="1" x14ac:dyDescent="0.25">
      <c r="A124" s="9" t="s">
        <v>3452</v>
      </c>
      <c r="B124" s="9">
        <v>79</v>
      </c>
      <c r="C124" s="9" t="s">
        <v>9</v>
      </c>
      <c r="D124" s="10"/>
      <c r="E124" s="9" t="s">
        <v>486</v>
      </c>
      <c r="F124" s="9" t="s">
        <v>487</v>
      </c>
      <c r="G124" s="9" t="s">
        <v>12</v>
      </c>
      <c r="H124" s="9" t="s">
        <v>488</v>
      </c>
      <c r="I124" s="9" t="s">
        <v>489</v>
      </c>
      <c r="J124" s="5" t="s">
        <v>2957</v>
      </c>
      <c r="K124" t="str">
        <f>IF((VLOOKUP(A124,'FBS input file'!A:D,2,0))="","Not Binding",VLOOKUP(A124,'FBS input file'!A:D,2,0))</f>
        <v>Not Binding</v>
      </c>
    </row>
    <row r="125" spans="1:11" ht="120" customHeight="1" x14ac:dyDescent="0.25">
      <c r="A125" s="9" t="s">
        <v>3453</v>
      </c>
      <c r="B125" s="9">
        <v>65</v>
      </c>
      <c r="C125" s="9" t="s">
        <v>9</v>
      </c>
      <c r="D125" s="10"/>
      <c r="E125" s="9" t="s">
        <v>490</v>
      </c>
      <c r="F125" s="9" t="s">
        <v>351</v>
      </c>
      <c r="G125" s="9" t="s">
        <v>26</v>
      </c>
      <c r="H125" s="9" t="s">
        <v>491</v>
      </c>
      <c r="I125" s="9" t="s">
        <v>492</v>
      </c>
      <c r="J125" s="5" t="s">
        <v>2938</v>
      </c>
      <c r="K125" t="str">
        <f>IF((VLOOKUP(A125,'FBS input file'!A:D,2,0))="","Not Binding",VLOOKUP(A125,'FBS input file'!A:D,2,0))</f>
        <v>Not Binding</v>
      </c>
    </row>
    <row r="126" spans="1:11" ht="120" customHeight="1" x14ac:dyDescent="0.25">
      <c r="A126" s="9" t="s">
        <v>3454</v>
      </c>
      <c r="B126" s="9">
        <v>62</v>
      </c>
      <c r="C126" s="9" t="s">
        <v>19</v>
      </c>
      <c r="D126" s="10"/>
      <c r="E126" s="9" t="s">
        <v>493</v>
      </c>
      <c r="F126" s="9" t="s">
        <v>494</v>
      </c>
      <c r="G126" s="9" t="s">
        <v>5002</v>
      </c>
      <c r="H126" s="9" t="s">
        <v>495</v>
      </c>
      <c r="I126" s="9" t="s">
        <v>496</v>
      </c>
      <c r="J126" s="5" t="s">
        <v>2701</v>
      </c>
      <c r="K126" t="str">
        <f>IF((VLOOKUP(A126,'FBS input file'!A:D,2,0))="","Not Binding",VLOOKUP(A126,'FBS input file'!A:D,2,0))</f>
        <v>Not Binding</v>
      </c>
    </row>
    <row r="127" spans="1:11" ht="120" customHeight="1" x14ac:dyDescent="0.25">
      <c r="A127" s="9" t="s">
        <v>3455</v>
      </c>
      <c r="B127" s="9">
        <v>73</v>
      </c>
      <c r="C127" s="9" t="s">
        <v>9</v>
      </c>
      <c r="D127" s="10"/>
      <c r="E127" s="9" t="s">
        <v>497</v>
      </c>
      <c r="F127" s="9" t="s">
        <v>498</v>
      </c>
      <c r="G127" s="9" t="s">
        <v>26</v>
      </c>
      <c r="H127" s="9" t="s">
        <v>499</v>
      </c>
      <c r="I127" s="9" t="s">
        <v>500</v>
      </c>
      <c r="J127" s="5" t="s">
        <v>2653</v>
      </c>
      <c r="K127" t="str">
        <f>IF((VLOOKUP(A127,'FBS input file'!A:D,2,0))="","Not Binding",VLOOKUP(A127,'FBS input file'!A:D,2,0))</f>
        <v>Not Binding</v>
      </c>
    </row>
    <row r="128" spans="1:11" ht="120" customHeight="1" x14ac:dyDescent="0.25">
      <c r="A128" s="9" t="s">
        <v>3456</v>
      </c>
      <c r="B128" s="9">
        <v>69</v>
      </c>
      <c r="C128" s="9" t="s">
        <v>9</v>
      </c>
      <c r="D128" s="10"/>
      <c r="E128" s="9" t="s">
        <v>501</v>
      </c>
      <c r="F128" s="9" t="s">
        <v>502</v>
      </c>
      <c r="G128" s="9" t="s">
        <v>26</v>
      </c>
      <c r="H128" s="9" t="s">
        <v>503</v>
      </c>
      <c r="I128" s="9" t="s">
        <v>504</v>
      </c>
      <c r="J128" s="5" t="s">
        <v>3205</v>
      </c>
      <c r="K128" t="str">
        <f>IF((VLOOKUP(A128,'FBS input file'!A:D,2,0))="","Not Binding",VLOOKUP(A128,'FBS input file'!A:D,2,0))</f>
        <v>Not Binding</v>
      </c>
    </row>
    <row r="129" spans="1:11" ht="120" customHeight="1" x14ac:dyDescent="0.25">
      <c r="A129" s="9" t="s">
        <v>3457</v>
      </c>
      <c r="B129" s="9">
        <v>91</v>
      </c>
      <c r="C129" s="9" t="s">
        <v>19</v>
      </c>
      <c r="D129" s="10"/>
      <c r="E129" s="9" t="s">
        <v>505</v>
      </c>
      <c r="F129" s="9" t="s">
        <v>506</v>
      </c>
      <c r="G129" s="9" t="s">
        <v>384</v>
      </c>
      <c r="H129" s="9" t="s">
        <v>507</v>
      </c>
      <c r="I129" s="9" t="s">
        <v>508</v>
      </c>
      <c r="J129" s="5" t="s">
        <v>2841</v>
      </c>
      <c r="K129" t="str">
        <f>IF((VLOOKUP(A129,'FBS input file'!A:D,2,0))="","Not Binding",VLOOKUP(A129,'FBS input file'!A:D,2,0))</f>
        <v>Not Binding</v>
      </c>
    </row>
    <row r="130" spans="1:11" ht="120" customHeight="1" x14ac:dyDescent="0.25">
      <c r="A130" s="9" t="s">
        <v>3458</v>
      </c>
      <c r="B130" s="9">
        <v>88</v>
      </c>
      <c r="C130" s="9" t="s">
        <v>9</v>
      </c>
      <c r="D130" s="10"/>
      <c r="E130" s="9" t="s">
        <v>509</v>
      </c>
      <c r="F130" s="9" t="s">
        <v>510</v>
      </c>
      <c r="G130" s="9" t="s">
        <v>12</v>
      </c>
      <c r="H130" s="9" t="s">
        <v>511</v>
      </c>
      <c r="I130" s="9" t="s">
        <v>512</v>
      </c>
      <c r="J130" s="5" t="s">
        <v>3134</v>
      </c>
      <c r="K130" t="str">
        <f>IF((VLOOKUP(A130,'FBS input file'!A:D,2,0))="","Not Binding",VLOOKUP(A130,'FBS input file'!A:D,2,0))</f>
        <v>Not Binding</v>
      </c>
    </row>
    <row r="131" spans="1:11" ht="120" customHeight="1" x14ac:dyDescent="0.25">
      <c r="A131" s="9" t="s">
        <v>3459</v>
      </c>
      <c r="B131" s="9">
        <v>57</v>
      </c>
      <c r="C131" s="9" t="s">
        <v>9</v>
      </c>
      <c r="D131" s="10"/>
      <c r="E131" s="9" t="s">
        <v>513</v>
      </c>
      <c r="F131" s="9" t="s">
        <v>514</v>
      </c>
      <c r="G131" s="9" t="s">
        <v>26</v>
      </c>
      <c r="H131" s="9" t="s">
        <v>515</v>
      </c>
      <c r="I131" s="9" t="s">
        <v>516</v>
      </c>
      <c r="J131" s="5" t="s">
        <v>2577</v>
      </c>
      <c r="K131" t="str">
        <f>IF((VLOOKUP(A131,'FBS input file'!A:D,2,0))="","Not Binding",VLOOKUP(A131,'FBS input file'!A:D,2,0))</f>
        <v>Not Binding</v>
      </c>
    </row>
    <row r="132" spans="1:11" ht="120" customHeight="1" x14ac:dyDescent="0.25">
      <c r="A132" s="9" t="s">
        <v>3460</v>
      </c>
      <c r="B132" s="9">
        <v>52</v>
      </c>
      <c r="C132" s="9" t="s">
        <v>19</v>
      </c>
      <c r="D132" s="10"/>
      <c r="E132" s="9" t="s">
        <v>517</v>
      </c>
      <c r="F132" s="9" t="s">
        <v>518</v>
      </c>
      <c r="G132" s="9" t="s">
        <v>384</v>
      </c>
      <c r="H132" s="9" t="s">
        <v>519</v>
      </c>
      <c r="I132" s="9" t="s">
        <v>520</v>
      </c>
      <c r="J132" s="5" t="s">
        <v>2979</v>
      </c>
      <c r="K132" t="str">
        <f>IF((VLOOKUP(A132,'FBS input file'!A:D,2,0))="","Not Binding",VLOOKUP(A132,'FBS input file'!A:D,2,0))</f>
        <v>Not Binding</v>
      </c>
    </row>
    <row r="133" spans="1:11" ht="120" customHeight="1" x14ac:dyDescent="0.25">
      <c r="A133" s="15" t="s">
        <v>3461</v>
      </c>
      <c r="B133" s="15">
        <v>51</v>
      </c>
      <c r="C133" s="15" t="s">
        <v>19</v>
      </c>
      <c r="D133" s="16"/>
      <c r="E133" s="15" t="s">
        <v>521</v>
      </c>
      <c r="F133" s="15" t="s">
        <v>522</v>
      </c>
      <c r="G133" s="15" t="s">
        <v>384</v>
      </c>
      <c r="H133" s="15" t="s">
        <v>523</v>
      </c>
      <c r="I133" s="15" t="s">
        <v>524</v>
      </c>
      <c r="J133" s="17" t="s">
        <v>3142</v>
      </c>
      <c r="K133" t="str">
        <f>IF((VLOOKUP(A133,'FBS input file'!A:D,2,0))="","Not Binding",VLOOKUP(A133,'FBS input file'!A:D,2,0))</f>
        <v>Not Binding</v>
      </c>
    </row>
    <row r="134" spans="1:11" ht="120" customHeight="1" x14ac:dyDescent="0.25">
      <c r="A134" s="9" t="s">
        <v>3462</v>
      </c>
      <c r="B134" s="9">
        <v>30</v>
      </c>
      <c r="C134" s="9" t="s">
        <v>9</v>
      </c>
      <c r="D134" s="10"/>
      <c r="E134" s="9" t="s">
        <v>406</v>
      </c>
      <c r="F134" s="9" t="s">
        <v>407</v>
      </c>
      <c r="G134" s="9" t="s">
        <v>79</v>
      </c>
      <c r="H134" s="9" t="s">
        <v>525</v>
      </c>
      <c r="I134" s="9" t="s">
        <v>526</v>
      </c>
      <c r="J134" s="5" t="s">
        <v>2767</v>
      </c>
      <c r="K134" t="str">
        <f>IF((VLOOKUP(A134,'FBS input file'!A:D,2,0))="","Not Binding",VLOOKUP(A134,'FBS input file'!A:D,2,0))</f>
        <v>Not Binding</v>
      </c>
    </row>
    <row r="135" spans="1:11" ht="120" customHeight="1" x14ac:dyDescent="0.25">
      <c r="A135" s="9" t="s">
        <v>3463</v>
      </c>
      <c r="B135" s="9">
        <v>28</v>
      </c>
      <c r="C135" s="9" t="s">
        <v>9</v>
      </c>
      <c r="D135" s="10"/>
      <c r="E135" s="9" t="s">
        <v>527</v>
      </c>
      <c r="F135" s="9" t="s">
        <v>528</v>
      </c>
      <c r="G135" s="9" t="s">
        <v>26</v>
      </c>
      <c r="H135" s="9" t="s">
        <v>529</v>
      </c>
      <c r="I135" s="9" t="s">
        <v>530</v>
      </c>
      <c r="J135" s="5" t="s">
        <v>2902</v>
      </c>
      <c r="K135" t="str">
        <f>IF((VLOOKUP(A135,'FBS input file'!A:D,2,0))="","Not Binding",VLOOKUP(A135,'FBS input file'!A:D,2,0))</f>
        <v>Not Binding</v>
      </c>
    </row>
    <row r="136" spans="1:11" ht="120" customHeight="1" x14ac:dyDescent="0.25">
      <c r="A136" s="9" t="s">
        <v>3464</v>
      </c>
      <c r="B136" s="9">
        <v>16</v>
      </c>
      <c r="C136" s="9" t="s">
        <v>9</v>
      </c>
      <c r="D136" s="10"/>
      <c r="E136" s="9" t="s">
        <v>531</v>
      </c>
      <c r="F136" s="9" t="s">
        <v>532</v>
      </c>
      <c r="G136" s="9" t="s">
        <v>26</v>
      </c>
      <c r="H136" s="9" t="s">
        <v>533</v>
      </c>
      <c r="I136" s="9" t="s">
        <v>534</v>
      </c>
      <c r="J136" s="5" t="s">
        <v>2763</v>
      </c>
      <c r="K136" t="str">
        <f>IF((VLOOKUP(A136,'FBS input file'!A:D,2,0))="","Not Binding",VLOOKUP(A136,'FBS input file'!A:D,2,0))</f>
        <v>Not Binding</v>
      </c>
    </row>
    <row r="137" spans="1:11" ht="120" customHeight="1" x14ac:dyDescent="0.25">
      <c r="A137" s="9" t="s">
        <v>3465</v>
      </c>
      <c r="B137" s="9">
        <v>13</v>
      </c>
      <c r="C137" s="9" t="s">
        <v>9</v>
      </c>
      <c r="D137" s="10"/>
      <c r="E137" s="9" t="s">
        <v>535</v>
      </c>
      <c r="F137" s="9" t="s">
        <v>536</v>
      </c>
      <c r="G137" s="9" t="s">
        <v>26</v>
      </c>
      <c r="H137" s="9" t="s">
        <v>537</v>
      </c>
      <c r="I137" s="9" t="s">
        <v>538</v>
      </c>
      <c r="J137" s="5" t="s">
        <v>2620</v>
      </c>
      <c r="K137" t="str">
        <f>IF((VLOOKUP(A137,'FBS input file'!A:D,2,0))="","Not Binding",VLOOKUP(A137,'FBS input file'!A:D,2,0))</f>
        <v>Not Binding</v>
      </c>
    </row>
    <row r="138" spans="1:11" ht="120" customHeight="1" x14ac:dyDescent="0.25">
      <c r="A138" s="9" t="s">
        <v>3466</v>
      </c>
      <c r="B138" s="9">
        <v>24</v>
      </c>
      <c r="C138" s="9" t="s">
        <v>9</v>
      </c>
      <c r="D138" s="10"/>
      <c r="E138" s="9" t="s">
        <v>539</v>
      </c>
      <c r="F138" s="9" t="s">
        <v>540</v>
      </c>
      <c r="G138" s="9" t="s">
        <v>183</v>
      </c>
      <c r="H138" s="9" t="s">
        <v>541</v>
      </c>
      <c r="I138" s="9" t="s">
        <v>542</v>
      </c>
      <c r="J138" s="5" t="s">
        <v>3324</v>
      </c>
      <c r="K138" t="str">
        <f>IF((VLOOKUP(A138,'FBS input file'!A:D,2,0))="","Not Binding",VLOOKUP(A138,'FBS input file'!A:D,2,0))</f>
        <v>Not Binding</v>
      </c>
    </row>
    <row r="139" spans="1:11" ht="120" customHeight="1" x14ac:dyDescent="0.25">
      <c r="A139" s="9" t="s">
        <v>3467</v>
      </c>
      <c r="B139" s="9">
        <v>20</v>
      </c>
      <c r="C139" s="9" t="s">
        <v>9</v>
      </c>
      <c r="D139" s="10"/>
      <c r="E139" s="9" t="s">
        <v>318</v>
      </c>
      <c r="F139" s="9" t="s">
        <v>319</v>
      </c>
      <c r="G139" s="9" t="s">
        <v>183</v>
      </c>
      <c r="H139" s="9" t="s">
        <v>543</v>
      </c>
      <c r="I139" s="9" t="s">
        <v>544</v>
      </c>
      <c r="J139" s="5" t="s">
        <v>3158</v>
      </c>
      <c r="K139" t="str">
        <f>IF((VLOOKUP(A139,'FBS input file'!A:D,2,0))="","Not Binding",VLOOKUP(A139,'FBS input file'!A:D,2,0))</f>
        <v>Not Binding</v>
      </c>
    </row>
    <row r="140" spans="1:11" ht="120" customHeight="1" x14ac:dyDescent="0.25">
      <c r="A140" s="9" t="s">
        <v>3468</v>
      </c>
      <c r="B140" s="9">
        <v>41</v>
      </c>
      <c r="C140" s="9" t="s">
        <v>9</v>
      </c>
      <c r="D140" s="10"/>
      <c r="E140" s="9" t="s">
        <v>263</v>
      </c>
      <c r="F140" s="9" t="s">
        <v>264</v>
      </c>
      <c r="G140" s="9" t="s">
        <v>26</v>
      </c>
      <c r="H140" s="9" t="s">
        <v>545</v>
      </c>
      <c r="I140" s="9" t="s">
        <v>546</v>
      </c>
      <c r="J140" s="5" t="s">
        <v>2824</v>
      </c>
      <c r="K140" t="str">
        <f>IF((VLOOKUP(A140,'FBS input file'!A:D,2,0))="","Not Binding",VLOOKUP(A140,'FBS input file'!A:D,2,0))</f>
        <v>Not Binding</v>
      </c>
    </row>
    <row r="141" spans="1:11" ht="120" customHeight="1" x14ac:dyDescent="0.25">
      <c r="A141" s="9" t="s">
        <v>3469</v>
      </c>
      <c r="B141" s="9">
        <v>38</v>
      </c>
      <c r="C141" s="9" t="s">
        <v>19</v>
      </c>
      <c r="D141" s="10"/>
      <c r="E141" s="9" t="s">
        <v>547</v>
      </c>
      <c r="F141" s="9" t="s">
        <v>548</v>
      </c>
      <c r="G141" s="9" t="s">
        <v>384</v>
      </c>
      <c r="H141" s="9" t="s">
        <v>549</v>
      </c>
      <c r="I141" s="9" t="s">
        <v>550</v>
      </c>
      <c r="J141" s="5" t="s">
        <v>2626</v>
      </c>
      <c r="K141" t="str">
        <f>IF((VLOOKUP(A141,'FBS input file'!A:D,2,0))="","Not Binding",VLOOKUP(A141,'FBS input file'!A:D,2,0))</f>
        <v>Not Binding</v>
      </c>
    </row>
    <row r="142" spans="1:11" ht="120" customHeight="1" x14ac:dyDescent="0.25">
      <c r="A142" s="9" t="s">
        <v>3470</v>
      </c>
      <c r="B142" s="9">
        <v>47</v>
      </c>
      <c r="C142" s="9" t="s">
        <v>9</v>
      </c>
      <c r="D142" s="10"/>
      <c r="E142" s="9" t="s">
        <v>513</v>
      </c>
      <c r="F142" s="9" t="s">
        <v>514</v>
      </c>
      <c r="G142" s="9" t="s">
        <v>26</v>
      </c>
      <c r="H142" s="9" t="s">
        <v>551</v>
      </c>
      <c r="I142" s="9" t="s">
        <v>552</v>
      </c>
      <c r="J142" s="5" t="s">
        <v>2579</v>
      </c>
      <c r="K142" t="str">
        <f>IF((VLOOKUP(A142,'FBS input file'!A:D,2,0))="","Not Binding",VLOOKUP(A142,'FBS input file'!A:D,2,0))</f>
        <v>Not Binding</v>
      </c>
    </row>
    <row r="143" spans="1:11" ht="120" customHeight="1" x14ac:dyDescent="0.25">
      <c r="A143" s="9" t="s">
        <v>3471</v>
      </c>
      <c r="B143" s="9">
        <v>5</v>
      </c>
      <c r="C143" s="9" t="s">
        <v>19</v>
      </c>
      <c r="D143" s="10"/>
      <c r="E143" s="9" t="s">
        <v>553</v>
      </c>
      <c r="F143" s="9" t="s">
        <v>554</v>
      </c>
      <c r="G143" s="9" t="s">
        <v>5002</v>
      </c>
      <c r="H143" s="9" t="s">
        <v>555</v>
      </c>
      <c r="I143" s="9" t="s">
        <v>556</v>
      </c>
      <c r="J143" s="5" t="s">
        <v>3327</v>
      </c>
      <c r="K143" t="str">
        <f>IF((VLOOKUP(A143,'FBS input file'!A:D,2,0))="","Not Binding",VLOOKUP(A143,'FBS input file'!A:D,2,0))</f>
        <v>Not Binding</v>
      </c>
    </row>
    <row r="144" spans="1:11" ht="120" customHeight="1" x14ac:dyDescent="0.25">
      <c r="A144" s="9" t="s">
        <v>3472</v>
      </c>
      <c r="B144" s="9">
        <v>4</v>
      </c>
      <c r="C144" s="9" t="s">
        <v>9</v>
      </c>
      <c r="D144" s="10"/>
      <c r="E144" s="9" t="s">
        <v>557</v>
      </c>
      <c r="F144" s="9" t="s">
        <v>558</v>
      </c>
      <c r="G144" s="9" t="s">
        <v>26</v>
      </c>
      <c r="H144" s="9" t="s">
        <v>559</v>
      </c>
      <c r="I144" s="9" t="s">
        <v>560</v>
      </c>
      <c r="J144" s="5" t="s">
        <v>3193</v>
      </c>
      <c r="K144" t="str">
        <f>IF((VLOOKUP(A144,'FBS input file'!A:D,2,0))="","Not Binding",VLOOKUP(A144,'FBS input file'!A:D,2,0))</f>
        <v>Ambiguous</v>
      </c>
    </row>
    <row r="145" spans="1:11" ht="120" customHeight="1" x14ac:dyDescent="0.25">
      <c r="A145" s="9" t="s">
        <v>3473</v>
      </c>
      <c r="B145" s="9">
        <v>9</v>
      </c>
      <c r="C145" s="9" t="s">
        <v>9</v>
      </c>
      <c r="D145" s="10"/>
      <c r="E145" s="9" t="s">
        <v>561</v>
      </c>
      <c r="F145" s="9" t="s">
        <v>562</v>
      </c>
      <c r="G145" s="9" t="s">
        <v>12</v>
      </c>
      <c r="H145" s="9" t="s">
        <v>563</v>
      </c>
      <c r="I145" s="9" t="s">
        <v>564</v>
      </c>
      <c r="J145" s="5" t="s">
        <v>2652</v>
      </c>
      <c r="K145" t="str">
        <f>IF((VLOOKUP(A145,'FBS input file'!A:D,2,0))="","Not Binding",VLOOKUP(A145,'FBS input file'!A:D,2,0))</f>
        <v>Not Binding</v>
      </c>
    </row>
    <row r="146" spans="1:11" ht="120" customHeight="1" x14ac:dyDescent="0.25">
      <c r="A146" s="9" t="s">
        <v>3474</v>
      </c>
      <c r="B146" s="9">
        <v>78</v>
      </c>
      <c r="C146" s="9" t="s">
        <v>9</v>
      </c>
      <c r="D146" s="10"/>
      <c r="E146" s="9" t="s">
        <v>565</v>
      </c>
      <c r="F146" s="9" t="s">
        <v>566</v>
      </c>
      <c r="G146" s="9" t="s">
        <v>183</v>
      </c>
      <c r="H146" s="9" t="s">
        <v>567</v>
      </c>
      <c r="I146" s="9" t="s">
        <v>568</v>
      </c>
      <c r="J146" s="5" t="s">
        <v>2877</v>
      </c>
      <c r="K146" t="str">
        <f>IF((VLOOKUP(A146,'FBS input file'!A:D,2,0))="","Not Binding",VLOOKUP(A146,'FBS input file'!A:D,2,0))</f>
        <v>Not Binding</v>
      </c>
    </row>
    <row r="147" spans="1:11" ht="120" customHeight="1" x14ac:dyDescent="0.25">
      <c r="A147" s="9" t="s">
        <v>3475</v>
      </c>
      <c r="B147" s="9">
        <v>64</v>
      </c>
      <c r="C147" s="9" t="s">
        <v>19</v>
      </c>
      <c r="D147" s="10"/>
      <c r="E147" s="9" t="s">
        <v>569</v>
      </c>
      <c r="F147" s="9" t="s">
        <v>66</v>
      </c>
      <c r="G147" s="9" t="s">
        <v>384</v>
      </c>
      <c r="H147" s="9" t="s">
        <v>570</v>
      </c>
      <c r="I147" s="9" t="s">
        <v>571</v>
      </c>
      <c r="J147" s="5" t="s">
        <v>2715</v>
      </c>
      <c r="K147" t="str">
        <f>IF((VLOOKUP(A147,'FBS input file'!A:D,2,0))="","Not Binding",VLOOKUP(A147,'FBS input file'!A:D,2,0))</f>
        <v>Not Binding</v>
      </c>
    </row>
    <row r="148" spans="1:11" ht="120" customHeight="1" x14ac:dyDescent="0.25">
      <c r="A148" s="9" t="s">
        <v>3476</v>
      </c>
      <c r="B148" s="9">
        <v>61</v>
      </c>
      <c r="C148" s="9" t="s">
        <v>9</v>
      </c>
      <c r="D148" s="10"/>
      <c r="E148" s="9" t="s">
        <v>572</v>
      </c>
      <c r="F148" s="9" t="s">
        <v>573</v>
      </c>
      <c r="G148" s="9" t="s">
        <v>26</v>
      </c>
      <c r="H148" s="9" t="s">
        <v>574</v>
      </c>
      <c r="I148" s="9" t="s">
        <v>575</v>
      </c>
      <c r="J148" s="5" t="s">
        <v>2618</v>
      </c>
      <c r="K148" t="str">
        <f>IF((VLOOKUP(A148,'FBS input file'!A:D,2,0))="","Not Binding",VLOOKUP(A148,'FBS input file'!A:D,2,0))</f>
        <v>Not Binding</v>
      </c>
    </row>
    <row r="149" spans="1:11" ht="120" customHeight="1" x14ac:dyDescent="0.25">
      <c r="A149" s="9" t="s">
        <v>3477</v>
      </c>
      <c r="B149" s="9">
        <v>72</v>
      </c>
      <c r="C149" s="9" t="s">
        <v>9</v>
      </c>
      <c r="D149" s="10"/>
      <c r="E149" s="9" t="s">
        <v>576</v>
      </c>
      <c r="F149" s="9" t="s">
        <v>577</v>
      </c>
      <c r="G149" s="9" t="s">
        <v>183</v>
      </c>
      <c r="H149" s="9" t="s">
        <v>578</v>
      </c>
      <c r="I149" s="9" t="s">
        <v>579</v>
      </c>
      <c r="J149" s="5" t="s">
        <v>2780</v>
      </c>
      <c r="K149" t="str">
        <f>IF((VLOOKUP(A149,'FBS input file'!A:D,2,0))="","Not Binding",VLOOKUP(A149,'FBS input file'!A:D,2,0))</f>
        <v>Not Binding</v>
      </c>
    </row>
    <row r="150" spans="1:11" ht="120" customHeight="1" x14ac:dyDescent="0.25">
      <c r="A150" s="9" t="s">
        <v>3478</v>
      </c>
      <c r="B150" s="9">
        <v>68</v>
      </c>
      <c r="C150" s="9" t="s">
        <v>9</v>
      </c>
      <c r="D150" s="10"/>
      <c r="E150" s="9" t="s">
        <v>580</v>
      </c>
      <c r="F150" s="9" t="s">
        <v>581</v>
      </c>
      <c r="G150" s="9" t="s">
        <v>183</v>
      </c>
      <c r="H150" s="9" t="s">
        <v>582</v>
      </c>
      <c r="I150" s="9" t="s">
        <v>583</v>
      </c>
      <c r="J150" s="5" t="s">
        <v>2843</v>
      </c>
      <c r="K150" t="str">
        <f>IF((VLOOKUP(A150,'FBS input file'!A:D,2,0))="","Not Binding",VLOOKUP(A150,'FBS input file'!A:D,2,0))</f>
        <v>Not Binding</v>
      </c>
    </row>
    <row r="151" spans="1:11" ht="120" customHeight="1" x14ac:dyDescent="0.25">
      <c r="A151" s="9" t="s">
        <v>3479</v>
      </c>
      <c r="B151" s="9">
        <v>90</v>
      </c>
      <c r="C151" s="9" t="s">
        <v>9</v>
      </c>
      <c r="D151" s="10"/>
      <c r="E151" s="9" t="s">
        <v>584</v>
      </c>
      <c r="F151" s="9" t="s">
        <v>585</v>
      </c>
      <c r="G151" s="9" t="s">
        <v>160</v>
      </c>
      <c r="H151" s="9" t="s">
        <v>586</v>
      </c>
      <c r="I151" s="9" t="s">
        <v>587</v>
      </c>
      <c r="J151" s="5" t="s">
        <v>2629</v>
      </c>
      <c r="K151" t="str">
        <f>IF((VLOOKUP(A151,'FBS input file'!A:D,2,0))="","Not Binding",VLOOKUP(A151,'FBS input file'!A:D,2,0))</f>
        <v>Not Binding</v>
      </c>
    </row>
    <row r="152" spans="1:11" ht="120" customHeight="1" x14ac:dyDescent="0.25">
      <c r="A152" s="9" t="s">
        <v>3480</v>
      </c>
      <c r="B152" s="9">
        <v>87</v>
      </c>
      <c r="C152" s="9" t="s">
        <v>19</v>
      </c>
      <c r="D152" s="10"/>
      <c r="E152" s="9" t="s">
        <v>588</v>
      </c>
      <c r="F152" s="9" t="s">
        <v>589</v>
      </c>
      <c r="G152" s="9" t="s">
        <v>384</v>
      </c>
      <c r="H152" s="9" t="s">
        <v>590</v>
      </c>
      <c r="I152" s="9" t="s">
        <v>591</v>
      </c>
      <c r="J152" s="5" t="s">
        <v>3126</v>
      </c>
      <c r="K152" t="str">
        <f>IF((VLOOKUP(A152,'FBS input file'!A:D,2,0))="","Not Binding",VLOOKUP(A152,'FBS input file'!A:D,2,0))</f>
        <v>Not Binding</v>
      </c>
    </row>
    <row r="153" spans="1:11" ht="120" customHeight="1" x14ac:dyDescent="0.25">
      <c r="A153" s="9" t="s">
        <v>3481</v>
      </c>
      <c r="B153" s="9">
        <v>95</v>
      </c>
      <c r="C153" s="9" t="s">
        <v>9</v>
      </c>
      <c r="D153" s="10"/>
      <c r="E153" s="9" t="s">
        <v>592</v>
      </c>
      <c r="F153" s="9" t="s">
        <v>593</v>
      </c>
      <c r="G153" s="9" t="s">
        <v>26</v>
      </c>
      <c r="H153" s="9" t="s">
        <v>594</v>
      </c>
      <c r="I153" s="9" t="s">
        <v>595</v>
      </c>
      <c r="J153" s="5" t="s">
        <v>2730</v>
      </c>
      <c r="K153" t="str">
        <f>IF((VLOOKUP(A153,'FBS input file'!A:D,2,0))="","Not Binding",VLOOKUP(A153,'FBS input file'!A:D,2,0))</f>
        <v>Not Binding</v>
      </c>
    </row>
    <row r="154" spans="1:11" ht="120" customHeight="1" x14ac:dyDescent="0.25">
      <c r="A154" s="9" t="s">
        <v>3482</v>
      </c>
      <c r="B154" s="9">
        <v>93</v>
      </c>
      <c r="C154" s="9" t="s">
        <v>9</v>
      </c>
      <c r="D154" s="10"/>
      <c r="E154" s="9" t="s">
        <v>468</v>
      </c>
      <c r="F154" s="9" t="s">
        <v>469</v>
      </c>
      <c r="G154" s="9" t="s">
        <v>26</v>
      </c>
      <c r="H154" s="9" t="s">
        <v>596</v>
      </c>
      <c r="I154" s="9" t="s">
        <v>597</v>
      </c>
      <c r="J154" s="5" t="s">
        <v>2985</v>
      </c>
      <c r="K154" t="str">
        <f>IF((VLOOKUP(A154,'FBS input file'!A:D,2,0))="","Not Binding",VLOOKUP(A154,'FBS input file'!A:D,2,0))</f>
        <v>Not Binding</v>
      </c>
    </row>
    <row r="155" spans="1:11" ht="120" customHeight="1" x14ac:dyDescent="0.25">
      <c r="A155" s="9" t="s">
        <v>3483</v>
      </c>
      <c r="B155" s="9">
        <v>50</v>
      </c>
      <c r="C155" s="9" t="s">
        <v>9</v>
      </c>
      <c r="D155" s="10"/>
      <c r="E155" s="9" t="s">
        <v>598</v>
      </c>
      <c r="F155" s="9" t="s">
        <v>599</v>
      </c>
      <c r="G155" s="9" t="s">
        <v>26</v>
      </c>
      <c r="H155" s="9" t="s">
        <v>600</v>
      </c>
      <c r="I155" s="9" t="s">
        <v>601</v>
      </c>
      <c r="J155" s="5" t="s">
        <v>2887</v>
      </c>
      <c r="K155" t="str">
        <f>IF((VLOOKUP(A155,'FBS input file'!A:D,2,0))="","Not Binding",VLOOKUP(A155,'FBS input file'!A:D,2,0))</f>
        <v>Not Binding</v>
      </c>
    </row>
    <row r="156" spans="1:11" ht="120" customHeight="1" x14ac:dyDescent="0.25">
      <c r="A156" s="9" t="s">
        <v>3484</v>
      </c>
      <c r="B156" s="9">
        <v>55</v>
      </c>
      <c r="C156" s="9" t="s">
        <v>9</v>
      </c>
      <c r="D156" s="10"/>
      <c r="E156" s="9" t="s">
        <v>602</v>
      </c>
      <c r="F156" s="9" t="s">
        <v>603</v>
      </c>
      <c r="G156" s="9" t="s">
        <v>12</v>
      </c>
      <c r="H156" s="9" t="s">
        <v>604</v>
      </c>
      <c r="I156" s="9" t="s">
        <v>605</v>
      </c>
      <c r="J156" s="5" t="s">
        <v>3141</v>
      </c>
      <c r="K156" t="str">
        <f>IF((VLOOKUP(A156,'FBS input file'!A:D,2,0))="","Not Binding",VLOOKUP(A156,'FBS input file'!A:D,2,0))</f>
        <v>Not Binding</v>
      </c>
    </row>
    <row r="157" spans="1:11" ht="120" customHeight="1" x14ac:dyDescent="0.25">
      <c r="A157" s="9" t="s">
        <v>3485</v>
      </c>
      <c r="B157" s="9">
        <v>54</v>
      </c>
      <c r="C157" s="9" t="s">
        <v>9</v>
      </c>
      <c r="D157" s="10"/>
      <c r="E157" s="9" t="s">
        <v>606</v>
      </c>
      <c r="F157" s="9" t="s">
        <v>607</v>
      </c>
      <c r="G157" s="9" t="s">
        <v>12</v>
      </c>
      <c r="H157" s="9" t="s">
        <v>608</v>
      </c>
      <c r="I157" s="9" t="s">
        <v>609</v>
      </c>
      <c r="J157" s="5" t="s">
        <v>3229</v>
      </c>
      <c r="K157" t="str">
        <f>IF((VLOOKUP(A157,'FBS input file'!A:D,2,0))="","Not Binding",VLOOKUP(A157,'FBS input file'!A:D,2,0))</f>
        <v>Not Binding</v>
      </c>
    </row>
    <row r="158" spans="1:11" ht="120" customHeight="1" x14ac:dyDescent="0.25">
      <c r="A158" s="9" t="s">
        <v>3486</v>
      </c>
      <c r="B158" s="9">
        <v>15</v>
      </c>
      <c r="C158" s="9" t="s">
        <v>9</v>
      </c>
      <c r="D158" s="10"/>
      <c r="E158" s="9" t="s">
        <v>610</v>
      </c>
      <c r="F158" s="9" t="s">
        <v>611</v>
      </c>
      <c r="G158" s="9" t="s">
        <v>12</v>
      </c>
      <c r="H158" s="9" t="s">
        <v>612</v>
      </c>
      <c r="I158" s="9" t="s">
        <v>613</v>
      </c>
      <c r="J158" s="5" t="s">
        <v>3084</v>
      </c>
      <c r="K158" t="str">
        <f>IF((VLOOKUP(A158,'FBS input file'!A:D,2,0))="","Not Binding",VLOOKUP(A158,'FBS input file'!A:D,2,0))</f>
        <v>Not Binding</v>
      </c>
    </row>
    <row r="159" spans="1:11" ht="120" customHeight="1" x14ac:dyDescent="0.25">
      <c r="A159" s="9" t="s">
        <v>3487</v>
      </c>
      <c r="B159" s="9">
        <v>12</v>
      </c>
      <c r="C159" s="9" t="s">
        <v>9</v>
      </c>
      <c r="D159" s="10"/>
      <c r="E159" s="9" t="s">
        <v>569</v>
      </c>
      <c r="F159" s="9" t="s">
        <v>66</v>
      </c>
      <c r="G159" s="9" t="s">
        <v>26</v>
      </c>
      <c r="H159" s="9" t="s">
        <v>614</v>
      </c>
      <c r="I159" s="9" t="s">
        <v>615</v>
      </c>
      <c r="J159" s="5" t="s">
        <v>2716</v>
      </c>
      <c r="K159" t="str">
        <f>IF((VLOOKUP(A159,'FBS input file'!A:D,2,0))="","Not Binding",VLOOKUP(A159,'FBS input file'!A:D,2,0))</f>
        <v>Not Binding</v>
      </c>
    </row>
    <row r="160" spans="1:11" ht="120" customHeight="1" x14ac:dyDescent="0.25">
      <c r="A160" s="9" t="s">
        <v>3488</v>
      </c>
      <c r="B160" s="9">
        <v>23</v>
      </c>
      <c r="C160" s="9" t="s">
        <v>9</v>
      </c>
      <c r="D160" s="10"/>
      <c r="E160" s="9" t="s">
        <v>616</v>
      </c>
      <c r="F160" s="9" t="s">
        <v>617</v>
      </c>
      <c r="G160" s="9" t="s">
        <v>183</v>
      </c>
      <c r="H160" s="9" t="s">
        <v>618</v>
      </c>
      <c r="I160" s="9" t="s">
        <v>619</v>
      </c>
      <c r="J160" s="5" t="s">
        <v>2945</v>
      </c>
      <c r="K160" t="str">
        <f>IF((VLOOKUP(A160,'FBS input file'!A:D,2,0))="","Not Binding",VLOOKUP(A160,'FBS input file'!A:D,2,0))</f>
        <v>Not Binding</v>
      </c>
    </row>
    <row r="161" spans="1:11" ht="120" customHeight="1" x14ac:dyDescent="0.25">
      <c r="A161" s="9" t="s">
        <v>3489</v>
      </c>
      <c r="B161" s="9">
        <v>19</v>
      </c>
      <c r="C161" s="9" t="s">
        <v>9</v>
      </c>
      <c r="D161" s="10"/>
      <c r="E161" s="9" t="s">
        <v>620</v>
      </c>
      <c r="F161" s="9" t="s">
        <v>621</v>
      </c>
      <c r="G161" s="9" t="s">
        <v>26</v>
      </c>
      <c r="H161" s="9" t="s">
        <v>622</v>
      </c>
      <c r="I161" s="9" t="s">
        <v>623</v>
      </c>
      <c r="J161" s="5" t="s">
        <v>2845</v>
      </c>
      <c r="K161" t="str">
        <f>IF((VLOOKUP(A161,'FBS input file'!A:D,2,0))="","Not Binding",VLOOKUP(A161,'FBS input file'!A:D,2,0))</f>
        <v>Not Binding</v>
      </c>
    </row>
    <row r="162" spans="1:11" ht="120" customHeight="1" x14ac:dyDescent="0.25">
      <c r="A162" s="9" t="s">
        <v>3490</v>
      </c>
      <c r="B162" s="9">
        <v>40</v>
      </c>
      <c r="C162" s="9" t="s">
        <v>19</v>
      </c>
      <c r="D162" s="10"/>
      <c r="E162" s="9" t="s">
        <v>41</v>
      </c>
      <c r="F162" s="9" t="s">
        <v>42</v>
      </c>
      <c r="G162" s="9" t="s">
        <v>384</v>
      </c>
      <c r="H162" s="9" t="s">
        <v>624</v>
      </c>
      <c r="I162" s="9" t="s">
        <v>625</v>
      </c>
      <c r="J162" s="5" t="s">
        <v>3312</v>
      </c>
      <c r="K162" t="str">
        <f>IF((VLOOKUP(A162,'FBS input file'!A:D,2,0))="","Not Binding",VLOOKUP(A162,'FBS input file'!A:D,2,0))</f>
        <v>Not Binding</v>
      </c>
    </row>
    <row r="163" spans="1:11" ht="120" customHeight="1" x14ac:dyDescent="0.25">
      <c r="A163" s="9" t="s">
        <v>3491</v>
      </c>
      <c r="B163" s="9">
        <v>37</v>
      </c>
      <c r="C163" s="9" t="s">
        <v>9</v>
      </c>
      <c r="D163" s="10"/>
      <c r="E163" s="9" t="s">
        <v>10</v>
      </c>
      <c r="F163" s="9" t="s">
        <v>11</v>
      </c>
      <c r="G163" s="9" t="s">
        <v>26</v>
      </c>
      <c r="H163" s="9" t="s">
        <v>626</v>
      </c>
      <c r="I163" s="9" t="s">
        <v>627</v>
      </c>
      <c r="J163" s="5" t="s">
        <v>2847</v>
      </c>
      <c r="K163" t="str">
        <f>IF((VLOOKUP(A163,'FBS input file'!A:D,2,0))="","Not Binding",VLOOKUP(A163,'FBS input file'!A:D,2,0))</f>
        <v>Not Binding</v>
      </c>
    </row>
    <row r="164" spans="1:11" ht="120" customHeight="1" x14ac:dyDescent="0.25">
      <c r="A164" s="9" t="s">
        <v>3492</v>
      </c>
      <c r="B164" s="9">
        <v>46</v>
      </c>
      <c r="C164" s="9" t="s">
        <v>9</v>
      </c>
      <c r="D164" s="10"/>
      <c r="E164" s="9" t="s">
        <v>628</v>
      </c>
      <c r="F164" s="9" t="s">
        <v>629</v>
      </c>
      <c r="G164" s="9" t="s">
        <v>12</v>
      </c>
      <c r="H164" s="9" t="s">
        <v>630</v>
      </c>
      <c r="I164" s="9" t="s">
        <v>631</v>
      </c>
      <c r="J164" s="5" t="s">
        <v>2916</v>
      </c>
      <c r="K164" t="str">
        <f>IF((VLOOKUP(A164,'FBS input file'!A:D,2,0))="","Not Binding",VLOOKUP(A164,'FBS input file'!A:D,2,0))</f>
        <v>Not Binding</v>
      </c>
    </row>
    <row r="165" spans="1:11" ht="120" customHeight="1" x14ac:dyDescent="0.25">
      <c r="A165" s="9" t="s">
        <v>3493</v>
      </c>
      <c r="B165" s="9">
        <v>44</v>
      </c>
      <c r="C165" s="9" t="s">
        <v>9</v>
      </c>
      <c r="D165" s="10"/>
      <c r="E165" s="9" t="s">
        <v>632</v>
      </c>
      <c r="F165" s="9" t="s">
        <v>633</v>
      </c>
      <c r="G165" s="9" t="s">
        <v>26</v>
      </c>
      <c r="H165" s="9" t="s">
        <v>634</v>
      </c>
      <c r="I165" s="9" t="s">
        <v>635</v>
      </c>
      <c r="J165" s="5" t="s">
        <v>2613</v>
      </c>
      <c r="K165" t="str">
        <f>IF((VLOOKUP(A165,'FBS input file'!A:D,2,0))="","Not Binding",VLOOKUP(A165,'FBS input file'!A:D,2,0))</f>
        <v>Not Binding</v>
      </c>
    </row>
    <row r="166" spans="1:11" ht="120" customHeight="1" x14ac:dyDescent="0.25">
      <c r="A166" s="9" t="s">
        <v>3494</v>
      </c>
      <c r="B166" s="9">
        <v>34</v>
      </c>
      <c r="C166" s="9" t="s">
        <v>9</v>
      </c>
      <c r="D166" s="10"/>
      <c r="E166" s="9" t="s">
        <v>434</v>
      </c>
      <c r="F166" s="9" t="s">
        <v>435</v>
      </c>
      <c r="G166" s="9" t="s">
        <v>12</v>
      </c>
      <c r="H166" s="9" t="s">
        <v>636</v>
      </c>
      <c r="I166" s="9" t="s">
        <v>637</v>
      </c>
      <c r="J166" s="5" t="s">
        <v>2850</v>
      </c>
      <c r="K166" t="str">
        <f>IF((VLOOKUP(A166,'FBS input file'!A:D,2,0))="","Not Binding",VLOOKUP(A166,'FBS input file'!A:D,2,0))</f>
        <v>Not Binding</v>
      </c>
    </row>
    <row r="167" spans="1:11" ht="120" customHeight="1" x14ac:dyDescent="0.25">
      <c r="A167" s="9" t="s">
        <v>3495</v>
      </c>
      <c r="B167" s="9">
        <v>8</v>
      </c>
      <c r="C167" s="9" t="s">
        <v>9</v>
      </c>
      <c r="D167" s="10"/>
      <c r="E167" s="9" t="s">
        <v>638</v>
      </c>
      <c r="F167" s="9" t="s">
        <v>639</v>
      </c>
      <c r="G167" s="9" t="s">
        <v>79</v>
      </c>
      <c r="H167" s="9" t="s">
        <v>640</v>
      </c>
      <c r="I167" s="9" t="s">
        <v>641</v>
      </c>
      <c r="J167" s="5" t="s">
        <v>2823</v>
      </c>
      <c r="K167" t="str">
        <f>IF((VLOOKUP(A167,'FBS input file'!A:D,2,0))="","Not Binding",VLOOKUP(A167,'FBS input file'!A:D,2,0))</f>
        <v>Not Binding</v>
      </c>
    </row>
    <row r="168" spans="1:11" ht="120" customHeight="1" x14ac:dyDescent="0.25">
      <c r="A168" s="9" t="s">
        <v>3496</v>
      </c>
      <c r="B168" s="9">
        <v>7</v>
      </c>
      <c r="C168" s="9" t="s">
        <v>9</v>
      </c>
      <c r="D168" s="10"/>
      <c r="E168" s="9" t="s">
        <v>278</v>
      </c>
      <c r="F168" s="9" t="s">
        <v>279</v>
      </c>
      <c r="G168" s="9" t="s">
        <v>12</v>
      </c>
      <c r="H168" s="9" t="s">
        <v>642</v>
      </c>
      <c r="I168" s="9" t="s">
        <v>643</v>
      </c>
      <c r="J168" s="5" t="s">
        <v>3221</v>
      </c>
      <c r="K168" t="str">
        <f>IF((VLOOKUP(A168,'FBS input file'!A:D,2,0))="","Not Binding",VLOOKUP(A168,'FBS input file'!A:D,2,0))</f>
        <v>Not Binding</v>
      </c>
    </row>
    <row r="169" spans="1:11" ht="120" customHeight="1" x14ac:dyDescent="0.25">
      <c r="A169" s="9" t="s">
        <v>3497</v>
      </c>
      <c r="B169" s="9">
        <v>2</v>
      </c>
      <c r="C169" s="9" t="s">
        <v>9</v>
      </c>
      <c r="D169" s="10"/>
      <c r="E169" s="9" t="s">
        <v>644</v>
      </c>
      <c r="F169" s="9" t="s">
        <v>645</v>
      </c>
      <c r="G169" s="9" t="s">
        <v>183</v>
      </c>
      <c r="H169" s="9" t="s">
        <v>646</v>
      </c>
      <c r="I169" s="9" t="s">
        <v>647</v>
      </c>
      <c r="J169" s="5" t="s">
        <v>3086</v>
      </c>
      <c r="K169" t="str">
        <f>IF((VLOOKUP(A169,'FBS input file'!A:D,2,0))="","Not Binding",VLOOKUP(A169,'FBS input file'!A:D,2,0))</f>
        <v>Not Binding</v>
      </c>
    </row>
    <row r="170" spans="1:11" ht="120" customHeight="1" x14ac:dyDescent="0.25">
      <c r="A170" s="9" t="s">
        <v>3498</v>
      </c>
      <c r="B170" s="9">
        <v>60</v>
      </c>
      <c r="C170" s="9" t="s">
        <v>9</v>
      </c>
      <c r="D170" s="10"/>
      <c r="E170" s="9" t="s">
        <v>648</v>
      </c>
      <c r="F170" s="9" t="s">
        <v>649</v>
      </c>
      <c r="G170" s="9" t="s">
        <v>5002</v>
      </c>
      <c r="H170" s="9" t="s">
        <v>650</v>
      </c>
      <c r="I170" s="9" t="s">
        <v>651</v>
      </c>
      <c r="J170" s="5" t="s">
        <v>3321</v>
      </c>
      <c r="K170" t="str">
        <f>IF((VLOOKUP(A170,'FBS input file'!A:D,2,0))="","Not Binding",VLOOKUP(A170,'FBS input file'!A:D,2,0))</f>
        <v>Not Binding</v>
      </c>
    </row>
    <row r="171" spans="1:11" ht="120" customHeight="1" x14ac:dyDescent="0.25">
      <c r="A171" s="9" t="s">
        <v>3499</v>
      </c>
      <c r="B171" s="9">
        <v>71</v>
      </c>
      <c r="C171" s="9" t="s">
        <v>9</v>
      </c>
      <c r="D171" s="10"/>
      <c r="E171" s="9" t="s">
        <v>366</v>
      </c>
      <c r="F171" s="9" t="s">
        <v>367</v>
      </c>
      <c r="G171" s="9" t="s">
        <v>26</v>
      </c>
      <c r="H171" s="9" t="s">
        <v>652</v>
      </c>
      <c r="I171" s="9" t="s">
        <v>653</v>
      </c>
      <c r="J171" s="5" t="s">
        <v>2854</v>
      </c>
      <c r="K171" t="str">
        <f>IF((VLOOKUP(A171,'FBS input file'!A:D,2,0))="","Not Binding",VLOOKUP(A171,'FBS input file'!A:D,2,0))</f>
        <v>Not Binding</v>
      </c>
    </row>
    <row r="172" spans="1:11" ht="120" customHeight="1" x14ac:dyDescent="0.25">
      <c r="A172" s="9" t="s">
        <v>3500</v>
      </c>
      <c r="B172" s="9">
        <v>67</v>
      </c>
      <c r="C172" s="9" t="s">
        <v>9</v>
      </c>
      <c r="D172" s="10"/>
      <c r="E172" s="9" t="s">
        <v>654</v>
      </c>
      <c r="F172" s="9" t="s">
        <v>655</v>
      </c>
      <c r="G172" s="9" t="s">
        <v>26</v>
      </c>
      <c r="H172" s="9" t="s">
        <v>656</v>
      </c>
      <c r="I172" s="9" t="s">
        <v>657</v>
      </c>
      <c r="J172" s="5" t="s">
        <v>3236</v>
      </c>
      <c r="K172" t="str">
        <f>IF((VLOOKUP(A172,'FBS input file'!A:D,2,0))="","Not Binding",VLOOKUP(A172,'FBS input file'!A:D,2,0))</f>
        <v>Not Binding</v>
      </c>
    </row>
    <row r="173" spans="1:11" ht="120" customHeight="1" x14ac:dyDescent="0.25">
      <c r="A173" s="9" t="s">
        <v>3501</v>
      </c>
      <c r="B173" s="9">
        <v>89</v>
      </c>
      <c r="C173" s="9" t="s">
        <v>9</v>
      </c>
      <c r="D173" s="10"/>
      <c r="E173" s="9" t="s">
        <v>658</v>
      </c>
      <c r="F173" s="9" t="s">
        <v>659</v>
      </c>
      <c r="G173" s="9" t="s">
        <v>160</v>
      </c>
      <c r="H173" s="9" t="s">
        <v>660</v>
      </c>
      <c r="I173" s="9" t="s">
        <v>661</v>
      </c>
      <c r="J173" s="5" t="s">
        <v>2687</v>
      </c>
      <c r="K173" t="str">
        <f>IF((VLOOKUP(A173,'FBS input file'!A:D,2,0))="","Not Binding",VLOOKUP(A173,'FBS input file'!A:D,2,0))</f>
        <v>Not Binding</v>
      </c>
    </row>
    <row r="174" spans="1:11" ht="120" customHeight="1" x14ac:dyDescent="0.25">
      <c r="A174" s="9" t="s">
        <v>3502</v>
      </c>
      <c r="B174" s="9">
        <v>86</v>
      </c>
      <c r="C174" s="9" t="s">
        <v>9</v>
      </c>
      <c r="D174" s="10"/>
      <c r="E174" s="9" t="s">
        <v>662</v>
      </c>
      <c r="F174" s="9" t="s">
        <v>663</v>
      </c>
      <c r="G174" s="9" t="s">
        <v>5002</v>
      </c>
      <c r="H174" s="9" t="s">
        <v>664</v>
      </c>
      <c r="I174" s="9" t="s">
        <v>665</v>
      </c>
      <c r="J174" s="5" t="s">
        <v>2597</v>
      </c>
      <c r="K174" t="str">
        <f>IF((VLOOKUP(A174,'FBS input file'!A:D,2,0))="","Not Binding",VLOOKUP(A174,'FBS input file'!A:D,2,0))</f>
        <v>Not Binding</v>
      </c>
    </row>
    <row r="175" spans="1:11" ht="120" customHeight="1" x14ac:dyDescent="0.25">
      <c r="A175" s="9" t="s">
        <v>3503</v>
      </c>
      <c r="B175" s="9">
        <v>94</v>
      </c>
      <c r="C175" s="9" t="s">
        <v>9</v>
      </c>
      <c r="D175" s="10"/>
      <c r="E175" s="9" t="s">
        <v>666</v>
      </c>
      <c r="F175" s="9" t="s">
        <v>667</v>
      </c>
      <c r="G175" s="9" t="s">
        <v>26</v>
      </c>
      <c r="H175" s="9" t="s">
        <v>668</v>
      </c>
      <c r="I175" s="9" t="s">
        <v>669</v>
      </c>
      <c r="J175" s="5" t="s">
        <v>3136</v>
      </c>
      <c r="K175" t="str">
        <f>IF((VLOOKUP(A175,'FBS input file'!A:D,2,0))="","Not Binding",VLOOKUP(A175,'FBS input file'!A:D,2,0))</f>
        <v>Not Binding</v>
      </c>
    </row>
    <row r="176" spans="1:11" ht="120" customHeight="1" x14ac:dyDescent="0.25">
      <c r="A176" s="9" t="s">
        <v>3504</v>
      </c>
      <c r="B176" s="9">
        <v>92</v>
      </c>
      <c r="C176" s="9" t="s">
        <v>9</v>
      </c>
      <c r="D176" s="10"/>
      <c r="E176" s="9" t="s">
        <v>670</v>
      </c>
      <c r="F176" s="9" t="s">
        <v>671</v>
      </c>
      <c r="G176" s="9" t="s">
        <v>26</v>
      </c>
      <c r="H176" s="9" t="s">
        <v>672</v>
      </c>
      <c r="I176" s="9" t="s">
        <v>673</v>
      </c>
      <c r="J176" s="5" t="s">
        <v>2610</v>
      </c>
      <c r="K176" t="str">
        <f>IF((VLOOKUP(A176,'FBS input file'!A:D,2,0))="","Not Binding",VLOOKUP(A176,'FBS input file'!A:D,2,0))</f>
        <v>Not Binding</v>
      </c>
    </row>
    <row r="177" spans="1:11" ht="120" customHeight="1" x14ac:dyDescent="0.25">
      <c r="A177" s="9" t="s">
        <v>3505</v>
      </c>
      <c r="B177" s="9">
        <v>85</v>
      </c>
      <c r="C177" s="9" t="s">
        <v>9</v>
      </c>
      <c r="D177" s="10"/>
      <c r="E177" s="9" t="s">
        <v>632</v>
      </c>
      <c r="F177" s="9" t="s">
        <v>633</v>
      </c>
      <c r="G177" s="9" t="s">
        <v>12</v>
      </c>
      <c r="H177" s="9" t="s">
        <v>674</v>
      </c>
      <c r="I177" s="9" t="s">
        <v>675</v>
      </c>
      <c r="J177" s="5" t="s">
        <v>2614</v>
      </c>
      <c r="K177" t="str">
        <f>IF((VLOOKUP(A177,'FBS input file'!A:D,2,0))="","Not Binding",VLOOKUP(A177,'FBS input file'!A:D,2,0))</f>
        <v>Ambiguous</v>
      </c>
    </row>
    <row r="178" spans="1:11" ht="120" customHeight="1" x14ac:dyDescent="0.25">
      <c r="A178" s="9" t="s">
        <v>3506</v>
      </c>
      <c r="B178" s="9">
        <v>84</v>
      </c>
      <c r="C178" s="9" t="s">
        <v>9</v>
      </c>
      <c r="D178" s="10"/>
      <c r="E178" s="9" t="s">
        <v>513</v>
      </c>
      <c r="F178" s="9" t="s">
        <v>514</v>
      </c>
      <c r="G178" s="9" t="s">
        <v>183</v>
      </c>
      <c r="H178" s="9" t="s">
        <v>676</v>
      </c>
      <c r="I178" s="9" t="s">
        <v>677</v>
      </c>
      <c r="J178" s="5" t="s">
        <v>2576</v>
      </c>
      <c r="K178" t="str">
        <f>IF((VLOOKUP(A178,'FBS input file'!A:D,2,0))="","Not Binding",VLOOKUP(A178,'FBS input file'!A:D,2,0))</f>
        <v>Not Binding</v>
      </c>
    </row>
    <row r="179" spans="1:11" ht="120" customHeight="1" x14ac:dyDescent="0.25">
      <c r="A179" s="9" t="s">
        <v>3507</v>
      </c>
      <c r="B179" s="9">
        <v>53</v>
      </c>
      <c r="C179" s="9" t="s">
        <v>19</v>
      </c>
      <c r="D179" s="10"/>
      <c r="E179" s="9" t="s">
        <v>557</v>
      </c>
      <c r="F179" s="9" t="s">
        <v>558</v>
      </c>
      <c r="G179" s="9" t="s">
        <v>384</v>
      </c>
      <c r="H179" s="9" t="s">
        <v>678</v>
      </c>
      <c r="I179" s="9" t="s">
        <v>679</v>
      </c>
      <c r="J179" s="5" t="s">
        <v>3194</v>
      </c>
      <c r="K179" t="str">
        <f>IF((VLOOKUP(A179,'FBS input file'!A:D,2,0))="","Not Binding",VLOOKUP(A179,'FBS input file'!A:D,2,0))</f>
        <v>Not Binding</v>
      </c>
    </row>
    <row r="180" spans="1:11" ht="120" customHeight="1" x14ac:dyDescent="0.25">
      <c r="A180" s="9" t="s">
        <v>3508</v>
      </c>
      <c r="B180" s="9">
        <v>49</v>
      </c>
      <c r="C180" s="9" t="s">
        <v>9</v>
      </c>
      <c r="D180" s="10"/>
      <c r="E180" s="9" t="s">
        <v>680</v>
      </c>
      <c r="F180" s="9" t="s">
        <v>681</v>
      </c>
      <c r="G180" s="9" t="s">
        <v>183</v>
      </c>
      <c r="H180" s="9" t="s">
        <v>682</v>
      </c>
      <c r="I180" s="9" t="s">
        <v>683</v>
      </c>
      <c r="J180" s="5" t="s">
        <v>3243</v>
      </c>
      <c r="K180" t="str">
        <f>IF((VLOOKUP(A180,'FBS input file'!A:D,2,0))="","Not Binding",VLOOKUP(A180,'FBS input file'!A:D,2,0))</f>
        <v>Not Binding</v>
      </c>
    </row>
    <row r="181" spans="1:11" ht="120" customHeight="1" x14ac:dyDescent="0.25">
      <c r="A181" s="9" t="s">
        <v>3509</v>
      </c>
      <c r="B181" s="9">
        <v>48</v>
      </c>
      <c r="C181" s="9" t="s">
        <v>9</v>
      </c>
      <c r="D181" s="10"/>
      <c r="E181" s="9" t="s">
        <v>684</v>
      </c>
      <c r="F181" s="9" t="s">
        <v>685</v>
      </c>
      <c r="G181" s="9" t="s">
        <v>26</v>
      </c>
      <c r="H181" s="9" t="s">
        <v>686</v>
      </c>
      <c r="I181" s="9" t="s">
        <v>687</v>
      </c>
      <c r="J181" s="5" t="s">
        <v>3281</v>
      </c>
      <c r="K181" t="str">
        <f>IF((VLOOKUP(A181,'FBS input file'!A:D,2,0))="","Not Binding",VLOOKUP(A181,'FBS input file'!A:D,2,0))</f>
        <v>Ambiguous</v>
      </c>
    </row>
    <row r="182" spans="1:11" ht="120" customHeight="1" x14ac:dyDescent="0.25">
      <c r="A182" s="9" t="s">
        <v>3510</v>
      </c>
      <c r="B182" s="9">
        <v>22</v>
      </c>
      <c r="C182" s="9" t="s">
        <v>9</v>
      </c>
      <c r="D182" s="10"/>
      <c r="E182" s="9" t="s">
        <v>662</v>
      </c>
      <c r="F182" s="9" t="s">
        <v>663</v>
      </c>
      <c r="G182" s="9" t="s">
        <v>26</v>
      </c>
      <c r="H182" s="9" t="s">
        <v>688</v>
      </c>
      <c r="I182" s="9" t="s">
        <v>689</v>
      </c>
      <c r="J182" s="5" t="s">
        <v>2596</v>
      </c>
      <c r="K182" t="str">
        <f>IF((VLOOKUP(A182,'FBS input file'!A:D,2,0))="","Not Binding",VLOOKUP(A182,'FBS input file'!A:D,2,0))</f>
        <v>Not Binding</v>
      </c>
    </row>
    <row r="183" spans="1:11" ht="120" customHeight="1" x14ac:dyDescent="0.25">
      <c r="A183" s="9" t="s">
        <v>3511</v>
      </c>
      <c r="B183" s="9">
        <v>18</v>
      </c>
      <c r="C183" s="9" t="s">
        <v>9</v>
      </c>
      <c r="D183" s="10"/>
      <c r="E183" s="9" t="s">
        <v>434</v>
      </c>
      <c r="F183" s="9" t="s">
        <v>435</v>
      </c>
      <c r="G183" s="9" t="s">
        <v>12</v>
      </c>
      <c r="H183" s="9" t="s">
        <v>690</v>
      </c>
      <c r="I183" s="9" t="s">
        <v>691</v>
      </c>
      <c r="J183" s="5" t="s">
        <v>2852</v>
      </c>
      <c r="K183" t="str">
        <f>IF((VLOOKUP(A183,'FBS input file'!A:D,2,0))="","Not Binding",VLOOKUP(A183,'FBS input file'!A:D,2,0))</f>
        <v>Not Binding</v>
      </c>
    </row>
    <row r="184" spans="1:11" ht="120" customHeight="1" x14ac:dyDescent="0.25">
      <c r="A184" s="9" t="s">
        <v>3512</v>
      </c>
      <c r="B184" s="9">
        <v>39</v>
      </c>
      <c r="C184" s="9" t="s">
        <v>9</v>
      </c>
      <c r="D184" s="10"/>
      <c r="E184" s="9" t="s">
        <v>692</v>
      </c>
      <c r="F184" s="9" t="s">
        <v>693</v>
      </c>
      <c r="G184" s="9" t="s">
        <v>26</v>
      </c>
      <c r="H184" s="9" t="s">
        <v>694</v>
      </c>
      <c r="I184" s="9" t="s">
        <v>695</v>
      </c>
      <c r="J184" s="5" t="s">
        <v>2718</v>
      </c>
      <c r="K184" t="str">
        <f>IF((VLOOKUP(A184,'FBS input file'!A:D,2,0))="","Not Binding",VLOOKUP(A184,'FBS input file'!A:D,2,0))</f>
        <v>Not Binding</v>
      </c>
    </row>
    <row r="185" spans="1:11" ht="120" customHeight="1" x14ac:dyDescent="0.25">
      <c r="A185" s="9" t="s">
        <v>3513</v>
      </c>
      <c r="B185" s="9">
        <v>36</v>
      </c>
      <c r="C185" s="9" t="s">
        <v>9</v>
      </c>
      <c r="D185" s="10"/>
      <c r="E185" s="9" t="s">
        <v>696</v>
      </c>
      <c r="F185" s="9" t="s">
        <v>697</v>
      </c>
      <c r="G185" s="9" t="s">
        <v>12</v>
      </c>
      <c r="H185" s="9" t="s">
        <v>698</v>
      </c>
      <c r="I185" s="9" t="s">
        <v>699</v>
      </c>
      <c r="J185" s="5" t="s">
        <v>2964</v>
      </c>
      <c r="K185" t="str">
        <f>IF((VLOOKUP(A185,'FBS input file'!A:D,2,0))="","Not Binding",VLOOKUP(A185,'FBS input file'!A:D,2,0))</f>
        <v>Not Binding</v>
      </c>
    </row>
    <row r="186" spans="1:11" ht="120" customHeight="1" x14ac:dyDescent="0.25">
      <c r="A186" s="9" t="s">
        <v>3514</v>
      </c>
      <c r="B186" s="9">
        <v>45</v>
      </c>
      <c r="C186" s="9" t="s">
        <v>9</v>
      </c>
      <c r="D186" s="10"/>
      <c r="E186" s="9" t="s">
        <v>700</v>
      </c>
      <c r="F186" s="9" t="s">
        <v>701</v>
      </c>
      <c r="G186" s="9" t="s">
        <v>26</v>
      </c>
      <c r="H186" s="9" t="s">
        <v>702</v>
      </c>
      <c r="I186" s="9" t="s">
        <v>703</v>
      </c>
      <c r="J186" s="5" t="s">
        <v>2683</v>
      </c>
      <c r="K186" t="str">
        <f>IF((VLOOKUP(A186,'FBS input file'!A:D,2,0))="","Not Binding",VLOOKUP(A186,'FBS input file'!A:D,2,0))</f>
        <v>Not Binding</v>
      </c>
    </row>
    <row r="187" spans="1:11" ht="120" customHeight="1" x14ac:dyDescent="0.25">
      <c r="A187" s="9" t="s">
        <v>3515</v>
      </c>
      <c r="B187" s="9">
        <v>43</v>
      </c>
      <c r="C187" s="9" t="s">
        <v>9</v>
      </c>
      <c r="D187" s="10"/>
      <c r="E187" s="9" t="s">
        <v>704</v>
      </c>
      <c r="F187" s="9" t="s">
        <v>705</v>
      </c>
      <c r="G187" s="9" t="s">
        <v>26</v>
      </c>
      <c r="H187" s="9" t="s">
        <v>706</v>
      </c>
      <c r="I187" s="9" t="s">
        <v>707</v>
      </c>
      <c r="J187" s="5" t="s">
        <v>2761</v>
      </c>
      <c r="K187" t="str">
        <f>IF((VLOOKUP(A187,'FBS input file'!A:D,2,0))="","Not Binding",VLOOKUP(A187,'FBS input file'!A:D,2,0))</f>
        <v>Not Binding</v>
      </c>
    </row>
    <row r="188" spans="1:11" ht="120" customHeight="1" x14ac:dyDescent="0.25">
      <c r="A188" s="9" t="s">
        <v>3516</v>
      </c>
      <c r="B188" s="9">
        <v>33</v>
      </c>
      <c r="C188" s="9" t="s">
        <v>9</v>
      </c>
      <c r="D188" s="10"/>
      <c r="E188" s="9" t="s">
        <v>708</v>
      </c>
      <c r="F188" s="9" t="s">
        <v>709</v>
      </c>
      <c r="G188" s="9" t="s">
        <v>26</v>
      </c>
      <c r="H188" s="9" t="s">
        <v>710</v>
      </c>
      <c r="I188" s="9" t="s">
        <v>711</v>
      </c>
      <c r="J188" s="5" t="s">
        <v>3085</v>
      </c>
      <c r="K188" t="str">
        <f>IF((VLOOKUP(A188,'FBS input file'!A:D,2,0))="","Not Binding",VLOOKUP(A188,'FBS input file'!A:D,2,0))</f>
        <v>Not Binding</v>
      </c>
    </row>
    <row r="189" spans="1:11" ht="120" customHeight="1" x14ac:dyDescent="0.25">
      <c r="A189" s="9" t="s">
        <v>3517</v>
      </c>
      <c r="B189" s="9">
        <v>32</v>
      </c>
      <c r="C189" s="9" t="s">
        <v>9</v>
      </c>
      <c r="D189" s="10"/>
      <c r="E189" s="9" t="s">
        <v>547</v>
      </c>
      <c r="F189" s="9" t="s">
        <v>548</v>
      </c>
      <c r="G189" s="9" t="s">
        <v>160</v>
      </c>
      <c r="H189" s="9" t="s">
        <v>712</v>
      </c>
      <c r="I189" s="9" t="s">
        <v>713</v>
      </c>
      <c r="J189" s="5" t="s">
        <v>2625</v>
      </c>
      <c r="K189" t="str">
        <f>IF((VLOOKUP(A189,'FBS input file'!A:D,2,0))="","Not Binding",VLOOKUP(A189,'FBS input file'!A:D,2,0))</f>
        <v>Not Binding</v>
      </c>
    </row>
    <row r="190" spans="1:11" ht="120" customHeight="1" x14ac:dyDescent="0.25">
      <c r="A190" s="9" t="s">
        <v>3518</v>
      </c>
      <c r="B190" s="9">
        <v>35</v>
      </c>
      <c r="C190" s="9" t="s">
        <v>9</v>
      </c>
      <c r="D190" s="10"/>
      <c r="E190" s="9" t="s">
        <v>628</v>
      </c>
      <c r="F190" s="9" t="s">
        <v>629</v>
      </c>
      <c r="G190" s="9" t="s">
        <v>12</v>
      </c>
      <c r="H190" s="9" t="s">
        <v>714</v>
      </c>
      <c r="I190" s="9" t="s">
        <v>715</v>
      </c>
      <c r="J190" s="5" t="s">
        <v>2917</v>
      </c>
      <c r="K190" t="str">
        <f>IF((VLOOKUP(A190,'FBS input file'!A:D,2,0))="","Not Binding",VLOOKUP(A190,'FBS input file'!A:D,2,0))</f>
        <v>Not Binding</v>
      </c>
    </row>
    <row r="191" spans="1:11" ht="120" customHeight="1" x14ac:dyDescent="0.25">
      <c r="A191" s="9" t="s">
        <v>3519</v>
      </c>
      <c r="B191" s="9">
        <v>1</v>
      </c>
      <c r="C191" s="9" t="s">
        <v>9</v>
      </c>
      <c r="D191" s="10"/>
      <c r="E191" s="9" t="s">
        <v>716</v>
      </c>
      <c r="F191" s="9" t="s">
        <v>717</v>
      </c>
      <c r="G191" s="9" t="s">
        <v>5002</v>
      </c>
      <c r="H191" s="9" t="s">
        <v>718</v>
      </c>
      <c r="I191" s="9" t="s">
        <v>719</v>
      </c>
      <c r="J191" s="5" t="s">
        <v>3006</v>
      </c>
      <c r="K191" t="str">
        <f>IF((VLOOKUP(A191,'FBS input file'!A:D,2,0))="","Not Binding",VLOOKUP(A191,'FBS input file'!A:D,2,0))</f>
        <v>Not Binding</v>
      </c>
    </row>
    <row r="192" spans="1:11" ht="120" customHeight="1" x14ac:dyDescent="0.25">
      <c r="A192" s="9" t="s">
        <v>3520</v>
      </c>
      <c r="B192" s="9">
        <v>0</v>
      </c>
      <c r="C192" s="9" t="s">
        <v>9</v>
      </c>
      <c r="D192" s="10"/>
      <c r="E192" s="9" t="s">
        <v>720</v>
      </c>
      <c r="F192" s="9" t="s">
        <v>721</v>
      </c>
      <c r="G192" s="9" t="s">
        <v>183</v>
      </c>
      <c r="H192" s="9" t="s">
        <v>722</v>
      </c>
      <c r="I192" s="9" t="s">
        <v>723</v>
      </c>
      <c r="J192" s="5" t="s">
        <v>3273</v>
      </c>
      <c r="K192" t="str">
        <f>IF((VLOOKUP(A192,'FBS input file'!A:D,2,0))="","Not Binding",VLOOKUP(A192,'FBS input file'!A:D,2,0))</f>
        <v>Not Binding</v>
      </c>
    </row>
    <row r="193" spans="1:11" ht="120" customHeight="1" x14ac:dyDescent="0.25">
      <c r="A193" s="9" t="s">
        <v>3521</v>
      </c>
      <c r="B193" s="9">
        <v>3</v>
      </c>
      <c r="C193" s="9" t="s">
        <v>9</v>
      </c>
      <c r="D193" s="10"/>
      <c r="E193" s="9" t="s">
        <v>724</v>
      </c>
      <c r="F193" s="9" t="s">
        <v>725</v>
      </c>
      <c r="G193" s="9" t="s">
        <v>12</v>
      </c>
      <c r="H193" s="9" t="s">
        <v>726</v>
      </c>
      <c r="I193" s="9" t="s">
        <v>727</v>
      </c>
      <c r="J193" s="5" t="s">
        <v>3120</v>
      </c>
      <c r="K193" t="str">
        <f>IF((VLOOKUP(A193,'FBS input file'!A:D,2,0))="","Not Binding",VLOOKUP(A193,'FBS input file'!A:D,2,0))</f>
        <v>Not Binding</v>
      </c>
    </row>
    <row r="194" spans="1:11" ht="120" customHeight="1" x14ac:dyDescent="0.25">
      <c r="A194" s="9" t="s">
        <v>3522</v>
      </c>
      <c r="B194" s="9">
        <v>81</v>
      </c>
      <c r="C194" s="9" t="s">
        <v>9</v>
      </c>
      <c r="D194" s="10"/>
      <c r="E194" s="9" t="s">
        <v>728</v>
      </c>
      <c r="F194" s="9" t="s">
        <v>729</v>
      </c>
      <c r="G194" s="9" t="s">
        <v>79</v>
      </c>
      <c r="H194" s="9" t="s">
        <v>730</v>
      </c>
      <c r="I194" s="9" t="s">
        <v>731</v>
      </c>
      <c r="J194" s="5" t="s">
        <v>2563</v>
      </c>
      <c r="K194" t="str">
        <f>IF((VLOOKUP(A194,'FBS input file'!A:D,2,0))="","Not Binding",VLOOKUP(A194,'FBS input file'!A:D,2,0))</f>
        <v>Not Binding</v>
      </c>
    </row>
    <row r="195" spans="1:11" ht="120" customHeight="1" x14ac:dyDescent="0.25">
      <c r="A195" s="9" t="s">
        <v>3523</v>
      </c>
      <c r="B195" s="9">
        <v>80</v>
      </c>
      <c r="C195" s="9" t="s">
        <v>9</v>
      </c>
      <c r="D195" s="10"/>
      <c r="E195" s="9" t="s">
        <v>732</v>
      </c>
      <c r="F195" s="9" t="s">
        <v>733</v>
      </c>
      <c r="G195" s="9" t="s">
        <v>26</v>
      </c>
      <c r="H195" s="9" t="s">
        <v>734</v>
      </c>
      <c r="I195" s="9" t="s">
        <v>735</v>
      </c>
      <c r="J195" s="5" t="s">
        <v>2757</v>
      </c>
      <c r="K195" t="str">
        <f>IF((VLOOKUP(A195,'FBS input file'!A:D,2,0))="","Not Binding",VLOOKUP(A195,'FBS input file'!A:D,2,0))</f>
        <v>Not Binding</v>
      </c>
    </row>
    <row r="196" spans="1:11" ht="120" customHeight="1" x14ac:dyDescent="0.25">
      <c r="A196" s="9" t="s">
        <v>3524</v>
      </c>
      <c r="B196" s="9">
        <v>79</v>
      </c>
      <c r="C196" s="9" t="s">
        <v>9</v>
      </c>
      <c r="D196" s="10"/>
      <c r="E196" s="9" t="s">
        <v>736</v>
      </c>
      <c r="F196" s="9" t="s">
        <v>737</v>
      </c>
      <c r="G196" s="9" t="s">
        <v>26</v>
      </c>
      <c r="H196" s="9" t="s">
        <v>738</v>
      </c>
      <c r="I196" s="9" t="s">
        <v>739</v>
      </c>
      <c r="J196" s="5" t="s">
        <v>3131</v>
      </c>
      <c r="K196" t="str">
        <f>IF((VLOOKUP(A196,'FBS input file'!A:D,2,0))="","Not Binding",VLOOKUP(A196,'FBS input file'!A:D,2,0))</f>
        <v>Not Binding</v>
      </c>
    </row>
    <row r="197" spans="1:11" ht="120" customHeight="1" x14ac:dyDescent="0.25">
      <c r="A197" s="9" t="s">
        <v>3525</v>
      </c>
      <c r="B197" s="9">
        <v>77</v>
      </c>
      <c r="C197" s="9" t="s">
        <v>9</v>
      </c>
      <c r="D197" s="10"/>
      <c r="E197" s="9" t="s">
        <v>740</v>
      </c>
      <c r="F197" s="9" t="s">
        <v>741</v>
      </c>
      <c r="G197" s="9" t="s">
        <v>79</v>
      </c>
      <c r="H197" s="9" t="s">
        <v>742</v>
      </c>
      <c r="I197" s="9" t="s">
        <v>743</v>
      </c>
      <c r="J197" s="5" t="s">
        <v>2893</v>
      </c>
      <c r="K197" t="str">
        <f>IF((VLOOKUP(A197,'FBS input file'!A:D,2,0))="","Not Binding",VLOOKUP(A197,'FBS input file'!A:D,2,0))</f>
        <v>Not Binding</v>
      </c>
    </row>
    <row r="198" spans="1:11" ht="120" customHeight="1" x14ac:dyDescent="0.25">
      <c r="A198" s="9" t="s">
        <v>3526</v>
      </c>
      <c r="B198" s="9">
        <v>95</v>
      </c>
      <c r="C198" s="9" t="s">
        <v>9</v>
      </c>
      <c r="D198" s="10"/>
      <c r="E198" s="9" t="s">
        <v>744</v>
      </c>
      <c r="F198" s="9" t="s">
        <v>745</v>
      </c>
      <c r="G198" s="9" t="s">
        <v>5002</v>
      </c>
      <c r="H198" s="9" t="s">
        <v>746</v>
      </c>
      <c r="I198" s="9" t="s">
        <v>747</v>
      </c>
      <c r="J198" s="5" t="s">
        <v>2657</v>
      </c>
      <c r="K198" t="str">
        <f>IF((VLOOKUP(A198,'FBS input file'!A:D,2,0))="","Not Binding",VLOOKUP(A198,'FBS input file'!A:D,2,0))</f>
        <v>Not Binding</v>
      </c>
    </row>
    <row r="199" spans="1:11" ht="120" customHeight="1" x14ac:dyDescent="0.25">
      <c r="A199" s="9" t="s">
        <v>3527</v>
      </c>
      <c r="B199" s="9">
        <v>92</v>
      </c>
      <c r="C199" s="9" t="s">
        <v>9</v>
      </c>
      <c r="D199" s="10"/>
      <c r="E199" s="9" t="s">
        <v>736</v>
      </c>
      <c r="F199" s="9" t="s">
        <v>737</v>
      </c>
      <c r="G199" s="9" t="s">
        <v>12</v>
      </c>
      <c r="H199" s="9" t="s">
        <v>748</v>
      </c>
      <c r="I199" s="9" t="s">
        <v>749</v>
      </c>
      <c r="J199" s="5" t="s">
        <v>3133</v>
      </c>
      <c r="K199" t="str">
        <f>IF((VLOOKUP(A199,'FBS input file'!A:D,2,0))="","Not Binding",VLOOKUP(A199,'FBS input file'!A:D,2,0))</f>
        <v>Not Binding</v>
      </c>
    </row>
    <row r="200" spans="1:11" ht="120" customHeight="1" x14ac:dyDescent="0.25">
      <c r="A200" s="9" t="s">
        <v>3528</v>
      </c>
      <c r="B200" s="9">
        <v>89</v>
      </c>
      <c r="C200" s="9" t="s">
        <v>9</v>
      </c>
      <c r="D200" s="10"/>
      <c r="E200" s="9" t="s">
        <v>750</v>
      </c>
      <c r="F200" s="9" t="s">
        <v>751</v>
      </c>
      <c r="G200" s="9" t="s">
        <v>79</v>
      </c>
      <c r="H200" s="9" t="s">
        <v>752</v>
      </c>
      <c r="I200" s="9" t="s">
        <v>753</v>
      </c>
      <c r="J200" s="5" t="s">
        <v>3024</v>
      </c>
      <c r="K200" t="str">
        <f>IF((VLOOKUP(A200,'FBS input file'!A:D,2,0))="","Not Binding",VLOOKUP(A200,'FBS input file'!A:D,2,0))</f>
        <v>Not Binding</v>
      </c>
    </row>
    <row r="201" spans="1:11" ht="120" customHeight="1" x14ac:dyDescent="0.25">
      <c r="A201" s="9" t="s">
        <v>3529</v>
      </c>
      <c r="B201" s="9">
        <v>85</v>
      </c>
      <c r="C201" s="9" t="s">
        <v>19</v>
      </c>
      <c r="D201" s="10"/>
      <c r="E201" s="9" t="s">
        <v>1012</v>
      </c>
      <c r="F201" s="9" t="s">
        <v>1013</v>
      </c>
      <c r="G201" s="9" t="s">
        <v>5002</v>
      </c>
      <c r="H201" s="9" t="s">
        <v>1014</v>
      </c>
      <c r="I201" s="9" t="s">
        <v>1015</v>
      </c>
      <c r="J201" s="5" t="s">
        <v>2795</v>
      </c>
      <c r="K201" t="str">
        <f>IF((VLOOKUP(A201,'FBS input file'!A:D,2,0))="","Not Binding",VLOOKUP(A201,'FBS input file'!A:D,2,0))</f>
        <v>Not Binding</v>
      </c>
    </row>
    <row r="202" spans="1:11" ht="120" customHeight="1" x14ac:dyDescent="0.25">
      <c r="A202" s="9" t="s">
        <v>3530</v>
      </c>
      <c r="B202" s="9">
        <v>71</v>
      </c>
      <c r="C202" s="9" t="s">
        <v>9</v>
      </c>
      <c r="D202" s="10"/>
      <c r="E202" s="9" t="s">
        <v>754</v>
      </c>
      <c r="F202" s="9" t="s">
        <v>755</v>
      </c>
      <c r="G202" s="9" t="s">
        <v>79</v>
      </c>
      <c r="H202" s="9" t="s">
        <v>756</v>
      </c>
      <c r="I202" s="9" t="s">
        <v>757</v>
      </c>
      <c r="J202" s="5" t="s">
        <v>3250</v>
      </c>
      <c r="K202" t="str">
        <f>IF((VLOOKUP(A202,'FBS input file'!A:D,2,0))="","Not Binding",VLOOKUP(A202,'FBS input file'!A:D,2,0))</f>
        <v>Not Binding</v>
      </c>
    </row>
    <row r="203" spans="1:11" ht="120" customHeight="1" x14ac:dyDescent="0.25">
      <c r="A203" s="9" t="s">
        <v>3531</v>
      </c>
      <c r="B203" s="9">
        <v>59</v>
      </c>
      <c r="C203" s="9" t="s">
        <v>9</v>
      </c>
      <c r="D203" s="10"/>
      <c r="E203" s="9" t="s">
        <v>758</v>
      </c>
      <c r="F203" s="9" t="s">
        <v>759</v>
      </c>
      <c r="G203" s="9" t="s">
        <v>12</v>
      </c>
      <c r="H203" s="9" t="s">
        <v>760</v>
      </c>
      <c r="I203" s="9" t="s">
        <v>761</v>
      </c>
      <c r="J203" s="5" t="s">
        <v>2803</v>
      </c>
      <c r="K203" t="str">
        <f>IF((VLOOKUP(A203,'FBS input file'!A:D,2,0))="","Not Binding",VLOOKUP(A203,'FBS input file'!A:D,2,0))</f>
        <v>Not Binding</v>
      </c>
    </row>
    <row r="204" spans="1:11" ht="120" customHeight="1" x14ac:dyDescent="0.25">
      <c r="A204" s="9" t="s">
        <v>3532</v>
      </c>
      <c r="B204" s="9">
        <v>58</v>
      </c>
      <c r="C204" s="9" t="s">
        <v>9</v>
      </c>
      <c r="D204" s="10"/>
      <c r="E204" s="9" t="s">
        <v>762</v>
      </c>
      <c r="F204" s="9" t="s">
        <v>763</v>
      </c>
      <c r="G204" s="9" t="s">
        <v>183</v>
      </c>
      <c r="H204" s="9" t="s">
        <v>764</v>
      </c>
      <c r="I204" s="9" t="s">
        <v>765</v>
      </c>
      <c r="J204" s="5" t="s">
        <v>2889</v>
      </c>
      <c r="K204" t="str">
        <f>IF((VLOOKUP(A204,'FBS input file'!A:D,2,0))="","Not Binding",VLOOKUP(A204,'FBS input file'!A:D,2,0))</f>
        <v>Not Binding</v>
      </c>
    </row>
    <row r="205" spans="1:11" ht="120" customHeight="1" x14ac:dyDescent="0.25">
      <c r="A205" s="9" t="s">
        <v>3533</v>
      </c>
      <c r="B205" s="9">
        <v>53</v>
      </c>
      <c r="C205" s="9" t="s">
        <v>9</v>
      </c>
      <c r="D205" s="10"/>
      <c r="E205" s="9" t="s">
        <v>766</v>
      </c>
      <c r="F205" s="9" t="s">
        <v>577</v>
      </c>
      <c r="G205" s="9" t="s">
        <v>26</v>
      </c>
      <c r="H205" s="9" t="s">
        <v>767</v>
      </c>
      <c r="I205" s="9" t="s">
        <v>768</v>
      </c>
      <c r="J205" s="5" t="s">
        <v>2774</v>
      </c>
      <c r="K205" t="str">
        <f>IF((VLOOKUP(A205,'FBS input file'!A:D,2,0))="","Not Binding",VLOOKUP(A205,'FBS input file'!A:D,2,0))</f>
        <v>Not Binding</v>
      </c>
    </row>
    <row r="206" spans="1:11" ht="120" customHeight="1" x14ac:dyDescent="0.25">
      <c r="A206" s="9" t="s">
        <v>3534</v>
      </c>
      <c r="B206" s="9">
        <v>35</v>
      </c>
      <c r="C206" s="9" t="s">
        <v>9</v>
      </c>
      <c r="D206" s="10"/>
      <c r="E206" s="9" t="s">
        <v>769</v>
      </c>
      <c r="F206" s="9" t="s">
        <v>11</v>
      </c>
      <c r="G206" s="9" t="s">
        <v>5002</v>
      </c>
      <c r="H206" s="9" t="s">
        <v>770</v>
      </c>
      <c r="I206" s="9" t="s">
        <v>771</v>
      </c>
      <c r="J206" s="5" t="s">
        <v>2860</v>
      </c>
      <c r="K206" t="str">
        <f>IF((VLOOKUP(A206,'FBS input file'!A:D,2,0))="","Not Binding",VLOOKUP(A206,'FBS input file'!A:D,2,0))</f>
        <v>Not Binding</v>
      </c>
    </row>
    <row r="207" spans="1:11" ht="120" customHeight="1" x14ac:dyDescent="0.25">
      <c r="A207" s="9" t="s">
        <v>3535</v>
      </c>
      <c r="B207" s="9">
        <v>34</v>
      </c>
      <c r="C207" s="9" t="s">
        <v>9</v>
      </c>
      <c r="D207" s="10"/>
      <c r="E207" s="9" t="s">
        <v>772</v>
      </c>
      <c r="F207" s="9" t="s">
        <v>773</v>
      </c>
      <c r="G207" s="9" t="s">
        <v>26</v>
      </c>
      <c r="H207" s="9" t="s">
        <v>774</v>
      </c>
      <c r="I207" s="9" t="s">
        <v>775</v>
      </c>
      <c r="J207" s="5" t="s">
        <v>2710</v>
      </c>
      <c r="K207" t="str">
        <f>IF((VLOOKUP(A207,'FBS input file'!A:D,2,0))="","Not Binding",VLOOKUP(A207,'FBS input file'!A:D,2,0))</f>
        <v>Not Binding</v>
      </c>
    </row>
    <row r="208" spans="1:11" ht="120" customHeight="1" x14ac:dyDescent="0.25">
      <c r="A208" s="9" t="s">
        <v>3536</v>
      </c>
      <c r="B208" s="9">
        <v>33</v>
      </c>
      <c r="C208" s="9" t="s">
        <v>19</v>
      </c>
      <c r="D208" s="10"/>
      <c r="E208" s="9" t="s">
        <v>882</v>
      </c>
      <c r="F208" s="9" t="s">
        <v>883</v>
      </c>
      <c r="G208" s="9" t="s">
        <v>5002</v>
      </c>
      <c r="H208" s="9" t="s">
        <v>1016</v>
      </c>
      <c r="I208" s="9" t="s">
        <v>1017</v>
      </c>
      <c r="J208" s="5" t="s">
        <v>2919</v>
      </c>
      <c r="K208" t="str">
        <f>IF((VLOOKUP(A208,'FBS input file'!A:D,2,0))="","Not Binding",VLOOKUP(A208,'FBS input file'!A:D,2,0))</f>
        <v>Not Binding</v>
      </c>
    </row>
    <row r="209" spans="1:11" ht="120" customHeight="1" x14ac:dyDescent="0.25">
      <c r="A209" s="9" t="s">
        <v>3537</v>
      </c>
      <c r="B209" s="9">
        <v>47</v>
      </c>
      <c r="C209" s="9" t="s">
        <v>9</v>
      </c>
      <c r="D209" s="10"/>
      <c r="E209" s="9" t="s">
        <v>776</v>
      </c>
      <c r="F209" s="9" t="s">
        <v>777</v>
      </c>
      <c r="G209" s="9" t="s">
        <v>26</v>
      </c>
      <c r="H209" s="9" t="s">
        <v>778</v>
      </c>
      <c r="I209" s="9" t="s">
        <v>779</v>
      </c>
      <c r="J209" s="5" t="s">
        <v>2631</v>
      </c>
      <c r="K209" t="str">
        <f>IF((VLOOKUP(A209,'FBS input file'!A:D,2,0))="","Not Binding",VLOOKUP(A209,'FBS input file'!A:D,2,0))</f>
        <v>Not Binding</v>
      </c>
    </row>
    <row r="210" spans="1:11" ht="120" customHeight="1" x14ac:dyDescent="0.25">
      <c r="A210" s="9" t="s">
        <v>3538</v>
      </c>
      <c r="B210" s="9">
        <v>45</v>
      </c>
      <c r="C210" s="9" t="s">
        <v>9</v>
      </c>
      <c r="D210" s="10"/>
      <c r="E210" s="9" t="s">
        <v>464</v>
      </c>
      <c r="F210" s="9" t="s">
        <v>465</v>
      </c>
      <c r="G210" s="9" t="s">
        <v>12</v>
      </c>
      <c r="H210" s="9" t="s">
        <v>780</v>
      </c>
      <c r="I210" s="9" t="s">
        <v>781</v>
      </c>
      <c r="J210" s="5" t="s">
        <v>2665</v>
      </c>
      <c r="K210" t="str">
        <f>IF((VLOOKUP(A210,'FBS input file'!A:D,2,0))="","Not Binding",VLOOKUP(A210,'FBS input file'!A:D,2,0))</f>
        <v>Not Binding</v>
      </c>
    </row>
    <row r="211" spans="1:11" ht="120" customHeight="1" x14ac:dyDescent="0.25">
      <c r="A211" s="9" t="s">
        <v>3539</v>
      </c>
      <c r="B211" s="9">
        <v>42</v>
      </c>
      <c r="C211" s="9" t="s">
        <v>19</v>
      </c>
      <c r="D211" s="10"/>
      <c r="E211" s="9" t="s">
        <v>1018</v>
      </c>
      <c r="F211" s="9" t="s">
        <v>1019</v>
      </c>
      <c r="G211" s="9" t="s">
        <v>5002</v>
      </c>
      <c r="H211" s="9" t="s">
        <v>1020</v>
      </c>
      <c r="I211" s="9" t="s">
        <v>1021</v>
      </c>
      <c r="J211" s="5" t="s">
        <v>3037</v>
      </c>
      <c r="K211" t="str">
        <f>IF((VLOOKUP(A211,'FBS input file'!A:D,2,0))="","Not Binding",VLOOKUP(A211,'FBS input file'!A:D,2,0))</f>
        <v>Not Binding</v>
      </c>
    </row>
    <row r="212" spans="1:11" ht="120" customHeight="1" x14ac:dyDescent="0.25">
      <c r="A212" s="9" t="s">
        <v>3540</v>
      </c>
      <c r="B212" s="9">
        <v>39</v>
      </c>
      <c r="C212" s="9" t="s">
        <v>9</v>
      </c>
      <c r="D212" s="10"/>
      <c r="E212" s="9" t="s">
        <v>782</v>
      </c>
      <c r="F212" s="9" t="s">
        <v>783</v>
      </c>
      <c r="G212" s="9" t="s">
        <v>26</v>
      </c>
      <c r="H212" s="9" t="s">
        <v>784</v>
      </c>
      <c r="I212" s="9" t="s">
        <v>785</v>
      </c>
      <c r="J212" s="5" t="s">
        <v>3066</v>
      </c>
      <c r="K212" t="str">
        <f>IF((VLOOKUP(A212,'FBS input file'!A:D,2,0))="","Not Binding",VLOOKUP(A212,'FBS input file'!A:D,2,0))</f>
        <v>Not Binding</v>
      </c>
    </row>
    <row r="213" spans="1:11" ht="120" customHeight="1" x14ac:dyDescent="0.25">
      <c r="A213" s="9" t="s">
        <v>3541</v>
      </c>
      <c r="B213" s="9">
        <v>25</v>
      </c>
      <c r="C213" s="9" t="s">
        <v>9</v>
      </c>
      <c r="D213" s="10"/>
      <c r="E213" s="9" t="s">
        <v>786</v>
      </c>
      <c r="F213" s="9" t="s">
        <v>787</v>
      </c>
      <c r="G213" s="9" t="s">
        <v>183</v>
      </c>
      <c r="H213" s="9" t="s">
        <v>788</v>
      </c>
      <c r="I213" s="9" t="s">
        <v>789</v>
      </c>
      <c r="J213" s="5" t="s">
        <v>2802</v>
      </c>
      <c r="K213" t="str">
        <f>IF((VLOOKUP(A213,'FBS input file'!A:D,2,0))="","Not Binding",VLOOKUP(A213,'FBS input file'!A:D,2,0))</f>
        <v>Not Binding</v>
      </c>
    </row>
    <row r="214" spans="1:11" ht="120" customHeight="1" x14ac:dyDescent="0.25">
      <c r="A214" s="9" t="s">
        <v>3542</v>
      </c>
      <c r="B214" s="9">
        <v>21</v>
      </c>
      <c r="C214" s="9" t="s">
        <v>9</v>
      </c>
      <c r="D214" s="10"/>
      <c r="E214" s="9" t="s">
        <v>700</v>
      </c>
      <c r="F214" s="9" t="s">
        <v>701</v>
      </c>
      <c r="G214" s="9" t="s">
        <v>26</v>
      </c>
      <c r="H214" s="9" t="s">
        <v>790</v>
      </c>
      <c r="I214" s="9" t="s">
        <v>791</v>
      </c>
      <c r="J214" s="5" t="s">
        <v>2684</v>
      </c>
      <c r="K214" t="str">
        <f>IF((VLOOKUP(A214,'FBS input file'!A:D,2,0))="","Not Binding",VLOOKUP(A214,'FBS input file'!A:D,2,0))</f>
        <v>Not Binding</v>
      </c>
    </row>
    <row r="215" spans="1:11" ht="120" customHeight="1" x14ac:dyDescent="0.25">
      <c r="A215" s="9" t="s">
        <v>3543</v>
      </c>
      <c r="B215" s="9">
        <v>11</v>
      </c>
      <c r="C215" s="9" t="s">
        <v>9</v>
      </c>
      <c r="D215" s="10"/>
      <c r="E215" s="9" t="s">
        <v>792</v>
      </c>
      <c r="F215" s="9" t="s">
        <v>793</v>
      </c>
      <c r="G215" s="9" t="s">
        <v>26</v>
      </c>
      <c r="H215" s="9" t="s">
        <v>794</v>
      </c>
      <c r="I215" s="9" t="s">
        <v>795</v>
      </c>
      <c r="J215" s="5" t="s">
        <v>2896</v>
      </c>
      <c r="K215" t="str">
        <f>IF((VLOOKUP(A215,'FBS input file'!A:D,2,0))="","Not Binding",VLOOKUP(A215,'FBS input file'!A:D,2,0))</f>
        <v>Not Binding</v>
      </c>
    </row>
    <row r="216" spans="1:11" ht="120" customHeight="1" x14ac:dyDescent="0.25">
      <c r="A216" s="9" t="s">
        <v>3544</v>
      </c>
      <c r="B216" s="9">
        <v>5</v>
      </c>
      <c r="C216" s="9" t="s">
        <v>19</v>
      </c>
      <c r="D216" s="10"/>
      <c r="E216" s="9" t="s">
        <v>1022</v>
      </c>
      <c r="F216" s="9" t="s">
        <v>1023</v>
      </c>
      <c r="G216" s="9" t="s">
        <v>5002</v>
      </c>
      <c r="H216" s="9" t="s">
        <v>1024</v>
      </c>
      <c r="I216" s="9" t="s">
        <v>1025</v>
      </c>
      <c r="J216" s="5" t="s">
        <v>2810</v>
      </c>
      <c r="K216" t="str">
        <f>IF((VLOOKUP(A216,'FBS input file'!A:D,2,0))="","Not Binding",VLOOKUP(A216,'FBS input file'!A:D,2,0))</f>
        <v>Not Binding</v>
      </c>
    </row>
    <row r="217" spans="1:11" ht="120" customHeight="1" x14ac:dyDescent="0.25">
      <c r="A217" s="9" t="s">
        <v>3545</v>
      </c>
      <c r="B217" s="9">
        <v>4</v>
      </c>
      <c r="C217" s="9" t="s">
        <v>9</v>
      </c>
      <c r="D217" s="10"/>
      <c r="E217" s="9" t="s">
        <v>796</v>
      </c>
      <c r="F217" s="9" t="s">
        <v>797</v>
      </c>
      <c r="G217" s="9" t="s">
        <v>26</v>
      </c>
      <c r="H217" s="9" t="s">
        <v>798</v>
      </c>
      <c r="I217" s="9" t="s">
        <v>799</v>
      </c>
      <c r="J217" s="5" t="s">
        <v>3326</v>
      </c>
      <c r="K217" t="str">
        <f>IF((VLOOKUP(A217,'FBS input file'!A:D,2,0))="","Not Binding",VLOOKUP(A217,'FBS input file'!A:D,2,0))</f>
        <v>Not Binding</v>
      </c>
    </row>
    <row r="218" spans="1:11" ht="120" customHeight="1" x14ac:dyDescent="0.25">
      <c r="A218" s="9" t="s">
        <v>3546</v>
      </c>
      <c r="B218" s="9">
        <v>78</v>
      </c>
      <c r="C218" s="9" t="s">
        <v>9</v>
      </c>
      <c r="D218" s="10"/>
      <c r="E218" s="9" t="s">
        <v>744</v>
      </c>
      <c r="F218" s="9" t="s">
        <v>745</v>
      </c>
      <c r="G218" s="9" t="s">
        <v>26</v>
      </c>
      <c r="H218" s="9" t="s">
        <v>800</v>
      </c>
      <c r="I218" s="9" t="s">
        <v>801</v>
      </c>
      <c r="J218" s="5" t="s">
        <v>2659</v>
      </c>
      <c r="K218" t="str">
        <f>IF((VLOOKUP(A218,'FBS input file'!A:D,2,0))="","Not Binding",VLOOKUP(A218,'FBS input file'!A:D,2,0))</f>
        <v>Not Binding</v>
      </c>
    </row>
    <row r="219" spans="1:11" ht="120" customHeight="1" x14ac:dyDescent="0.25">
      <c r="A219" s="9" t="s">
        <v>3547</v>
      </c>
      <c r="B219" s="9">
        <v>76</v>
      </c>
      <c r="C219" s="9" t="s">
        <v>19</v>
      </c>
      <c r="D219" s="10"/>
      <c r="E219" s="9" t="s">
        <v>1026</v>
      </c>
      <c r="F219" s="9" t="s">
        <v>1027</v>
      </c>
      <c r="G219" s="9" t="s">
        <v>5002</v>
      </c>
      <c r="H219" s="9" t="s">
        <v>1028</v>
      </c>
      <c r="I219" s="9" t="s">
        <v>1029</v>
      </c>
      <c r="J219" s="5" t="s">
        <v>2741</v>
      </c>
      <c r="K219" t="str">
        <f>IF((VLOOKUP(A219,'FBS input file'!A:D,2,0))="","Not Binding",VLOOKUP(A219,'FBS input file'!A:D,2,0))</f>
        <v>Not Binding</v>
      </c>
    </row>
    <row r="220" spans="1:11" ht="120" customHeight="1" x14ac:dyDescent="0.25">
      <c r="A220" s="9" t="s">
        <v>3548</v>
      </c>
      <c r="B220" s="9">
        <v>94</v>
      </c>
      <c r="C220" s="9" t="s">
        <v>9</v>
      </c>
      <c r="D220" s="10"/>
      <c r="E220" s="9" t="s">
        <v>802</v>
      </c>
      <c r="F220" s="9" t="s">
        <v>803</v>
      </c>
      <c r="G220" s="9" t="s">
        <v>5002</v>
      </c>
      <c r="H220" s="9" t="s">
        <v>804</v>
      </c>
      <c r="I220" s="9" t="s">
        <v>805</v>
      </c>
      <c r="J220" s="5" t="s">
        <v>2770</v>
      </c>
      <c r="K220" t="str">
        <f>IF((VLOOKUP(A220,'FBS input file'!A:D,2,0))="","Not Binding",VLOOKUP(A220,'FBS input file'!A:D,2,0))</f>
        <v>Not Binding</v>
      </c>
    </row>
    <row r="221" spans="1:11" ht="120" customHeight="1" x14ac:dyDescent="0.25">
      <c r="A221" s="9" t="s">
        <v>3549</v>
      </c>
      <c r="B221" s="9">
        <v>91</v>
      </c>
      <c r="C221" s="9" t="s">
        <v>19</v>
      </c>
      <c r="D221" s="10"/>
      <c r="E221" s="9" t="s">
        <v>1030</v>
      </c>
      <c r="F221" s="9" t="s">
        <v>139</v>
      </c>
      <c r="G221" s="9" t="s">
        <v>384</v>
      </c>
      <c r="H221" s="9" t="s">
        <v>1031</v>
      </c>
      <c r="I221" s="9" t="s">
        <v>1032</v>
      </c>
      <c r="J221" s="5" t="s">
        <v>3122</v>
      </c>
      <c r="K221" t="str">
        <f>IF((VLOOKUP(A221,'FBS input file'!A:D,2,0))="","Not Binding",VLOOKUP(A221,'FBS input file'!A:D,2,0))</f>
        <v>Not Binding</v>
      </c>
    </row>
    <row r="222" spans="1:11" ht="120" customHeight="1" x14ac:dyDescent="0.25">
      <c r="A222" s="9" t="s">
        <v>3550</v>
      </c>
      <c r="B222" s="9">
        <v>88</v>
      </c>
      <c r="C222" s="9" t="s">
        <v>9</v>
      </c>
      <c r="D222" s="10"/>
      <c r="E222" s="9" t="s">
        <v>806</v>
      </c>
      <c r="F222" s="9" t="s">
        <v>807</v>
      </c>
      <c r="G222" s="9" t="s">
        <v>26</v>
      </c>
      <c r="H222" s="9" t="s">
        <v>808</v>
      </c>
      <c r="I222" s="9" t="s">
        <v>809</v>
      </c>
      <c r="J222" s="5" t="s">
        <v>2996</v>
      </c>
      <c r="K222" t="str">
        <f>IF((VLOOKUP(A222,'FBS input file'!A:D,2,0))="","Not Binding",VLOOKUP(A222,'FBS input file'!A:D,2,0))</f>
        <v>Not Binding</v>
      </c>
    </row>
    <row r="223" spans="1:11" ht="120" customHeight="1" x14ac:dyDescent="0.25">
      <c r="A223" s="9" t="s">
        <v>3551</v>
      </c>
      <c r="B223" s="9">
        <v>84</v>
      </c>
      <c r="C223" s="9" t="s">
        <v>9</v>
      </c>
      <c r="D223" s="10"/>
      <c r="E223" s="9" t="s">
        <v>810</v>
      </c>
      <c r="F223" s="9" t="s">
        <v>811</v>
      </c>
      <c r="G223" s="9" t="s">
        <v>26</v>
      </c>
      <c r="H223" s="9" t="s">
        <v>812</v>
      </c>
      <c r="I223" s="9" t="s">
        <v>813</v>
      </c>
      <c r="J223" s="5" t="s">
        <v>2869</v>
      </c>
      <c r="K223" t="str">
        <f>IF((VLOOKUP(A223,'FBS input file'!A:D,2,0))="","Not Binding",VLOOKUP(A223,'FBS input file'!A:D,2,0))</f>
        <v>Ambiguous</v>
      </c>
    </row>
    <row r="224" spans="1:11" ht="120" customHeight="1" x14ac:dyDescent="0.25">
      <c r="A224" s="9" t="s">
        <v>3552</v>
      </c>
      <c r="B224" s="9">
        <v>70</v>
      </c>
      <c r="C224" s="9" t="s">
        <v>9</v>
      </c>
      <c r="D224" s="10"/>
      <c r="E224" s="9" t="s">
        <v>814</v>
      </c>
      <c r="F224" s="9" t="s">
        <v>815</v>
      </c>
      <c r="G224" s="9" t="s">
        <v>12</v>
      </c>
      <c r="H224" s="9" t="s">
        <v>816</v>
      </c>
      <c r="I224" s="9" t="s">
        <v>817</v>
      </c>
      <c r="J224" s="5" t="s">
        <v>2910</v>
      </c>
      <c r="K224" t="str">
        <f>IF((VLOOKUP(A224,'FBS input file'!A:D,2,0))="","Not Binding",VLOOKUP(A224,'FBS input file'!A:D,2,0))</f>
        <v>Not Binding</v>
      </c>
    </row>
    <row r="225" spans="1:11" ht="120" customHeight="1" x14ac:dyDescent="0.25">
      <c r="A225" s="9" t="s">
        <v>3553</v>
      </c>
      <c r="B225" s="9">
        <v>67</v>
      </c>
      <c r="C225" s="9" t="s">
        <v>19</v>
      </c>
      <c r="D225" s="10"/>
      <c r="E225" s="9" t="s">
        <v>1033</v>
      </c>
      <c r="F225" s="9" t="s">
        <v>1034</v>
      </c>
      <c r="G225" s="9" t="s">
        <v>384</v>
      </c>
      <c r="H225" s="9" t="s">
        <v>1035</v>
      </c>
      <c r="I225" s="9" t="s">
        <v>1036</v>
      </c>
      <c r="J225" s="5" t="s">
        <v>2959</v>
      </c>
      <c r="K225" t="str">
        <f>IF((VLOOKUP(A225,'FBS input file'!A:D,2,0))="","Not Binding",VLOOKUP(A225,'FBS input file'!A:D,2,0))</f>
        <v>Not Binding</v>
      </c>
    </row>
    <row r="226" spans="1:11" ht="120" customHeight="1" x14ac:dyDescent="0.25">
      <c r="A226" s="9" t="s">
        <v>3554</v>
      </c>
      <c r="B226" s="9">
        <v>64</v>
      </c>
      <c r="C226" s="9" t="s">
        <v>9</v>
      </c>
      <c r="D226" s="10"/>
      <c r="E226" s="9" t="s">
        <v>818</v>
      </c>
      <c r="F226" s="9" t="s">
        <v>819</v>
      </c>
      <c r="G226" s="9" t="s">
        <v>26</v>
      </c>
      <c r="H226" s="9" t="s">
        <v>820</v>
      </c>
      <c r="I226" s="9" t="s">
        <v>821</v>
      </c>
      <c r="J226" s="5" t="s">
        <v>2565</v>
      </c>
      <c r="K226" t="str">
        <f>IF((VLOOKUP(A226,'FBS input file'!A:D,2,0))="","Not Binding",VLOOKUP(A226,'FBS input file'!A:D,2,0))</f>
        <v>Not Binding</v>
      </c>
    </row>
    <row r="227" spans="1:11" ht="120" customHeight="1" x14ac:dyDescent="0.25">
      <c r="A227" s="9" t="s">
        <v>3555</v>
      </c>
      <c r="B227" s="9">
        <v>52</v>
      </c>
      <c r="C227" s="9" t="s">
        <v>9</v>
      </c>
      <c r="D227" s="10"/>
      <c r="E227" s="9" t="s">
        <v>822</v>
      </c>
      <c r="F227" s="9" t="s">
        <v>823</v>
      </c>
      <c r="G227" s="9" t="s">
        <v>183</v>
      </c>
      <c r="H227" s="9" t="s">
        <v>824</v>
      </c>
      <c r="I227" s="9" t="s">
        <v>825</v>
      </c>
      <c r="J227" s="5" t="s">
        <v>2571</v>
      </c>
      <c r="K227" t="str">
        <f>IF((VLOOKUP(A227,'FBS input file'!A:D,2,0))="","Not Binding",VLOOKUP(A227,'FBS input file'!A:D,2,0))</f>
        <v>Not Binding</v>
      </c>
    </row>
    <row r="228" spans="1:11" ht="120" customHeight="1" x14ac:dyDescent="0.25">
      <c r="A228" s="9" t="s">
        <v>3556</v>
      </c>
      <c r="B228" s="9">
        <v>51</v>
      </c>
      <c r="C228" s="9" t="s">
        <v>9</v>
      </c>
      <c r="D228" s="10"/>
      <c r="E228" s="9" t="s">
        <v>258</v>
      </c>
      <c r="F228" s="9" t="s">
        <v>259</v>
      </c>
      <c r="G228" s="9" t="s">
        <v>79</v>
      </c>
      <c r="H228" s="9" t="s">
        <v>826</v>
      </c>
      <c r="I228" s="9" t="s">
        <v>827</v>
      </c>
      <c r="J228" s="5" t="s">
        <v>3003</v>
      </c>
      <c r="K228" t="str">
        <f>IF((VLOOKUP(A228,'FBS input file'!A:D,2,0))="","Not Binding",VLOOKUP(A228,'FBS input file'!A:D,2,0))</f>
        <v>Not Binding</v>
      </c>
    </row>
    <row r="229" spans="1:11" ht="120" customHeight="1" x14ac:dyDescent="0.25">
      <c r="A229" s="9" t="s">
        <v>3557</v>
      </c>
      <c r="B229" s="9">
        <v>50</v>
      </c>
      <c r="C229" s="9" t="s">
        <v>9</v>
      </c>
      <c r="D229" s="10"/>
      <c r="E229" s="9" t="s">
        <v>828</v>
      </c>
      <c r="F229" s="9" t="s">
        <v>829</v>
      </c>
      <c r="G229" s="9" t="s">
        <v>260</v>
      </c>
      <c r="H229" s="9" t="s">
        <v>830</v>
      </c>
      <c r="I229" s="9" t="s">
        <v>831</v>
      </c>
      <c r="J229" s="5" t="s">
        <v>2574</v>
      </c>
      <c r="K229" t="str">
        <f>IF((VLOOKUP(A229,'FBS input file'!A:D,2,0))="","Not Binding",VLOOKUP(A229,'FBS input file'!A:D,2,0))</f>
        <v>Ambiguous</v>
      </c>
    </row>
    <row r="230" spans="1:11" ht="120" customHeight="1" x14ac:dyDescent="0.25">
      <c r="A230" s="9" t="s">
        <v>3558</v>
      </c>
      <c r="B230" s="9">
        <v>32</v>
      </c>
      <c r="C230" s="9" t="s">
        <v>9</v>
      </c>
      <c r="D230" s="10"/>
      <c r="E230" s="9" t="s">
        <v>832</v>
      </c>
      <c r="F230" s="9" t="s">
        <v>833</v>
      </c>
      <c r="G230" s="9" t="s">
        <v>26</v>
      </c>
      <c r="H230" s="9" t="s">
        <v>834</v>
      </c>
      <c r="I230" s="9" t="s">
        <v>835</v>
      </c>
      <c r="J230" s="5" t="s">
        <v>3303</v>
      </c>
      <c r="K230" t="str">
        <f>IF((VLOOKUP(A230,'FBS input file'!A:D,2,0))="","Not Binding",VLOOKUP(A230,'FBS input file'!A:D,2,0))</f>
        <v>Not Binding</v>
      </c>
    </row>
    <row r="231" spans="1:11" ht="120" customHeight="1" x14ac:dyDescent="0.25">
      <c r="A231" s="9" t="s">
        <v>3559</v>
      </c>
      <c r="B231" s="9">
        <v>46</v>
      </c>
      <c r="C231" s="9" t="s">
        <v>9</v>
      </c>
      <c r="D231" s="10"/>
      <c r="E231" s="9" t="s">
        <v>836</v>
      </c>
      <c r="F231" s="9" t="s">
        <v>837</v>
      </c>
      <c r="G231" s="9" t="s">
        <v>26</v>
      </c>
      <c r="H231" s="9" t="s">
        <v>838</v>
      </c>
      <c r="I231" s="9" t="s">
        <v>839</v>
      </c>
      <c r="J231" s="5" t="s">
        <v>3197</v>
      </c>
      <c r="K231" t="str">
        <f>IF((VLOOKUP(A231,'FBS input file'!A:D,2,0))="","Not Binding",VLOOKUP(A231,'FBS input file'!A:D,2,0))</f>
        <v>Not Binding</v>
      </c>
    </row>
    <row r="232" spans="1:11" ht="120" customHeight="1" x14ac:dyDescent="0.25">
      <c r="A232" s="9" t="s">
        <v>3560</v>
      </c>
      <c r="B232" s="9">
        <v>44</v>
      </c>
      <c r="C232" s="9" t="s">
        <v>9</v>
      </c>
      <c r="D232" s="10"/>
      <c r="E232" s="9" t="s">
        <v>840</v>
      </c>
      <c r="F232" s="9" t="s">
        <v>841</v>
      </c>
      <c r="G232" s="9" t="s">
        <v>26</v>
      </c>
      <c r="H232" s="9" t="s">
        <v>842</v>
      </c>
      <c r="I232" s="9" t="s">
        <v>843</v>
      </c>
      <c r="J232" s="5" t="s">
        <v>2968</v>
      </c>
      <c r="K232" t="str">
        <f>IF((VLOOKUP(A232,'FBS input file'!A:D,2,0))="","Not Binding",VLOOKUP(A232,'FBS input file'!A:D,2,0))</f>
        <v>Not Binding</v>
      </c>
    </row>
    <row r="233" spans="1:11" ht="120" customHeight="1" x14ac:dyDescent="0.25">
      <c r="A233" s="9" t="s">
        <v>3561</v>
      </c>
      <c r="B233" s="9">
        <v>41</v>
      </c>
      <c r="C233" s="9" t="s">
        <v>9</v>
      </c>
      <c r="D233" s="10"/>
      <c r="E233" s="9" t="s">
        <v>844</v>
      </c>
      <c r="F233" s="9" t="s">
        <v>845</v>
      </c>
      <c r="G233" s="9" t="s">
        <v>260</v>
      </c>
      <c r="H233" s="9" t="s">
        <v>846</v>
      </c>
      <c r="I233" s="9" t="s">
        <v>847</v>
      </c>
      <c r="J233" s="5" t="s">
        <v>3329</v>
      </c>
      <c r="K233" t="str">
        <f>IF((VLOOKUP(A233,'FBS input file'!A:D,2,0))="","Not Binding",VLOOKUP(A233,'FBS input file'!A:D,2,0))</f>
        <v>Not Binding</v>
      </c>
    </row>
    <row r="234" spans="1:11" ht="120" customHeight="1" x14ac:dyDescent="0.25">
      <c r="A234" s="9" t="s">
        <v>3562</v>
      </c>
      <c r="B234" s="9">
        <v>38</v>
      </c>
      <c r="C234" s="9" t="s">
        <v>19</v>
      </c>
      <c r="D234" s="10"/>
      <c r="E234" s="9" t="s">
        <v>1037</v>
      </c>
      <c r="F234" s="9" t="s">
        <v>1038</v>
      </c>
      <c r="G234" s="9" t="s">
        <v>384</v>
      </c>
      <c r="H234" s="9" t="s">
        <v>1039</v>
      </c>
      <c r="I234" s="9" t="s">
        <v>1040</v>
      </c>
      <c r="J234" s="5" t="s">
        <v>2982</v>
      </c>
      <c r="K234" t="str">
        <f>IF((VLOOKUP(A234,'FBS input file'!A:D,2,0))="","Not Binding",VLOOKUP(A234,'FBS input file'!A:D,2,0))</f>
        <v>Not Binding</v>
      </c>
    </row>
    <row r="235" spans="1:11" ht="120" customHeight="1" x14ac:dyDescent="0.25">
      <c r="A235" s="9" t="s">
        <v>3563</v>
      </c>
      <c r="B235" s="9">
        <v>24</v>
      </c>
      <c r="C235" s="9" t="s">
        <v>9</v>
      </c>
      <c r="D235" s="10"/>
      <c r="E235" s="9" t="s">
        <v>848</v>
      </c>
      <c r="F235" s="9" t="s">
        <v>849</v>
      </c>
      <c r="G235" s="9" t="s">
        <v>12</v>
      </c>
      <c r="H235" s="9" t="s">
        <v>850</v>
      </c>
      <c r="I235" s="9" t="s">
        <v>851</v>
      </c>
      <c r="J235" s="5" t="s">
        <v>2936</v>
      </c>
      <c r="K235" t="str">
        <f>IF((VLOOKUP(A235,'FBS input file'!A:D,2,0))="","Not Binding",VLOOKUP(A235,'FBS input file'!A:D,2,0))</f>
        <v>Not Binding</v>
      </c>
    </row>
    <row r="236" spans="1:11" ht="120" customHeight="1" x14ac:dyDescent="0.25">
      <c r="A236" s="9" t="s">
        <v>3564</v>
      </c>
      <c r="B236" s="9">
        <v>20</v>
      </c>
      <c r="C236" s="9" t="s">
        <v>9</v>
      </c>
      <c r="D236" s="10"/>
      <c r="E236" s="9" t="s">
        <v>852</v>
      </c>
      <c r="F236" s="9" t="s">
        <v>853</v>
      </c>
      <c r="G236" s="9" t="s">
        <v>26</v>
      </c>
      <c r="H236" s="9" t="s">
        <v>854</v>
      </c>
      <c r="I236" s="9" t="s">
        <v>855</v>
      </c>
      <c r="J236" s="5" t="s">
        <v>2664</v>
      </c>
      <c r="K236" t="str">
        <f>IF((VLOOKUP(A236,'FBS input file'!A:D,2,0))="","Not Binding",VLOOKUP(A236,'FBS input file'!A:D,2,0))</f>
        <v>Not Binding</v>
      </c>
    </row>
    <row r="237" spans="1:11" ht="120" customHeight="1" x14ac:dyDescent="0.25">
      <c r="A237" s="9" t="s">
        <v>3565</v>
      </c>
      <c r="B237" s="9">
        <v>17</v>
      </c>
      <c r="C237" s="9" t="s">
        <v>9</v>
      </c>
      <c r="D237" s="10"/>
      <c r="E237" s="9" t="s">
        <v>856</v>
      </c>
      <c r="F237" s="9" t="s">
        <v>857</v>
      </c>
      <c r="G237" s="9" t="s">
        <v>26</v>
      </c>
      <c r="H237" s="9" t="s">
        <v>858</v>
      </c>
      <c r="I237" s="9" t="s">
        <v>859</v>
      </c>
      <c r="J237" s="5" t="s">
        <v>3009</v>
      </c>
      <c r="K237" t="str">
        <f>IF((VLOOKUP(A237,'FBS input file'!A:D,2,0))="","Not Binding",VLOOKUP(A237,'FBS input file'!A:D,2,0))</f>
        <v>Not Binding</v>
      </c>
    </row>
    <row r="238" spans="1:11" ht="120" customHeight="1" x14ac:dyDescent="0.25">
      <c r="A238" s="9" t="s">
        <v>3566</v>
      </c>
      <c r="B238" s="9">
        <v>14</v>
      </c>
      <c r="C238" s="9" t="s">
        <v>9</v>
      </c>
      <c r="D238" s="10"/>
      <c r="E238" s="9" t="s">
        <v>860</v>
      </c>
      <c r="F238" s="9" t="s">
        <v>861</v>
      </c>
      <c r="G238" s="9" t="s">
        <v>26</v>
      </c>
      <c r="H238" s="9" t="s">
        <v>862</v>
      </c>
      <c r="I238" s="9" t="s">
        <v>863</v>
      </c>
      <c r="J238" s="5" t="s">
        <v>2838</v>
      </c>
      <c r="K238" t="str">
        <f>IF((VLOOKUP(A238,'FBS input file'!A:D,2,0))="","Not Binding",VLOOKUP(A238,'FBS input file'!A:D,2,0))</f>
        <v>Not Binding</v>
      </c>
    </row>
    <row r="239" spans="1:11" ht="120" customHeight="1" x14ac:dyDescent="0.25">
      <c r="A239" s="9" t="s">
        <v>3567</v>
      </c>
      <c r="B239" s="9">
        <v>3</v>
      </c>
      <c r="C239" s="9" t="s">
        <v>9</v>
      </c>
      <c r="D239" s="10"/>
      <c r="E239" s="9" t="s">
        <v>864</v>
      </c>
      <c r="F239" s="9" t="s">
        <v>865</v>
      </c>
      <c r="G239" s="9" t="s">
        <v>26</v>
      </c>
      <c r="H239" s="9" t="s">
        <v>866</v>
      </c>
      <c r="I239" s="9" t="s">
        <v>867</v>
      </c>
      <c r="J239" s="5" t="s">
        <v>2656</v>
      </c>
      <c r="K239" t="str">
        <f>IF((VLOOKUP(A239,'FBS input file'!A:D,2,0))="","Not Binding",VLOOKUP(A239,'FBS input file'!A:D,2,0))</f>
        <v>Ambiguous</v>
      </c>
    </row>
    <row r="240" spans="1:11" ht="120" customHeight="1" x14ac:dyDescent="0.25">
      <c r="A240" s="9" t="s">
        <v>3568</v>
      </c>
      <c r="B240" s="9">
        <v>2</v>
      </c>
      <c r="C240" s="9" t="s">
        <v>9</v>
      </c>
      <c r="D240" s="10"/>
      <c r="E240" s="9" t="s">
        <v>130</v>
      </c>
      <c r="F240" s="9" t="s">
        <v>131</v>
      </c>
      <c r="G240" s="9" t="s">
        <v>26</v>
      </c>
      <c r="H240" s="9" t="s">
        <v>868</v>
      </c>
      <c r="I240" s="9" t="s">
        <v>869</v>
      </c>
      <c r="J240" s="5" t="s">
        <v>3302</v>
      </c>
      <c r="K240" t="str">
        <f>IF((VLOOKUP(A240,'FBS input file'!A:D,2,0))="","Not Binding",VLOOKUP(A240,'FBS input file'!A:D,2,0))</f>
        <v>Not Binding</v>
      </c>
    </row>
    <row r="241" spans="1:11" ht="120" customHeight="1" x14ac:dyDescent="0.25">
      <c r="A241" s="9" t="s">
        <v>3569</v>
      </c>
      <c r="B241" s="9">
        <v>1</v>
      </c>
      <c r="C241" s="9" t="s">
        <v>9</v>
      </c>
      <c r="D241" s="10"/>
      <c r="E241" s="9" t="s">
        <v>565</v>
      </c>
      <c r="F241" s="9" t="s">
        <v>566</v>
      </c>
      <c r="G241" s="9" t="s">
        <v>26</v>
      </c>
      <c r="H241" s="9" t="s">
        <v>870</v>
      </c>
      <c r="I241" s="9" t="s">
        <v>871</v>
      </c>
      <c r="J241" s="5" t="s">
        <v>2876</v>
      </c>
      <c r="K241" t="str">
        <f>IF((VLOOKUP(A241,'FBS input file'!A:D,2,0))="","Not Binding",VLOOKUP(A241,'FBS input file'!A:D,2,0))</f>
        <v>Not Binding</v>
      </c>
    </row>
    <row r="242" spans="1:11" ht="120" customHeight="1" x14ac:dyDescent="0.25">
      <c r="A242" s="9" t="s">
        <v>3570</v>
      </c>
      <c r="B242" s="9">
        <v>93</v>
      </c>
      <c r="C242" s="9" t="s">
        <v>9</v>
      </c>
      <c r="D242" s="10"/>
      <c r="E242" s="9" t="s">
        <v>856</v>
      </c>
      <c r="F242" s="9" t="s">
        <v>857</v>
      </c>
      <c r="G242" s="9" t="s">
        <v>26</v>
      </c>
      <c r="H242" s="9" t="s">
        <v>872</v>
      </c>
      <c r="I242" s="9" t="s">
        <v>873</v>
      </c>
      <c r="J242" s="5" t="s">
        <v>3008</v>
      </c>
      <c r="K242" t="str">
        <f>IF((VLOOKUP(A242,'FBS input file'!A:D,2,0))="","Not Binding",VLOOKUP(A242,'FBS input file'!A:D,2,0))</f>
        <v>Not Binding</v>
      </c>
    </row>
    <row r="243" spans="1:11" ht="120" customHeight="1" x14ac:dyDescent="0.25">
      <c r="A243" s="9" t="s">
        <v>3571</v>
      </c>
      <c r="B243" s="9">
        <v>90</v>
      </c>
      <c r="C243" s="9" t="s">
        <v>19</v>
      </c>
      <c r="D243" s="10"/>
      <c r="E243" s="9" t="s">
        <v>1041</v>
      </c>
      <c r="F243" s="9" t="s">
        <v>1042</v>
      </c>
      <c r="G243" s="9" t="s">
        <v>384</v>
      </c>
      <c r="H243" s="9" t="s">
        <v>1043</v>
      </c>
      <c r="I243" s="9" t="s">
        <v>1044</v>
      </c>
      <c r="J243" s="5" t="s">
        <v>3052</v>
      </c>
      <c r="K243" t="str">
        <f>IF((VLOOKUP(A243,'FBS input file'!A:D,2,0))="","Not Binding",VLOOKUP(A243,'FBS input file'!A:D,2,0))</f>
        <v>Not Binding</v>
      </c>
    </row>
    <row r="244" spans="1:11" ht="120" customHeight="1" x14ac:dyDescent="0.25">
      <c r="A244" s="9" t="s">
        <v>3572</v>
      </c>
      <c r="B244" s="9">
        <v>87</v>
      </c>
      <c r="C244" s="9" t="s">
        <v>9</v>
      </c>
      <c r="D244" s="10"/>
      <c r="E244" s="9" t="s">
        <v>874</v>
      </c>
      <c r="F244" s="9" t="s">
        <v>875</v>
      </c>
      <c r="G244" s="9" t="s">
        <v>26</v>
      </c>
      <c r="H244" s="9" t="s">
        <v>876</v>
      </c>
      <c r="I244" s="9" t="s">
        <v>877</v>
      </c>
      <c r="J244" s="5" t="s">
        <v>2875</v>
      </c>
      <c r="K244" t="str">
        <f>IF((VLOOKUP(A244,'FBS input file'!A:D,2,0))="","Not Binding",VLOOKUP(A244,'FBS input file'!A:D,2,0))</f>
        <v>Not Binding</v>
      </c>
    </row>
    <row r="245" spans="1:11" ht="120" customHeight="1" x14ac:dyDescent="0.25">
      <c r="A245" s="9" t="s">
        <v>3573</v>
      </c>
      <c r="B245" s="9">
        <v>83</v>
      </c>
      <c r="C245" s="9" t="s">
        <v>9</v>
      </c>
      <c r="D245" s="10"/>
      <c r="E245" s="9" t="s">
        <v>878</v>
      </c>
      <c r="F245" s="9" t="s">
        <v>879</v>
      </c>
      <c r="G245" s="9" t="s">
        <v>26</v>
      </c>
      <c r="H245" s="9" t="s">
        <v>880</v>
      </c>
      <c r="I245" s="9" t="s">
        <v>881</v>
      </c>
      <c r="J245" s="5" t="s">
        <v>2756</v>
      </c>
      <c r="K245" t="str">
        <f>IF((VLOOKUP(A245,'FBS input file'!A:D,2,0))="","Not Binding",VLOOKUP(A245,'FBS input file'!A:D,2,0))</f>
        <v>Not Binding</v>
      </c>
    </row>
    <row r="246" spans="1:11" ht="120" customHeight="1" x14ac:dyDescent="0.25">
      <c r="A246" s="9" t="s">
        <v>3574</v>
      </c>
      <c r="B246" s="9">
        <v>69</v>
      </c>
      <c r="C246" s="9" t="s">
        <v>9</v>
      </c>
      <c r="D246" s="10"/>
      <c r="E246" s="9" t="s">
        <v>882</v>
      </c>
      <c r="F246" s="9" t="s">
        <v>883</v>
      </c>
      <c r="G246" s="9" t="s">
        <v>183</v>
      </c>
      <c r="H246" s="9" t="s">
        <v>884</v>
      </c>
      <c r="I246" s="9" t="s">
        <v>885</v>
      </c>
      <c r="J246" s="5" t="s">
        <v>2926</v>
      </c>
      <c r="K246" t="str">
        <f>IF((VLOOKUP(A246,'FBS input file'!A:D,2,0))="","Not Binding",VLOOKUP(A246,'FBS input file'!A:D,2,0))</f>
        <v>Not Binding</v>
      </c>
    </row>
    <row r="247" spans="1:11" ht="120" customHeight="1" x14ac:dyDescent="0.25">
      <c r="A247" s="9" t="s">
        <v>3575</v>
      </c>
      <c r="B247" s="9">
        <v>66</v>
      </c>
      <c r="C247" s="9" t="s">
        <v>9</v>
      </c>
      <c r="D247" s="10"/>
      <c r="E247" s="9" t="s">
        <v>886</v>
      </c>
      <c r="F247" s="9" t="s">
        <v>887</v>
      </c>
      <c r="G247" s="9" t="s">
        <v>26</v>
      </c>
      <c r="H247" s="9" t="s">
        <v>888</v>
      </c>
      <c r="I247" s="9" t="s">
        <v>889</v>
      </c>
      <c r="J247" s="5" t="s">
        <v>2788</v>
      </c>
      <c r="K247" t="str">
        <f>IF((VLOOKUP(A247,'FBS input file'!A:D,2,0))="","Not Binding",VLOOKUP(A247,'FBS input file'!A:D,2,0))</f>
        <v>Not Binding</v>
      </c>
    </row>
    <row r="248" spans="1:11" ht="120" customHeight="1" x14ac:dyDescent="0.25">
      <c r="A248" s="9" t="s">
        <v>3576</v>
      </c>
      <c r="B248" s="9">
        <v>63</v>
      </c>
      <c r="C248" s="9" t="s">
        <v>19</v>
      </c>
      <c r="D248" s="10"/>
      <c r="E248" s="9" t="s">
        <v>1045</v>
      </c>
      <c r="F248" s="9" t="s">
        <v>1046</v>
      </c>
      <c r="G248" s="9" t="s">
        <v>5002</v>
      </c>
      <c r="H248" s="9" t="s">
        <v>1047</v>
      </c>
      <c r="I248" s="9" t="s">
        <v>1048</v>
      </c>
      <c r="J248" s="5" t="s">
        <v>2673</v>
      </c>
      <c r="K248" t="str">
        <f>IF((VLOOKUP(A248,'FBS input file'!A:D,2,0))="","Not Binding",VLOOKUP(A248,'FBS input file'!A:D,2,0))</f>
        <v>Not Binding</v>
      </c>
    </row>
    <row r="249" spans="1:11" ht="120" customHeight="1" x14ac:dyDescent="0.25">
      <c r="A249" s="9" t="s">
        <v>3577</v>
      </c>
      <c r="B249" s="9">
        <v>61</v>
      </c>
      <c r="C249" s="9" t="s">
        <v>9</v>
      </c>
      <c r="D249" s="10"/>
      <c r="E249" s="9" t="s">
        <v>890</v>
      </c>
      <c r="F249" s="9" t="s">
        <v>891</v>
      </c>
      <c r="G249" s="9" t="s">
        <v>12</v>
      </c>
      <c r="H249" s="9" t="s">
        <v>892</v>
      </c>
      <c r="I249" s="9" t="s">
        <v>893</v>
      </c>
      <c r="J249" s="5" t="s">
        <v>2735</v>
      </c>
      <c r="K249" t="str">
        <f>IF((VLOOKUP(A249,'FBS input file'!A:D,2,0))="","Not Binding",VLOOKUP(A249,'FBS input file'!A:D,2,0))</f>
        <v>Not Binding</v>
      </c>
    </row>
    <row r="250" spans="1:11" ht="120" customHeight="1" x14ac:dyDescent="0.25">
      <c r="A250" s="9" t="s">
        <v>3578</v>
      </c>
      <c r="B250" s="9">
        <v>75</v>
      </c>
      <c r="C250" s="9" t="s">
        <v>9</v>
      </c>
      <c r="D250" s="10"/>
      <c r="E250" s="9" t="s">
        <v>894</v>
      </c>
      <c r="F250" s="9" t="s">
        <v>895</v>
      </c>
      <c r="G250" s="9" t="s">
        <v>5002</v>
      </c>
      <c r="H250" s="9" t="s">
        <v>896</v>
      </c>
      <c r="I250" s="9" t="s">
        <v>897</v>
      </c>
      <c r="J250" s="5" t="s">
        <v>3074</v>
      </c>
      <c r="K250" t="str">
        <f>IF((VLOOKUP(A250,'FBS input file'!A:D,2,0))="","Not Binding",VLOOKUP(A250,'FBS input file'!A:D,2,0))</f>
        <v>Not Binding</v>
      </c>
    </row>
    <row r="251" spans="1:11" ht="120" customHeight="1" x14ac:dyDescent="0.25">
      <c r="A251" s="9" t="s">
        <v>3579</v>
      </c>
      <c r="B251" s="9">
        <v>49</v>
      </c>
      <c r="C251" s="9" t="s">
        <v>9</v>
      </c>
      <c r="D251" s="10"/>
      <c r="E251" s="9" t="s">
        <v>898</v>
      </c>
      <c r="F251" s="9" t="s">
        <v>899</v>
      </c>
      <c r="G251" s="9" t="s">
        <v>183</v>
      </c>
      <c r="H251" s="9" t="s">
        <v>900</v>
      </c>
      <c r="I251" s="9" t="s">
        <v>901</v>
      </c>
      <c r="J251" s="5" t="s">
        <v>3101</v>
      </c>
      <c r="K251" t="str">
        <f>IF((VLOOKUP(A251,'FBS input file'!A:D,2,0))="","Not Binding",VLOOKUP(A251,'FBS input file'!A:D,2,0))</f>
        <v>Not Binding</v>
      </c>
    </row>
    <row r="252" spans="1:11" ht="120" customHeight="1" x14ac:dyDescent="0.25">
      <c r="A252" s="9" t="s">
        <v>3580</v>
      </c>
      <c r="B252" s="9">
        <v>48</v>
      </c>
      <c r="C252" s="9" t="s">
        <v>9</v>
      </c>
      <c r="D252" s="10"/>
      <c r="E252" s="9" t="s">
        <v>902</v>
      </c>
      <c r="F252" s="9" t="s">
        <v>903</v>
      </c>
      <c r="G252" s="9" t="s">
        <v>26</v>
      </c>
      <c r="H252" s="9" t="s">
        <v>904</v>
      </c>
      <c r="I252" s="9" t="s">
        <v>905</v>
      </c>
      <c r="J252" s="5" t="s">
        <v>2612</v>
      </c>
      <c r="K252" t="str">
        <f>IF((VLOOKUP(A252,'FBS input file'!A:D,2,0))="","Not Binding",VLOOKUP(A252,'FBS input file'!A:D,2,0))</f>
        <v>Not Binding</v>
      </c>
    </row>
    <row r="253" spans="1:11" ht="120" customHeight="1" x14ac:dyDescent="0.25">
      <c r="A253" s="9" t="s">
        <v>3581</v>
      </c>
      <c r="B253" s="9">
        <v>57</v>
      </c>
      <c r="C253" s="9" t="s">
        <v>9</v>
      </c>
      <c r="D253" s="10"/>
      <c r="E253" s="9" t="s">
        <v>906</v>
      </c>
      <c r="F253" s="9" t="s">
        <v>907</v>
      </c>
      <c r="G253" s="9" t="s">
        <v>26</v>
      </c>
      <c r="H253" s="9" t="s">
        <v>908</v>
      </c>
      <c r="I253" s="9" t="s">
        <v>909</v>
      </c>
      <c r="J253" s="5" t="s">
        <v>2723</v>
      </c>
      <c r="K253" t="str">
        <f>IF((VLOOKUP(A253,'FBS input file'!A:D,2,0))="","Not Binding",VLOOKUP(A253,'FBS input file'!A:D,2,0))</f>
        <v>Not Binding</v>
      </c>
    </row>
    <row r="254" spans="1:11" ht="120" customHeight="1" x14ac:dyDescent="0.25">
      <c r="A254" s="9" t="s">
        <v>3582</v>
      </c>
      <c r="B254" s="9">
        <v>43</v>
      </c>
      <c r="C254" s="9" t="s">
        <v>9</v>
      </c>
      <c r="D254" s="10"/>
      <c r="E254" s="9" t="s">
        <v>910</v>
      </c>
      <c r="F254" s="9" t="s">
        <v>911</v>
      </c>
      <c r="G254" s="9" t="s">
        <v>260</v>
      </c>
      <c r="H254" s="9" t="s">
        <v>912</v>
      </c>
      <c r="I254" s="9" t="s">
        <v>913</v>
      </c>
      <c r="J254" s="5" t="s">
        <v>3069</v>
      </c>
      <c r="K254" t="str">
        <f>IF((VLOOKUP(A254,'FBS input file'!A:D,2,0))="","Not Binding",VLOOKUP(A254,'FBS input file'!A:D,2,0))</f>
        <v>Not Binding</v>
      </c>
    </row>
    <row r="255" spans="1:11" ht="120" customHeight="1" x14ac:dyDescent="0.25">
      <c r="A255" s="9" t="s">
        <v>3583</v>
      </c>
      <c r="B255" s="9">
        <v>40</v>
      </c>
      <c r="C255" s="9" t="s">
        <v>9</v>
      </c>
      <c r="D255" s="10"/>
      <c r="E255" s="9" t="s">
        <v>10</v>
      </c>
      <c r="F255" s="9" t="s">
        <v>11</v>
      </c>
      <c r="G255" s="9" t="s">
        <v>26</v>
      </c>
      <c r="H255" s="9" t="s">
        <v>914</v>
      </c>
      <c r="I255" s="9" t="s">
        <v>915</v>
      </c>
      <c r="J255" s="5" t="s">
        <v>2849</v>
      </c>
      <c r="K255" t="str">
        <f>IF((VLOOKUP(A255,'FBS input file'!A:D,2,0))="","Not Binding",VLOOKUP(A255,'FBS input file'!A:D,2,0))</f>
        <v>Not Binding</v>
      </c>
    </row>
    <row r="256" spans="1:11" ht="120" customHeight="1" x14ac:dyDescent="0.25">
      <c r="A256" s="9" t="s">
        <v>3584</v>
      </c>
      <c r="B256" s="9">
        <v>37</v>
      </c>
      <c r="C256" s="9" t="s">
        <v>9</v>
      </c>
      <c r="D256" s="10"/>
      <c r="E256" s="9" t="s">
        <v>840</v>
      </c>
      <c r="F256" s="9" t="s">
        <v>841</v>
      </c>
      <c r="G256" s="9" t="s">
        <v>26</v>
      </c>
      <c r="H256" s="9" t="s">
        <v>916</v>
      </c>
      <c r="I256" s="9" t="s">
        <v>917</v>
      </c>
      <c r="J256" s="5" t="s">
        <v>2969</v>
      </c>
      <c r="K256" t="str">
        <f>IF((VLOOKUP(A256,'FBS input file'!A:D,2,0))="","Not Binding",VLOOKUP(A256,'FBS input file'!A:D,2,0))</f>
        <v>Not Binding</v>
      </c>
    </row>
    <row r="257" spans="1:11" ht="120" customHeight="1" x14ac:dyDescent="0.25">
      <c r="A257" s="9" t="s">
        <v>3585</v>
      </c>
      <c r="B257" s="9">
        <v>23</v>
      </c>
      <c r="C257" s="9" t="s">
        <v>9</v>
      </c>
      <c r="D257" s="10"/>
      <c r="E257" s="9" t="s">
        <v>918</v>
      </c>
      <c r="F257" s="9" t="s">
        <v>919</v>
      </c>
      <c r="G257" s="9" t="s">
        <v>26</v>
      </c>
      <c r="H257" s="9" t="s">
        <v>920</v>
      </c>
      <c r="I257" s="9" t="s">
        <v>921</v>
      </c>
      <c r="J257" s="5" t="s">
        <v>2990</v>
      </c>
      <c r="K257" t="str">
        <f>IF((VLOOKUP(A257,'FBS input file'!A:D,2,0))="","Not Binding",VLOOKUP(A257,'FBS input file'!A:D,2,0))</f>
        <v>Not Binding</v>
      </c>
    </row>
    <row r="258" spans="1:11" ht="120" customHeight="1" x14ac:dyDescent="0.25">
      <c r="A258" s="9" t="s">
        <v>3586</v>
      </c>
      <c r="B258" s="9">
        <v>19</v>
      </c>
      <c r="C258" s="9" t="s">
        <v>9</v>
      </c>
      <c r="D258" s="10"/>
      <c r="E258" s="9" t="s">
        <v>922</v>
      </c>
      <c r="F258" s="9" t="s">
        <v>923</v>
      </c>
      <c r="G258" s="9" t="s">
        <v>26</v>
      </c>
      <c r="H258" s="9" t="s">
        <v>924</v>
      </c>
      <c r="I258" s="9" t="s">
        <v>925</v>
      </c>
      <c r="J258" s="5" t="s">
        <v>3320</v>
      </c>
      <c r="K258" t="str">
        <f>IF((VLOOKUP(A258,'FBS input file'!A:D,2,0))="","Not Binding",VLOOKUP(A258,'FBS input file'!A:D,2,0))</f>
        <v>Not Binding</v>
      </c>
    </row>
    <row r="259" spans="1:11" ht="120" customHeight="1" x14ac:dyDescent="0.25">
      <c r="A259" s="9" t="s">
        <v>3587</v>
      </c>
      <c r="B259" s="9">
        <v>16</v>
      </c>
      <c r="C259" s="9" t="s">
        <v>9</v>
      </c>
      <c r="D259" s="10"/>
      <c r="E259" s="9" t="s">
        <v>926</v>
      </c>
      <c r="F259" s="9" t="s">
        <v>927</v>
      </c>
      <c r="G259" s="9" t="s">
        <v>26</v>
      </c>
      <c r="H259" s="9" t="s">
        <v>928</v>
      </c>
      <c r="I259" s="9" t="s">
        <v>929</v>
      </c>
      <c r="J259" s="5" t="s">
        <v>3049</v>
      </c>
      <c r="K259" t="str">
        <f>IF((VLOOKUP(A259,'FBS input file'!A:D,2,0))="","Not Binding",VLOOKUP(A259,'FBS input file'!A:D,2,0))</f>
        <v>Not Binding</v>
      </c>
    </row>
    <row r="260" spans="1:11" ht="120" customHeight="1" x14ac:dyDescent="0.25">
      <c r="A260" s="9" t="s">
        <v>3588</v>
      </c>
      <c r="B260" s="9">
        <v>13</v>
      </c>
      <c r="C260" s="9" t="s">
        <v>9</v>
      </c>
      <c r="D260" s="10"/>
      <c r="E260" s="9" t="s">
        <v>930</v>
      </c>
      <c r="F260" s="9" t="s">
        <v>931</v>
      </c>
      <c r="G260" s="9" t="s">
        <v>5002</v>
      </c>
      <c r="H260" s="9" t="s">
        <v>932</v>
      </c>
      <c r="I260" s="9" t="s">
        <v>933</v>
      </c>
      <c r="J260" s="5" t="s">
        <v>2883</v>
      </c>
      <c r="K260" t="str">
        <f>IF((VLOOKUP(A260,'FBS input file'!A:D,2,0))="","Not Binding",VLOOKUP(A260,'FBS input file'!A:D,2,0))</f>
        <v>Not Binding</v>
      </c>
    </row>
    <row r="261" spans="1:11" ht="120" customHeight="1" x14ac:dyDescent="0.25">
      <c r="A261" s="9" t="s">
        <v>3589</v>
      </c>
      <c r="B261" s="9">
        <v>31</v>
      </c>
      <c r="C261" s="9" t="s">
        <v>9</v>
      </c>
      <c r="D261" s="10"/>
      <c r="E261" s="9" t="s">
        <v>934</v>
      </c>
      <c r="F261" s="9" t="s">
        <v>935</v>
      </c>
      <c r="G261" s="9" t="s">
        <v>26</v>
      </c>
      <c r="H261" s="9" t="s">
        <v>936</v>
      </c>
      <c r="I261" s="9" t="s">
        <v>937</v>
      </c>
      <c r="J261" s="5" t="s">
        <v>2807</v>
      </c>
      <c r="K261" t="str">
        <f>IF((VLOOKUP(A261,'FBS input file'!A:D,2,0))="","Not Binding",VLOOKUP(A261,'FBS input file'!A:D,2,0))</f>
        <v>Not Binding</v>
      </c>
    </row>
    <row r="262" spans="1:11" ht="120" customHeight="1" x14ac:dyDescent="0.25">
      <c r="A262" s="9" t="s">
        <v>3590</v>
      </c>
      <c r="B262" s="9">
        <v>29</v>
      </c>
      <c r="C262" s="9" t="s">
        <v>9</v>
      </c>
      <c r="D262" s="10"/>
      <c r="E262" s="9" t="s">
        <v>758</v>
      </c>
      <c r="F262" s="9" t="s">
        <v>759</v>
      </c>
      <c r="G262" s="9" t="s">
        <v>183</v>
      </c>
      <c r="H262" s="9" t="s">
        <v>938</v>
      </c>
      <c r="I262" s="9" t="s">
        <v>939</v>
      </c>
      <c r="J262" s="5" t="s">
        <v>2804</v>
      </c>
      <c r="K262" t="str">
        <f>IF((VLOOKUP(A262,'FBS input file'!A:D,2,0))="","Not Binding",VLOOKUP(A262,'FBS input file'!A:D,2,0))</f>
        <v>Not Binding</v>
      </c>
    </row>
    <row r="263" spans="1:11" ht="120" customHeight="1" x14ac:dyDescent="0.25">
      <c r="A263" s="9" t="s">
        <v>3591</v>
      </c>
      <c r="B263" s="9">
        <v>0</v>
      </c>
      <c r="C263" s="9" t="s">
        <v>9</v>
      </c>
      <c r="D263" s="10"/>
      <c r="E263" s="9" t="s">
        <v>940</v>
      </c>
      <c r="F263" s="9" t="s">
        <v>941</v>
      </c>
      <c r="G263" s="9" t="s">
        <v>5002</v>
      </c>
      <c r="H263" s="9" t="s">
        <v>942</v>
      </c>
      <c r="I263" s="9" t="s">
        <v>943</v>
      </c>
      <c r="J263" s="5" t="s">
        <v>2778</v>
      </c>
      <c r="K263" t="str">
        <f>IF((VLOOKUP(A263,'FBS input file'!A:D,2,0))="","Not Binding",VLOOKUP(A263,'FBS input file'!A:D,2,0))</f>
        <v>Not Binding</v>
      </c>
    </row>
    <row r="264" spans="1:11" ht="120" customHeight="1" x14ac:dyDescent="0.25">
      <c r="A264" s="9" t="s">
        <v>3592</v>
      </c>
      <c r="B264" s="9">
        <v>10</v>
      </c>
      <c r="C264" s="9" t="s">
        <v>19</v>
      </c>
      <c r="D264" s="10"/>
      <c r="E264" s="9" t="s">
        <v>1049</v>
      </c>
      <c r="F264" s="9" t="s">
        <v>229</v>
      </c>
      <c r="G264" s="9" t="s">
        <v>384</v>
      </c>
      <c r="H264" s="9" t="s">
        <v>1050</v>
      </c>
      <c r="I264" s="9" t="s">
        <v>1051</v>
      </c>
      <c r="J264" s="5" t="s">
        <v>3251</v>
      </c>
      <c r="K264" t="str">
        <f>IF((VLOOKUP(A264,'FBS input file'!A:D,2,0))="","Not Binding",VLOOKUP(A264,'FBS input file'!A:D,2,0))</f>
        <v>Not Binding</v>
      </c>
    </row>
    <row r="265" spans="1:11" ht="120" customHeight="1" x14ac:dyDescent="0.25">
      <c r="A265" s="9" t="s">
        <v>3593</v>
      </c>
      <c r="B265" s="9">
        <v>9</v>
      </c>
      <c r="C265" s="9" t="s">
        <v>9</v>
      </c>
      <c r="D265" s="10"/>
      <c r="E265" s="9" t="s">
        <v>810</v>
      </c>
      <c r="F265" s="9" t="s">
        <v>811</v>
      </c>
      <c r="G265" s="9" t="s">
        <v>26</v>
      </c>
      <c r="H265" s="9" t="s">
        <v>944</v>
      </c>
      <c r="I265" s="9" t="s">
        <v>945</v>
      </c>
      <c r="J265" s="5" t="s">
        <v>2864</v>
      </c>
      <c r="K265" t="str">
        <f>IF((VLOOKUP(A265,'FBS input file'!A:D,2,0))="","Not Binding",VLOOKUP(A265,'FBS input file'!A:D,2,0))</f>
        <v>Not Binding</v>
      </c>
    </row>
    <row r="266" spans="1:11" ht="120" customHeight="1" x14ac:dyDescent="0.25">
      <c r="A266" s="9" t="s">
        <v>3594</v>
      </c>
      <c r="B266" s="9">
        <v>86</v>
      </c>
      <c r="C266" s="9" t="s">
        <v>19</v>
      </c>
      <c r="D266" s="10"/>
      <c r="E266" s="9" t="s">
        <v>1052</v>
      </c>
      <c r="F266" s="9" t="s">
        <v>1053</v>
      </c>
      <c r="G266" s="9" t="s">
        <v>5002</v>
      </c>
      <c r="H266" s="9" t="s">
        <v>1054</v>
      </c>
      <c r="I266" s="9" t="s">
        <v>1055</v>
      </c>
      <c r="J266" s="5" t="s">
        <v>2616</v>
      </c>
      <c r="K266" t="str">
        <f>IF((VLOOKUP(A266,'FBS input file'!A:D,2,0))="","Not Binding",VLOOKUP(A266,'FBS input file'!A:D,2,0))</f>
        <v>Not Binding</v>
      </c>
    </row>
    <row r="267" spans="1:11" ht="120" customHeight="1" x14ac:dyDescent="0.25">
      <c r="A267" s="9" t="s">
        <v>3595</v>
      </c>
      <c r="B267" s="9">
        <v>82</v>
      </c>
      <c r="C267" s="9" t="s">
        <v>9</v>
      </c>
      <c r="D267" s="10"/>
      <c r="E267" s="9" t="s">
        <v>946</v>
      </c>
      <c r="F267" s="9" t="s">
        <v>947</v>
      </c>
      <c r="G267" s="9" t="s">
        <v>26</v>
      </c>
      <c r="H267" s="9" t="s">
        <v>948</v>
      </c>
      <c r="I267" s="9" t="s">
        <v>949</v>
      </c>
      <c r="J267" s="5" t="s">
        <v>3013</v>
      </c>
      <c r="K267" t="str">
        <f>IF((VLOOKUP(A267,'FBS input file'!A:D,2,0))="","Not Binding",VLOOKUP(A267,'FBS input file'!A:D,2,0))</f>
        <v>Not Binding</v>
      </c>
    </row>
    <row r="268" spans="1:11" ht="120" customHeight="1" x14ac:dyDescent="0.25">
      <c r="A268" s="9" t="s">
        <v>3596</v>
      </c>
      <c r="B268" s="9">
        <v>68</v>
      </c>
      <c r="C268" s="9" t="s">
        <v>9</v>
      </c>
      <c r="D268" s="10"/>
      <c r="E268" s="9" t="s">
        <v>950</v>
      </c>
      <c r="F268" s="9" t="s">
        <v>951</v>
      </c>
      <c r="G268" s="9" t="s">
        <v>26</v>
      </c>
      <c r="H268" s="9" t="s">
        <v>952</v>
      </c>
      <c r="I268" s="9" t="s">
        <v>953</v>
      </c>
      <c r="J268" s="5" t="s">
        <v>2836</v>
      </c>
      <c r="K268" t="str">
        <f>IF((VLOOKUP(A268,'FBS input file'!A:D,2,0))="","Not Binding",VLOOKUP(A268,'FBS input file'!A:D,2,0))</f>
        <v>Not Binding</v>
      </c>
    </row>
    <row r="269" spans="1:11" ht="120" customHeight="1" x14ac:dyDescent="0.25">
      <c r="A269" s="9" t="s">
        <v>3597</v>
      </c>
      <c r="B269" s="9">
        <v>65</v>
      </c>
      <c r="C269" s="9" t="s">
        <v>9</v>
      </c>
      <c r="D269" s="10"/>
      <c r="E269" s="9" t="s">
        <v>954</v>
      </c>
      <c r="F269" s="9" t="s">
        <v>955</v>
      </c>
      <c r="G269" s="9" t="s">
        <v>183</v>
      </c>
      <c r="H269" s="9" t="s">
        <v>956</v>
      </c>
      <c r="I269" s="9" t="s">
        <v>957</v>
      </c>
      <c r="J269" s="5" t="s">
        <v>2815</v>
      </c>
      <c r="K269" t="str">
        <f>IF((VLOOKUP(A269,'FBS input file'!A:D,2,0))="","Not Binding",VLOOKUP(A269,'FBS input file'!A:D,2,0))</f>
        <v>Not Binding</v>
      </c>
    </row>
    <row r="270" spans="1:11" ht="120" customHeight="1" x14ac:dyDescent="0.25">
      <c r="A270" s="9" t="s">
        <v>3598</v>
      </c>
      <c r="B270" s="9">
        <v>62</v>
      </c>
      <c r="C270" s="9" t="s">
        <v>9</v>
      </c>
      <c r="D270" s="10"/>
      <c r="E270" s="9" t="s">
        <v>958</v>
      </c>
      <c r="F270" s="9" t="s">
        <v>959</v>
      </c>
      <c r="G270" s="9" t="s">
        <v>26</v>
      </c>
      <c r="H270" s="9" t="s">
        <v>960</v>
      </c>
      <c r="I270" s="9" t="s">
        <v>961</v>
      </c>
      <c r="J270" s="5" t="s">
        <v>2950</v>
      </c>
      <c r="K270" t="str">
        <f>IF((VLOOKUP(A270,'FBS input file'!A:D,2,0))="","Not Binding",VLOOKUP(A270,'FBS input file'!A:D,2,0))</f>
        <v>Not Binding</v>
      </c>
    </row>
    <row r="271" spans="1:11" ht="120" customHeight="1" x14ac:dyDescent="0.25">
      <c r="A271" s="9" t="s">
        <v>3599</v>
      </c>
      <c r="B271" s="9">
        <v>60</v>
      </c>
      <c r="C271" s="9" t="s">
        <v>9</v>
      </c>
      <c r="D271" s="10"/>
      <c r="E271" s="9" t="s">
        <v>962</v>
      </c>
      <c r="F271" s="9" t="s">
        <v>963</v>
      </c>
      <c r="G271" s="9" t="s">
        <v>26</v>
      </c>
      <c r="H271" s="9" t="s">
        <v>964</v>
      </c>
      <c r="I271" s="9" t="s">
        <v>965</v>
      </c>
      <c r="J271" s="5" t="s">
        <v>2862</v>
      </c>
      <c r="K271" t="str">
        <f>IF((VLOOKUP(A271,'FBS input file'!A:D,2,0))="","Not Binding",VLOOKUP(A271,'FBS input file'!A:D,2,0))</f>
        <v>Not Binding</v>
      </c>
    </row>
    <row r="272" spans="1:11" ht="120" customHeight="1" x14ac:dyDescent="0.25">
      <c r="A272" s="9" t="s">
        <v>3600</v>
      </c>
      <c r="B272" s="9">
        <v>74</v>
      </c>
      <c r="C272" s="9" t="s">
        <v>9</v>
      </c>
      <c r="D272" s="10"/>
      <c r="E272" s="9" t="s">
        <v>966</v>
      </c>
      <c r="F272" s="9" t="s">
        <v>967</v>
      </c>
      <c r="G272" s="9" t="s">
        <v>26</v>
      </c>
      <c r="H272" s="9" t="s">
        <v>968</v>
      </c>
      <c r="I272" s="9" t="s">
        <v>969</v>
      </c>
      <c r="J272" s="5" t="s">
        <v>3001</v>
      </c>
      <c r="K272" t="str">
        <f>IF((VLOOKUP(A272,'FBS input file'!A:D,2,0))="","Not Binding",VLOOKUP(A272,'FBS input file'!A:D,2,0))</f>
        <v>Not Binding</v>
      </c>
    </row>
    <row r="273" spans="1:11" ht="120" customHeight="1" x14ac:dyDescent="0.25">
      <c r="A273" s="9" t="s">
        <v>3601</v>
      </c>
      <c r="B273" s="9">
        <v>73</v>
      </c>
      <c r="C273" s="9" t="s">
        <v>19</v>
      </c>
      <c r="D273" s="10"/>
      <c r="E273" s="9" t="s">
        <v>1056</v>
      </c>
      <c r="F273" s="9" t="s">
        <v>1057</v>
      </c>
      <c r="G273" s="9" t="s">
        <v>5002</v>
      </c>
      <c r="H273" s="9" t="s">
        <v>1058</v>
      </c>
      <c r="I273" s="9" t="s">
        <v>1059</v>
      </c>
      <c r="J273" s="5" t="s">
        <v>2835</v>
      </c>
      <c r="K273" t="str">
        <f>IF((VLOOKUP(A273,'FBS input file'!A:D,2,0))="","Not Binding",VLOOKUP(A273,'FBS input file'!A:D,2,0))</f>
        <v>Not Binding</v>
      </c>
    </row>
    <row r="274" spans="1:11" ht="120" customHeight="1" x14ac:dyDescent="0.25">
      <c r="A274" s="9" t="s">
        <v>3602</v>
      </c>
      <c r="B274" s="9">
        <v>72</v>
      </c>
      <c r="C274" s="9" t="s">
        <v>9</v>
      </c>
      <c r="D274" s="10"/>
      <c r="E274" s="9" t="s">
        <v>970</v>
      </c>
      <c r="F274" s="9" t="s">
        <v>971</v>
      </c>
      <c r="G274" s="9" t="s">
        <v>26</v>
      </c>
      <c r="H274" s="9" t="s">
        <v>972</v>
      </c>
      <c r="I274" s="9" t="s">
        <v>973</v>
      </c>
      <c r="J274" s="5" t="s">
        <v>2592</v>
      </c>
      <c r="K274" t="str">
        <f>IF((VLOOKUP(A274,'FBS input file'!A:D,2,0))="","Not Binding",VLOOKUP(A274,'FBS input file'!A:D,2,0))</f>
        <v>Not Binding</v>
      </c>
    </row>
    <row r="275" spans="1:11" ht="120" customHeight="1" x14ac:dyDescent="0.25">
      <c r="A275" s="9" t="s">
        <v>3603</v>
      </c>
      <c r="B275" s="9">
        <v>56</v>
      </c>
      <c r="C275" s="9" t="s">
        <v>9</v>
      </c>
      <c r="D275" s="10"/>
      <c r="E275" s="9" t="s">
        <v>974</v>
      </c>
      <c r="F275" s="9" t="s">
        <v>975</v>
      </c>
      <c r="G275" s="9" t="s">
        <v>26</v>
      </c>
      <c r="H275" s="9" t="s">
        <v>976</v>
      </c>
      <c r="I275" s="9" t="s">
        <v>977</v>
      </c>
      <c r="J275" s="5" t="s">
        <v>2953</v>
      </c>
      <c r="K275" t="str">
        <f>IF((VLOOKUP(A275,'FBS input file'!A:D,2,0))="","Not Binding",VLOOKUP(A275,'FBS input file'!A:D,2,0))</f>
        <v>Not Binding</v>
      </c>
    </row>
    <row r="276" spans="1:11" ht="120" customHeight="1" x14ac:dyDescent="0.25">
      <c r="A276" s="9" t="s">
        <v>3604</v>
      </c>
      <c r="B276" s="9">
        <v>55</v>
      </c>
      <c r="C276" s="9" t="s">
        <v>9</v>
      </c>
      <c r="D276" s="10"/>
      <c r="E276" s="9" t="s">
        <v>978</v>
      </c>
      <c r="F276" s="9" t="s">
        <v>979</v>
      </c>
      <c r="G276" s="9" t="s">
        <v>26</v>
      </c>
      <c r="H276" s="9" t="s">
        <v>980</v>
      </c>
      <c r="I276" s="9" t="s">
        <v>981</v>
      </c>
      <c r="J276" s="5" t="s">
        <v>2912</v>
      </c>
      <c r="K276" t="str">
        <f>IF((VLOOKUP(A276,'FBS input file'!A:D,2,0))="","Not Binding",VLOOKUP(A276,'FBS input file'!A:D,2,0))</f>
        <v>Not Binding</v>
      </c>
    </row>
    <row r="277" spans="1:11" ht="120" customHeight="1" x14ac:dyDescent="0.25">
      <c r="A277" s="9" t="s">
        <v>3605</v>
      </c>
      <c r="B277" s="9">
        <v>54</v>
      </c>
      <c r="C277" s="9" t="s">
        <v>9</v>
      </c>
      <c r="D277" s="10"/>
      <c r="E277" s="9" t="s">
        <v>982</v>
      </c>
      <c r="F277" s="9" t="s">
        <v>983</v>
      </c>
      <c r="G277" s="9" t="s">
        <v>183</v>
      </c>
      <c r="H277" s="9" t="s">
        <v>984</v>
      </c>
      <c r="I277" s="9" t="s">
        <v>985</v>
      </c>
      <c r="J277" s="5" t="s">
        <v>3319</v>
      </c>
      <c r="K277" t="str">
        <f>IF((VLOOKUP(A277,'FBS input file'!A:D,2,0))="","Not Binding",VLOOKUP(A277,'FBS input file'!A:D,2,0))</f>
        <v>Not Binding</v>
      </c>
    </row>
    <row r="278" spans="1:11" ht="120" customHeight="1" x14ac:dyDescent="0.25">
      <c r="A278" s="9" t="s">
        <v>3606</v>
      </c>
      <c r="B278" s="9">
        <v>36</v>
      </c>
      <c r="C278" s="9" t="s">
        <v>9</v>
      </c>
      <c r="D278" s="10"/>
      <c r="E278" s="9" t="s">
        <v>986</v>
      </c>
      <c r="F278" s="9" t="s">
        <v>987</v>
      </c>
      <c r="G278" s="9" t="s">
        <v>12</v>
      </c>
      <c r="H278" s="9" t="s">
        <v>988</v>
      </c>
      <c r="I278" s="9" t="s">
        <v>989</v>
      </c>
      <c r="J278" s="5" t="s">
        <v>2794</v>
      </c>
      <c r="K278" t="str">
        <f>IF((VLOOKUP(A278,'FBS input file'!A:D,2,0))="","Not Binding",VLOOKUP(A278,'FBS input file'!A:D,2,0))</f>
        <v>Not Binding</v>
      </c>
    </row>
    <row r="279" spans="1:11" ht="120" customHeight="1" x14ac:dyDescent="0.25">
      <c r="A279" s="9" t="s">
        <v>3607</v>
      </c>
      <c r="B279" s="9">
        <v>22</v>
      </c>
      <c r="C279" s="9" t="s">
        <v>9</v>
      </c>
      <c r="D279" s="10"/>
      <c r="E279" s="9" t="s">
        <v>390</v>
      </c>
      <c r="F279" s="9" t="s">
        <v>391</v>
      </c>
      <c r="G279" s="9" t="s">
        <v>26</v>
      </c>
      <c r="H279" s="9" t="s">
        <v>990</v>
      </c>
      <c r="I279" s="9" t="s">
        <v>991</v>
      </c>
      <c r="J279" s="5" t="s">
        <v>3018</v>
      </c>
      <c r="K279" t="str">
        <f>IF((VLOOKUP(A279,'FBS input file'!A:D,2,0))="","Not Binding",VLOOKUP(A279,'FBS input file'!A:D,2,0))</f>
        <v>Not Binding</v>
      </c>
    </row>
    <row r="280" spans="1:11" ht="120" customHeight="1" x14ac:dyDescent="0.25">
      <c r="A280" s="9" t="s">
        <v>3608</v>
      </c>
      <c r="B280" s="9">
        <v>18</v>
      </c>
      <c r="C280" s="9" t="s">
        <v>9</v>
      </c>
      <c r="D280" s="10"/>
      <c r="E280" s="9" t="s">
        <v>992</v>
      </c>
      <c r="F280" s="9" t="s">
        <v>993</v>
      </c>
      <c r="G280" s="9" t="s">
        <v>12</v>
      </c>
      <c r="H280" s="9" t="s">
        <v>994</v>
      </c>
      <c r="I280" s="9" t="s">
        <v>995</v>
      </c>
      <c r="J280" s="5" t="s">
        <v>2872</v>
      </c>
      <c r="K280" t="str">
        <f>IF((VLOOKUP(A280,'FBS input file'!A:D,2,0))="","Not Binding",VLOOKUP(A280,'FBS input file'!A:D,2,0))</f>
        <v>Not Binding</v>
      </c>
    </row>
    <row r="281" spans="1:11" ht="120" customHeight="1" x14ac:dyDescent="0.25">
      <c r="A281" s="9" t="s">
        <v>3609</v>
      </c>
      <c r="B281" s="9">
        <v>15</v>
      </c>
      <c r="C281" s="9" t="s">
        <v>9</v>
      </c>
      <c r="D281" s="10"/>
      <c r="E281" s="9" t="s">
        <v>996</v>
      </c>
      <c r="F281" s="9" t="s">
        <v>997</v>
      </c>
      <c r="G281" s="9" t="s">
        <v>12</v>
      </c>
      <c r="H281" s="9" t="s">
        <v>998</v>
      </c>
      <c r="I281" s="9" t="s">
        <v>999</v>
      </c>
      <c r="J281" s="5" t="s">
        <v>2624</v>
      </c>
      <c r="K281" t="str">
        <f>IF((VLOOKUP(A281,'FBS input file'!A:D,2,0))="","Not Binding",VLOOKUP(A281,'FBS input file'!A:D,2,0))</f>
        <v>Not Binding</v>
      </c>
    </row>
    <row r="282" spans="1:11" ht="120" customHeight="1" x14ac:dyDescent="0.25">
      <c r="A282" s="9" t="s">
        <v>3610</v>
      </c>
      <c r="B282" s="9">
        <v>12</v>
      </c>
      <c r="C282" s="9" t="s">
        <v>19</v>
      </c>
      <c r="D282" s="10"/>
      <c r="E282" s="9" t="s">
        <v>267</v>
      </c>
      <c r="F282" s="9" t="s">
        <v>268</v>
      </c>
      <c r="G282" s="9" t="s">
        <v>384</v>
      </c>
      <c r="H282" s="9" t="s">
        <v>1060</v>
      </c>
      <c r="I282" s="9" t="s">
        <v>1061</v>
      </c>
      <c r="J282" s="5" t="s">
        <v>3241</v>
      </c>
      <c r="K282" t="str">
        <f>IF((VLOOKUP(A282,'FBS input file'!A:D,2,0))="","Not Binding",VLOOKUP(A282,'FBS input file'!A:D,2,0))</f>
        <v>Not Binding</v>
      </c>
    </row>
    <row r="283" spans="1:11" ht="120" customHeight="1" x14ac:dyDescent="0.25">
      <c r="A283" s="9" t="s">
        <v>3611</v>
      </c>
      <c r="B283" s="9">
        <v>30</v>
      </c>
      <c r="C283" s="9" t="s">
        <v>19</v>
      </c>
      <c r="D283" s="10"/>
      <c r="E283" s="9" t="s">
        <v>122</v>
      </c>
      <c r="F283" s="9" t="s">
        <v>123</v>
      </c>
      <c r="G283" s="9" t="s">
        <v>384</v>
      </c>
      <c r="H283" s="9" t="s">
        <v>1062</v>
      </c>
      <c r="I283" s="9" t="s">
        <v>1063</v>
      </c>
      <c r="J283" s="5" t="s">
        <v>2879</v>
      </c>
      <c r="K283" t="str">
        <f>IF((VLOOKUP(A283,'FBS input file'!A:D,2,0))="","Not Binding",VLOOKUP(A283,'FBS input file'!A:D,2,0))</f>
        <v>Not Binding</v>
      </c>
    </row>
    <row r="284" spans="1:11" ht="120" customHeight="1" x14ac:dyDescent="0.25">
      <c r="A284" s="9" t="s">
        <v>3612</v>
      </c>
      <c r="B284" s="9">
        <v>28</v>
      </c>
      <c r="C284" s="9" t="s">
        <v>9</v>
      </c>
      <c r="D284" s="10"/>
      <c r="E284" s="9" t="s">
        <v>527</v>
      </c>
      <c r="F284" s="9" t="s">
        <v>528</v>
      </c>
      <c r="G284" s="9" t="s">
        <v>5002</v>
      </c>
      <c r="H284" s="9" t="s">
        <v>1000</v>
      </c>
      <c r="I284" s="9" t="s">
        <v>1001</v>
      </c>
      <c r="J284" s="5" t="s">
        <v>2904</v>
      </c>
      <c r="K284" t="str">
        <f>IF((VLOOKUP(A284,'FBS input file'!A:D,2,0))="","Not Binding",VLOOKUP(A284,'FBS input file'!A:D,2,0))</f>
        <v>Not Binding</v>
      </c>
    </row>
    <row r="285" spans="1:11" ht="120" customHeight="1" x14ac:dyDescent="0.25">
      <c r="A285" s="9" t="s">
        <v>3613</v>
      </c>
      <c r="B285" s="9">
        <v>27</v>
      </c>
      <c r="C285" s="9" t="s">
        <v>9</v>
      </c>
      <c r="D285" s="10"/>
      <c r="E285" s="9" t="s">
        <v>493</v>
      </c>
      <c r="F285" s="9" t="s">
        <v>494</v>
      </c>
      <c r="G285" s="9" t="s">
        <v>5002</v>
      </c>
      <c r="H285" s="9" t="s">
        <v>1002</v>
      </c>
      <c r="I285" s="9" t="s">
        <v>1003</v>
      </c>
      <c r="J285" s="5" t="s">
        <v>2699</v>
      </c>
      <c r="K285" t="str">
        <f>IF((VLOOKUP(A285,'FBS input file'!A:D,2,0))="","Not Binding",VLOOKUP(A285,'FBS input file'!A:D,2,0))</f>
        <v>Not Binding</v>
      </c>
    </row>
    <row r="286" spans="1:11" ht="120" customHeight="1" x14ac:dyDescent="0.25">
      <c r="A286" s="9" t="s">
        <v>3614</v>
      </c>
      <c r="B286" s="9">
        <v>26</v>
      </c>
      <c r="C286" s="9" t="s">
        <v>19</v>
      </c>
      <c r="D286" s="10"/>
      <c r="E286" s="9" t="s">
        <v>1064</v>
      </c>
      <c r="F286" s="9" t="s">
        <v>1065</v>
      </c>
      <c r="G286" s="9" t="s">
        <v>384</v>
      </c>
      <c r="H286" s="9" t="s">
        <v>1066</v>
      </c>
      <c r="I286" s="9" t="s">
        <v>1067</v>
      </c>
      <c r="J286" s="5" t="s">
        <v>2677</v>
      </c>
      <c r="K286" t="str">
        <f>IF((VLOOKUP(A286,'FBS input file'!A:D,2,0))="","Not Binding",VLOOKUP(A286,'FBS input file'!A:D,2,0))</f>
        <v>Not Binding</v>
      </c>
    </row>
    <row r="287" spans="1:11" ht="120" customHeight="1" x14ac:dyDescent="0.25">
      <c r="A287" s="9" t="s">
        <v>3615</v>
      </c>
      <c r="B287" s="9">
        <v>8</v>
      </c>
      <c r="C287" s="9" t="s">
        <v>9</v>
      </c>
      <c r="D287" s="10"/>
      <c r="E287" s="9" t="s">
        <v>1004</v>
      </c>
      <c r="F287" s="9" t="s">
        <v>1005</v>
      </c>
      <c r="G287" s="9" t="s">
        <v>12</v>
      </c>
      <c r="H287" s="9" t="s">
        <v>1006</v>
      </c>
      <c r="I287" s="9" t="s">
        <v>1007</v>
      </c>
      <c r="J287" s="5" t="s">
        <v>2639</v>
      </c>
      <c r="K287" t="str">
        <f>IF((VLOOKUP(A287,'FBS input file'!A:D,2,0))="","Not Binding",VLOOKUP(A287,'FBS input file'!A:D,2,0))</f>
        <v>Not Binding</v>
      </c>
    </row>
    <row r="288" spans="1:11" ht="120" customHeight="1" x14ac:dyDescent="0.25">
      <c r="A288" s="9" t="s">
        <v>3616</v>
      </c>
      <c r="B288" s="9">
        <v>7</v>
      </c>
      <c r="C288" s="9" t="s">
        <v>19</v>
      </c>
      <c r="D288" s="10"/>
      <c r="E288" s="9" t="s">
        <v>1068</v>
      </c>
      <c r="F288" s="9" t="s">
        <v>1069</v>
      </c>
      <c r="G288" s="9" t="s">
        <v>384</v>
      </c>
      <c r="H288" s="9" t="s">
        <v>1070</v>
      </c>
      <c r="I288" s="9" t="s">
        <v>1071</v>
      </c>
      <c r="J288" s="5" t="s">
        <v>2641</v>
      </c>
      <c r="K288" t="str">
        <f>IF((VLOOKUP(A288,'FBS input file'!A:D,2,0))="","Not Binding",VLOOKUP(A288,'FBS input file'!A:D,2,0))</f>
        <v>Not Binding</v>
      </c>
    </row>
    <row r="289" spans="1:11" ht="120" customHeight="1" x14ac:dyDescent="0.25">
      <c r="A289" s="9" t="s">
        <v>3617</v>
      </c>
      <c r="B289" s="9">
        <v>6</v>
      </c>
      <c r="C289" s="9" t="s">
        <v>9</v>
      </c>
      <c r="D289" s="10"/>
      <c r="E289" s="9" t="s">
        <v>1008</v>
      </c>
      <c r="F289" s="9" t="s">
        <v>1009</v>
      </c>
      <c r="G289" s="9" t="s">
        <v>12</v>
      </c>
      <c r="H289" s="9" t="s">
        <v>1010</v>
      </c>
      <c r="I289" s="9" t="s">
        <v>1011</v>
      </c>
      <c r="J289" s="5" t="s">
        <v>3121</v>
      </c>
      <c r="K289" t="str">
        <f>IF((VLOOKUP(A289,'FBS input file'!A:D,2,0))="","Not Binding",VLOOKUP(A289,'FBS input file'!A:D,2,0))</f>
        <v>Not Binding</v>
      </c>
    </row>
    <row r="290" spans="1:11" ht="120" customHeight="1" x14ac:dyDescent="0.25">
      <c r="A290" s="9" t="s">
        <v>3618</v>
      </c>
      <c r="B290" s="9">
        <v>0</v>
      </c>
      <c r="C290" s="9" t="s">
        <v>9</v>
      </c>
      <c r="D290" s="10"/>
      <c r="E290" s="9" t="s">
        <v>1072</v>
      </c>
      <c r="F290" s="9" t="s">
        <v>1073</v>
      </c>
      <c r="G290" s="9" t="s">
        <v>12</v>
      </c>
      <c r="H290" s="9" t="s">
        <v>1074</v>
      </c>
      <c r="I290" s="9" t="s">
        <v>1075</v>
      </c>
      <c r="J290" s="5" t="s">
        <v>3165</v>
      </c>
      <c r="K290" t="str">
        <f>IF((VLOOKUP(A290,'FBS input file'!A:D,2,0))="","Not Binding",VLOOKUP(A290,'FBS input file'!A:D,2,0))</f>
        <v>Not Binding</v>
      </c>
    </row>
    <row r="291" spans="1:11" ht="120" customHeight="1" x14ac:dyDescent="0.25">
      <c r="A291" s="9" t="s">
        <v>3619</v>
      </c>
      <c r="B291" s="9">
        <v>3</v>
      </c>
      <c r="C291" s="9" t="s">
        <v>9</v>
      </c>
      <c r="D291" s="10"/>
      <c r="E291" s="9" t="s">
        <v>1076</v>
      </c>
      <c r="F291" s="9" t="s">
        <v>1077</v>
      </c>
      <c r="G291" s="9" t="s">
        <v>26</v>
      </c>
      <c r="H291" s="9" t="s">
        <v>1078</v>
      </c>
      <c r="I291" s="9" t="s">
        <v>1079</v>
      </c>
      <c r="J291" s="5" t="s">
        <v>3210</v>
      </c>
      <c r="K291" t="str">
        <f>IF((VLOOKUP(A291,'FBS input file'!A:D,2,0))="","Not Binding",VLOOKUP(A291,'FBS input file'!A:D,2,0))</f>
        <v>Not Binding</v>
      </c>
    </row>
    <row r="292" spans="1:11" ht="120" customHeight="1" x14ac:dyDescent="0.25">
      <c r="A292" s="9" t="s">
        <v>3620</v>
      </c>
      <c r="B292" s="9">
        <v>2</v>
      </c>
      <c r="C292" s="9" t="s">
        <v>9</v>
      </c>
      <c r="D292" s="10"/>
      <c r="E292" s="9" t="s">
        <v>336</v>
      </c>
      <c r="F292" s="9" t="s">
        <v>337</v>
      </c>
      <c r="G292" s="9" t="s">
        <v>183</v>
      </c>
      <c r="H292" s="9" t="s">
        <v>1080</v>
      </c>
      <c r="I292" s="9" t="s">
        <v>1081</v>
      </c>
      <c r="J292" s="5" t="s">
        <v>3285</v>
      </c>
      <c r="K292" t="str">
        <f>IF((VLOOKUP(A292,'FBS input file'!A:D,2,0))="","Not Binding",VLOOKUP(A292,'FBS input file'!A:D,2,0))</f>
        <v>Not Binding</v>
      </c>
    </row>
    <row r="293" spans="1:11" ht="120" customHeight="1" x14ac:dyDescent="0.25">
      <c r="A293" s="9" t="s">
        <v>3621</v>
      </c>
      <c r="B293" s="9">
        <v>8</v>
      </c>
      <c r="C293" s="9" t="s">
        <v>19</v>
      </c>
      <c r="D293" s="10"/>
      <c r="E293" s="9" t="s">
        <v>1082</v>
      </c>
      <c r="F293" s="9" t="s">
        <v>1083</v>
      </c>
      <c r="G293" s="9" t="s">
        <v>5002</v>
      </c>
      <c r="H293" s="9" t="s">
        <v>1084</v>
      </c>
      <c r="I293" s="9" t="s">
        <v>1085</v>
      </c>
      <c r="J293" s="5" t="s">
        <v>3110</v>
      </c>
      <c r="K293" t="str">
        <f>IF((VLOOKUP(A293,'FBS input file'!A:D,2,0))="","Not Binding",VLOOKUP(A293,'FBS input file'!A:D,2,0))</f>
        <v>Not Binding</v>
      </c>
    </row>
    <row r="294" spans="1:11" ht="120" customHeight="1" x14ac:dyDescent="0.25">
      <c r="A294" s="9" t="s">
        <v>3622</v>
      </c>
      <c r="B294" s="9">
        <v>6</v>
      </c>
      <c r="C294" s="9" t="s">
        <v>9</v>
      </c>
      <c r="D294" s="10"/>
      <c r="E294" s="9" t="s">
        <v>1086</v>
      </c>
      <c r="F294" s="9" t="s">
        <v>1087</v>
      </c>
      <c r="G294" s="9" t="s">
        <v>26</v>
      </c>
      <c r="H294" s="9" t="s">
        <v>1088</v>
      </c>
      <c r="I294" s="9" t="s">
        <v>1089</v>
      </c>
      <c r="J294" s="5" t="s">
        <v>3093</v>
      </c>
      <c r="K294" t="str">
        <f>IF((VLOOKUP(A294,'FBS input file'!A:D,2,0))="","Not Binding",VLOOKUP(A294,'FBS input file'!A:D,2,0))</f>
        <v>Not Binding</v>
      </c>
    </row>
    <row r="295" spans="1:11" ht="120" customHeight="1" x14ac:dyDescent="0.25">
      <c r="A295" s="9" t="s">
        <v>3623</v>
      </c>
      <c r="B295" s="9">
        <v>15</v>
      </c>
      <c r="C295" s="9" t="s">
        <v>9</v>
      </c>
      <c r="D295" s="10"/>
      <c r="E295" s="9" t="s">
        <v>1090</v>
      </c>
      <c r="F295" s="9" t="s">
        <v>1091</v>
      </c>
      <c r="G295" s="9" t="s">
        <v>260</v>
      </c>
      <c r="H295" s="9" t="s">
        <v>1092</v>
      </c>
      <c r="I295" s="9" t="s">
        <v>1093</v>
      </c>
      <c r="J295" s="5" t="s">
        <v>3078</v>
      </c>
      <c r="K295" t="str">
        <f>IF((VLOOKUP(A295,'FBS input file'!A:D,2,0))="","Not Binding",VLOOKUP(A295,'FBS input file'!A:D,2,0))</f>
        <v>Not Binding</v>
      </c>
    </row>
    <row r="296" spans="1:11" ht="120" customHeight="1" x14ac:dyDescent="0.25">
      <c r="A296" s="9" t="s">
        <v>3624</v>
      </c>
      <c r="B296" s="9">
        <v>12</v>
      </c>
      <c r="C296" s="9" t="s">
        <v>9</v>
      </c>
      <c r="D296" s="10"/>
      <c r="E296" s="9" t="s">
        <v>1094</v>
      </c>
      <c r="F296" s="9" t="s">
        <v>1095</v>
      </c>
      <c r="G296" s="9" t="s">
        <v>260</v>
      </c>
      <c r="H296" s="9" t="s">
        <v>1096</v>
      </c>
      <c r="I296" s="9" t="s">
        <v>1097</v>
      </c>
      <c r="J296" s="5" t="s">
        <v>2746</v>
      </c>
      <c r="K296" t="str">
        <f>IF((VLOOKUP(A296,'FBS input file'!A:D,2,0))="","Not Binding",VLOOKUP(A296,'FBS input file'!A:D,2,0))</f>
        <v>Not Binding</v>
      </c>
    </row>
    <row r="297" spans="1:11" ht="120" customHeight="1" x14ac:dyDescent="0.25">
      <c r="A297" s="9" t="s">
        <v>3625</v>
      </c>
      <c r="B297" s="9">
        <v>23</v>
      </c>
      <c r="C297" s="9" t="s">
        <v>9</v>
      </c>
      <c r="D297" s="10"/>
      <c r="E297" s="9" t="s">
        <v>1098</v>
      </c>
      <c r="F297" s="9" t="s">
        <v>221</v>
      </c>
      <c r="G297" s="9" t="s">
        <v>183</v>
      </c>
      <c r="H297" s="9" t="s">
        <v>1099</v>
      </c>
      <c r="I297" s="9" t="s">
        <v>1100</v>
      </c>
      <c r="J297" s="5" t="s">
        <v>3196</v>
      </c>
      <c r="K297" t="str">
        <f>IF((VLOOKUP(A297,'FBS input file'!A:D,2,0))="","Not Binding",VLOOKUP(A297,'FBS input file'!A:D,2,0))</f>
        <v>Not Binding</v>
      </c>
    </row>
    <row r="298" spans="1:11" ht="120" customHeight="1" x14ac:dyDescent="0.25">
      <c r="A298" s="9" t="s">
        <v>3626</v>
      </c>
      <c r="B298" s="9">
        <v>19</v>
      </c>
      <c r="C298" s="9" t="s">
        <v>9</v>
      </c>
      <c r="D298" s="10"/>
      <c r="E298" s="9" t="s">
        <v>1101</v>
      </c>
      <c r="F298" s="9" t="s">
        <v>1102</v>
      </c>
      <c r="G298" s="9" t="s">
        <v>183</v>
      </c>
      <c r="H298" s="9" t="s">
        <v>1103</v>
      </c>
      <c r="I298" s="9" t="s">
        <v>1104</v>
      </c>
      <c r="J298" s="5" t="s">
        <v>2720</v>
      </c>
      <c r="K298" t="str">
        <f>IF((VLOOKUP(A298,'FBS input file'!A:D,2,0))="","Not Binding",VLOOKUP(A298,'FBS input file'!A:D,2,0))</f>
        <v>Not Binding</v>
      </c>
    </row>
    <row r="299" spans="1:11" ht="120" customHeight="1" x14ac:dyDescent="0.25">
      <c r="A299" s="9" t="s">
        <v>3627</v>
      </c>
      <c r="B299" s="9">
        <v>47</v>
      </c>
      <c r="C299" s="9" t="s">
        <v>19</v>
      </c>
      <c r="D299" s="10"/>
      <c r="E299" s="9" t="s">
        <v>1105</v>
      </c>
      <c r="F299" s="9" t="s">
        <v>1106</v>
      </c>
      <c r="G299" s="9" t="s">
        <v>384</v>
      </c>
      <c r="H299" s="9" t="s">
        <v>1107</v>
      </c>
      <c r="I299" s="9" t="s">
        <v>1108</v>
      </c>
      <c r="J299" s="5" t="s">
        <v>3169</v>
      </c>
      <c r="K299" t="str">
        <f>IF((VLOOKUP(A299,'FBS input file'!A:D,2,0))="","Not Binding",VLOOKUP(A299,'FBS input file'!A:D,2,0))</f>
        <v>Not Binding</v>
      </c>
    </row>
    <row r="300" spans="1:11" ht="120" customHeight="1" x14ac:dyDescent="0.25">
      <c r="A300" s="9" t="s">
        <v>3628</v>
      </c>
      <c r="B300" s="9">
        <v>38</v>
      </c>
      <c r="C300" s="9" t="s">
        <v>9</v>
      </c>
      <c r="D300" s="10"/>
      <c r="E300" s="9" t="s">
        <v>1109</v>
      </c>
      <c r="F300" s="9" t="s">
        <v>1110</v>
      </c>
      <c r="G300" s="9" t="s">
        <v>183</v>
      </c>
      <c r="H300" s="9" t="s">
        <v>1111</v>
      </c>
      <c r="I300" s="9" t="s">
        <v>1112</v>
      </c>
      <c r="J300" s="5" t="s">
        <v>2797</v>
      </c>
      <c r="K300" t="str">
        <f>IF((VLOOKUP(A300,'FBS input file'!A:D,2,0))="","Not Binding",VLOOKUP(A300,'FBS input file'!A:D,2,0))</f>
        <v>Not Binding</v>
      </c>
    </row>
    <row r="301" spans="1:11" ht="120" customHeight="1" x14ac:dyDescent="0.25">
      <c r="A301" s="9" t="s">
        <v>3629</v>
      </c>
      <c r="B301" s="9">
        <v>37</v>
      </c>
      <c r="C301" s="9" t="s">
        <v>19</v>
      </c>
      <c r="D301" s="10"/>
      <c r="E301" s="9" t="s">
        <v>1113</v>
      </c>
      <c r="F301" s="9" t="s">
        <v>1114</v>
      </c>
      <c r="G301" s="9" t="s">
        <v>384</v>
      </c>
      <c r="H301" s="9" t="s">
        <v>1115</v>
      </c>
      <c r="I301" s="9" t="s">
        <v>1116</v>
      </c>
      <c r="J301" s="5" t="s">
        <v>3230</v>
      </c>
      <c r="K301" t="str">
        <f>IF((VLOOKUP(A301,'FBS input file'!A:D,2,0))="","Not Binding",VLOOKUP(A301,'FBS input file'!A:D,2,0))</f>
        <v>Not Binding</v>
      </c>
    </row>
    <row r="302" spans="1:11" ht="120" customHeight="1" x14ac:dyDescent="0.25">
      <c r="A302" s="9" t="s">
        <v>3630</v>
      </c>
      <c r="B302" s="9">
        <v>49</v>
      </c>
      <c r="C302" s="9" t="s">
        <v>19</v>
      </c>
      <c r="D302" s="10"/>
      <c r="E302" s="9" t="s">
        <v>1117</v>
      </c>
      <c r="F302" s="9" t="s">
        <v>1019</v>
      </c>
      <c r="G302" s="9" t="s">
        <v>5002</v>
      </c>
      <c r="H302" s="9" t="s">
        <v>1118</v>
      </c>
      <c r="I302" s="9" t="s">
        <v>1119</v>
      </c>
      <c r="J302" s="5" t="s">
        <v>3038</v>
      </c>
      <c r="K302" t="str">
        <f>IF((VLOOKUP(A302,'FBS input file'!A:D,2,0))="","Not Binding",VLOOKUP(A302,'FBS input file'!A:D,2,0))</f>
        <v>Not Binding</v>
      </c>
    </row>
    <row r="303" spans="1:11" ht="120" customHeight="1" x14ac:dyDescent="0.25">
      <c r="A303" s="9" t="s">
        <v>3631</v>
      </c>
      <c r="B303" s="9">
        <v>48</v>
      </c>
      <c r="C303" s="9" t="s">
        <v>9</v>
      </c>
      <c r="D303" s="10"/>
      <c r="E303" s="9" t="s">
        <v>1120</v>
      </c>
      <c r="F303" s="9" t="s">
        <v>1121</v>
      </c>
      <c r="G303" s="9" t="s">
        <v>26</v>
      </c>
      <c r="H303" s="9" t="s">
        <v>1122</v>
      </c>
      <c r="I303" s="9" t="s">
        <v>1123</v>
      </c>
      <c r="J303" s="5" t="s">
        <v>2858</v>
      </c>
      <c r="K303" t="str">
        <f>IF((VLOOKUP(A303,'FBS input file'!A:D,2,0))="","Not Binding",VLOOKUP(A303,'FBS input file'!A:D,2,0))</f>
        <v>Not Binding</v>
      </c>
    </row>
    <row r="304" spans="1:11" ht="120" customHeight="1" x14ac:dyDescent="0.25">
      <c r="A304" s="9" t="s">
        <v>3632</v>
      </c>
      <c r="B304" s="9">
        <v>53</v>
      </c>
      <c r="C304" s="9" t="s">
        <v>9</v>
      </c>
      <c r="D304" s="10"/>
      <c r="E304" s="9" t="s">
        <v>814</v>
      </c>
      <c r="F304" s="9" t="s">
        <v>815</v>
      </c>
      <c r="G304" s="9" t="s">
        <v>183</v>
      </c>
      <c r="H304" s="9" t="s">
        <v>1124</v>
      </c>
      <c r="I304" s="9" t="s">
        <v>1125</v>
      </c>
      <c r="J304" s="5" t="s">
        <v>2911</v>
      </c>
      <c r="K304" t="str">
        <f>IF((VLOOKUP(A304,'FBS input file'!A:D,2,0))="","Not Binding",VLOOKUP(A304,'FBS input file'!A:D,2,0))</f>
        <v>Not Binding</v>
      </c>
    </row>
    <row r="305" spans="1:11" ht="120" customHeight="1" x14ac:dyDescent="0.25">
      <c r="A305" s="9" t="s">
        <v>3633</v>
      </c>
      <c r="B305" s="9">
        <v>51</v>
      </c>
      <c r="C305" s="9" t="s">
        <v>9</v>
      </c>
      <c r="D305" s="10"/>
      <c r="E305" s="9" t="s">
        <v>1086</v>
      </c>
      <c r="F305" s="9" t="s">
        <v>1087</v>
      </c>
      <c r="G305" s="9" t="s">
        <v>26</v>
      </c>
      <c r="H305" s="9" t="s">
        <v>1126</v>
      </c>
      <c r="I305" s="9" t="s">
        <v>1127</v>
      </c>
      <c r="J305" s="5" t="s">
        <v>3091</v>
      </c>
      <c r="K305" t="str">
        <f>IF((VLOOKUP(A305,'FBS input file'!A:D,2,0))="","Not Binding",VLOOKUP(A305,'FBS input file'!A:D,2,0))</f>
        <v>Not Binding</v>
      </c>
    </row>
    <row r="306" spans="1:11" ht="120" customHeight="1" x14ac:dyDescent="0.25">
      <c r="A306" s="9" t="s">
        <v>3634</v>
      </c>
      <c r="B306" s="9">
        <v>59</v>
      </c>
      <c r="C306" s="9" t="s">
        <v>9</v>
      </c>
      <c r="D306" s="10"/>
      <c r="E306" s="9" t="s">
        <v>954</v>
      </c>
      <c r="F306" s="9" t="s">
        <v>955</v>
      </c>
      <c r="G306" s="9" t="s">
        <v>260</v>
      </c>
      <c r="H306" s="9" t="s">
        <v>1128</v>
      </c>
      <c r="I306" s="9" t="s">
        <v>1129</v>
      </c>
      <c r="J306" s="5" t="s">
        <v>2814</v>
      </c>
      <c r="K306" t="str">
        <f>IF((VLOOKUP(A306,'FBS input file'!A:D,2,0))="","Not Binding",VLOOKUP(A306,'FBS input file'!A:D,2,0))</f>
        <v>Not Binding</v>
      </c>
    </row>
    <row r="307" spans="1:11" ht="120" customHeight="1" x14ac:dyDescent="0.25">
      <c r="A307" s="9" t="s">
        <v>3635</v>
      </c>
      <c r="B307" s="9">
        <v>56</v>
      </c>
      <c r="C307" s="9" t="s">
        <v>9</v>
      </c>
      <c r="D307" s="10"/>
      <c r="E307" s="9" t="s">
        <v>1130</v>
      </c>
      <c r="F307" s="9" t="s">
        <v>1131</v>
      </c>
      <c r="G307" s="9" t="s">
        <v>260</v>
      </c>
      <c r="H307" s="9" t="s">
        <v>1132</v>
      </c>
      <c r="I307" s="9" t="s">
        <v>1133</v>
      </c>
      <c r="J307" s="5" t="s">
        <v>3231</v>
      </c>
      <c r="K307" t="str">
        <f>IF((VLOOKUP(A307,'FBS input file'!A:D,2,0))="","Not Binding",VLOOKUP(A307,'FBS input file'!A:D,2,0))</f>
        <v>Ambiguous</v>
      </c>
    </row>
    <row r="308" spans="1:11" ht="120" customHeight="1" x14ac:dyDescent="0.25">
      <c r="A308" s="9" t="s">
        <v>3636</v>
      </c>
      <c r="B308" s="9">
        <v>68</v>
      </c>
      <c r="C308" s="9" t="s">
        <v>9</v>
      </c>
      <c r="D308" s="10"/>
      <c r="E308" s="9" t="s">
        <v>61</v>
      </c>
      <c r="F308" s="9" t="s">
        <v>62</v>
      </c>
      <c r="G308" s="9" t="s">
        <v>260</v>
      </c>
      <c r="H308" s="9" t="s">
        <v>1134</v>
      </c>
      <c r="I308" s="9" t="s">
        <v>1135</v>
      </c>
      <c r="J308" s="5" t="s">
        <v>3257</v>
      </c>
      <c r="K308" t="str">
        <f>IF((VLOOKUP(A308,'FBS input file'!A:D,2,0))="","Not Binding",VLOOKUP(A308,'FBS input file'!A:D,2,0))</f>
        <v>Not Binding</v>
      </c>
    </row>
    <row r="309" spans="1:11" ht="120" customHeight="1" x14ac:dyDescent="0.25">
      <c r="A309" s="9" t="s">
        <v>3637</v>
      </c>
      <c r="B309" s="9">
        <v>64</v>
      </c>
      <c r="C309" s="9" t="s">
        <v>9</v>
      </c>
      <c r="D309" s="10"/>
      <c r="E309" s="9" t="s">
        <v>1136</v>
      </c>
      <c r="F309" s="9" t="s">
        <v>1009</v>
      </c>
      <c r="G309" s="9" t="s">
        <v>5002</v>
      </c>
      <c r="H309" s="9" t="s">
        <v>1137</v>
      </c>
      <c r="I309" s="9" t="s">
        <v>1138</v>
      </c>
      <c r="J309" s="5" t="s">
        <v>3116</v>
      </c>
      <c r="K309" t="str">
        <f>IF((VLOOKUP(A309,'FBS input file'!A:D,2,0))="","Not Binding",VLOOKUP(A309,'FBS input file'!A:D,2,0))</f>
        <v>Not Binding</v>
      </c>
    </row>
    <row r="310" spans="1:11" ht="120" customHeight="1" x14ac:dyDescent="0.25">
      <c r="A310" s="9" t="s">
        <v>3638</v>
      </c>
      <c r="B310" s="9">
        <v>75</v>
      </c>
      <c r="C310" s="9" t="s">
        <v>9</v>
      </c>
      <c r="D310" s="10"/>
      <c r="E310" s="9" t="s">
        <v>1139</v>
      </c>
      <c r="F310" s="9" t="s">
        <v>164</v>
      </c>
      <c r="G310" s="9" t="s">
        <v>12</v>
      </c>
      <c r="H310" s="9" t="s">
        <v>1140</v>
      </c>
      <c r="I310" s="9" t="s">
        <v>1141</v>
      </c>
      <c r="J310" s="5" t="s">
        <v>3260</v>
      </c>
      <c r="K310" t="str">
        <f>IF((VLOOKUP(A310,'FBS input file'!A:D,2,0))="","Not Binding",VLOOKUP(A310,'FBS input file'!A:D,2,0))</f>
        <v>Not Binding</v>
      </c>
    </row>
    <row r="311" spans="1:11" ht="120" customHeight="1" x14ac:dyDescent="0.25">
      <c r="A311" s="9" t="s">
        <v>3639</v>
      </c>
      <c r="B311" s="9">
        <v>85</v>
      </c>
      <c r="C311" s="9" t="s">
        <v>9</v>
      </c>
      <c r="D311" s="10"/>
      <c r="E311" s="9" t="s">
        <v>886</v>
      </c>
      <c r="F311" s="9" t="s">
        <v>887</v>
      </c>
      <c r="G311" s="9" t="s">
        <v>183</v>
      </c>
      <c r="H311" s="9" t="s">
        <v>1142</v>
      </c>
      <c r="I311" s="9" t="s">
        <v>1143</v>
      </c>
      <c r="J311" s="5" t="s">
        <v>2790</v>
      </c>
      <c r="K311" t="str">
        <f>IF((VLOOKUP(A311,'FBS input file'!A:D,2,0))="","Not Binding",VLOOKUP(A311,'FBS input file'!A:D,2,0))</f>
        <v>Not Binding</v>
      </c>
    </row>
    <row r="312" spans="1:11" ht="120" customHeight="1" x14ac:dyDescent="0.25">
      <c r="A312" s="9" t="s">
        <v>3640</v>
      </c>
      <c r="B312" s="9">
        <v>84</v>
      </c>
      <c r="C312" s="9" t="s">
        <v>9</v>
      </c>
      <c r="D312" s="10"/>
      <c r="E312" s="9" t="s">
        <v>1144</v>
      </c>
      <c r="F312" s="9" t="s">
        <v>329</v>
      </c>
      <c r="G312" s="9" t="s">
        <v>26</v>
      </c>
      <c r="H312" s="9" t="s">
        <v>1145</v>
      </c>
      <c r="I312" s="9" t="s">
        <v>1146</v>
      </c>
      <c r="J312" s="5" t="s">
        <v>3212</v>
      </c>
      <c r="K312" t="str">
        <f>IF((VLOOKUP(A312,'FBS input file'!A:D,2,0))="","Not Binding",VLOOKUP(A312,'FBS input file'!A:D,2,0))</f>
        <v>Not Binding</v>
      </c>
    </row>
    <row r="313" spans="1:11" ht="120" customHeight="1" x14ac:dyDescent="0.25">
      <c r="A313" s="9" t="s">
        <v>3641</v>
      </c>
      <c r="B313" s="9">
        <v>88</v>
      </c>
      <c r="C313" s="9" t="s">
        <v>19</v>
      </c>
      <c r="D313" s="10"/>
      <c r="E313" s="9" t="s">
        <v>1147</v>
      </c>
      <c r="F313" s="9" t="s">
        <v>1148</v>
      </c>
      <c r="G313" s="9" t="s">
        <v>5002</v>
      </c>
      <c r="H313" s="9" t="s">
        <v>1149</v>
      </c>
      <c r="I313" s="9" t="s">
        <v>1150</v>
      </c>
      <c r="J313" s="5" t="s">
        <v>2991</v>
      </c>
      <c r="K313" t="str">
        <f>IF((VLOOKUP(A313,'FBS input file'!A:D,2,0))="","Not Binding",VLOOKUP(A313,'FBS input file'!A:D,2,0))</f>
        <v>Not Binding</v>
      </c>
    </row>
    <row r="314" spans="1:11" ht="120" customHeight="1" x14ac:dyDescent="0.25">
      <c r="A314" s="9" t="s">
        <v>3642</v>
      </c>
      <c r="B314" s="9">
        <v>1</v>
      </c>
      <c r="C314" s="9" t="s">
        <v>9</v>
      </c>
      <c r="D314" s="10"/>
      <c r="E314" s="9" t="s">
        <v>501</v>
      </c>
      <c r="F314" s="9" t="s">
        <v>502</v>
      </c>
      <c r="G314" s="9" t="s">
        <v>26</v>
      </c>
      <c r="H314" s="9" t="s">
        <v>1151</v>
      </c>
      <c r="I314" s="9" t="s">
        <v>1152</v>
      </c>
      <c r="J314" s="5" t="s">
        <v>3204</v>
      </c>
      <c r="K314" t="str">
        <f>IF((VLOOKUP(A314,'FBS input file'!A:D,2,0))="","Not Binding",VLOOKUP(A314,'FBS input file'!A:D,2,0))</f>
        <v>Not Binding</v>
      </c>
    </row>
    <row r="315" spans="1:11" ht="120" customHeight="1" x14ac:dyDescent="0.25">
      <c r="A315" s="9" t="s">
        <v>3643</v>
      </c>
      <c r="B315" s="9">
        <v>7</v>
      </c>
      <c r="C315" s="9" t="s">
        <v>9</v>
      </c>
      <c r="D315" s="10"/>
      <c r="E315" s="9" t="s">
        <v>832</v>
      </c>
      <c r="F315" s="9" t="s">
        <v>833</v>
      </c>
      <c r="G315" s="9" t="s">
        <v>12</v>
      </c>
      <c r="H315" s="9" t="s">
        <v>1153</v>
      </c>
      <c r="I315" s="9" t="s">
        <v>1154</v>
      </c>
      <c r="J315" s="5" t="s">
        <v>3306</v>
      </c>
      <c r="K315" t="str">
        <f>IF((VLOOKUP(A315,'FBS input file'!A:D,2,0))="","Not Binding",VLOOKUP(A315,'FBS input file'!A:D,2,0))</f>
        <v>Not Binding</v>
      </c>
    </row>
    <row r="316" spans="1:11" ht="120" customHeight="1" x14ac:dyDescent="0.25">
      <c r="A316" s="9" t="s">
        <v>3644</v>
      </c>
      <c r="B316" s="9">
        <v>5</v>
      </c>
      <c r="C316" s="9" t="s">
        <v>19</v>
      </c>
      <c r="D316" s="10"/>
      <c r="E316" s="9" t="s">
        <v>1155</v>
      </c>
      <c r="F316" s="9" t="s">
        <v>207</v>
      </c>
      <c r="G316" s="9" t="s">
        <v>5002</v>
      </c>
      <c r="H316" s="9" t="s">
        <v>1156</v>
      </c>
      <c r="I316" s="9" t="s">
        <v>1157</v>
      </c>
      <c r="J316" s="5" t="s">
        <v>2983</v>
      </c>
      <c r="K316" t="str">
        <f>IF((VLOOKUP(A316,'FBS input file'!A:D,2,0))="","Not Binding",VLOOKUP(A316,'FBS input file'!A:D,2,0))</f>
        <v>Not Binding</v>
      </c>
    </row>
    <row r="317" spans="1:11" ht="120" customHeight="1" x14ac:dyDescent="0.25">
      <c r="A317" s="9" t="s">
        <v>3645</v>
      </c>
      <c r="B317" s="9">
        <v>14</v>
      </c>
      <c r="C317" s="9" t="s">
        <v>19</v>
      </c>
      <c r="D317" s="10"/>
      <c r="E317" s="9" t="s">
        <v>1041</v>
      </c>
      <c r="F317" s="9" t="s">
        <v>1042</v>
      </c>
      <c r="G317" s="9" t="s">
        <v>5002</v>
      </c>
      <c r="H317" s="9" t="s">
        <v>1158</v>
      </c>
      <c r="I317" s="9" t="s">
        <v>1159</v>
      </c>
      <c r="J317" s="5" t="s">
        <v>3054</v>
      </c>
      <c r="K317" t="str">
        <f>IF((VLOOKUP(A317,'FBS input file'!A:D,2,0))="","Not Binding",VLOOKUP(A317,'FBS input file'!A:D,2,0))</f>
        <v>Not Binding</v>
      </c>
    </row>
    <row r="318" spans="1:11" ht="120" customHeight="1" x14ac:dyDescent="0.25">
      <c r="A318" s="9" t="s">
        <v>3646</v>
      </c>
      <c r="B318" s="9">
        <v>11</v>
      </c>
      <c r="C318" s="9" t="s">
        <v>9</v>
      </c>
      <c r="D318" s="10"/>
      <c r="E318" s="9" t="s">
        <v>1160</v>
      </c>
      <c r="F318" s="9" t="s">
        <v>1161</v>
      </c>
      <c r="G318" s="9" t="s">
        <v>12</v>
      </c>
      <c r="H318" s="9" t="s">
        <v>1162</v>
      </c>
      <c r="I318" s="9" t="s">
        <v>1163</v>
      </c>
      <c r="J318" s="5" t="s">
        <v>3045</v>
      </c>
      <c r="K318" t="str">
        <f>IF((VLOOKUP(A318,'FBS input file'!A:D,2,0))="","Not Binding",VLOOKUP(A318,'FBS input file'!A:D,2,0))</f>
        <v>Not Binding</v>
      </c>
    </row>
    <row r="319" spans="1:11" ht="120" customHeight="1" x14ac:dyDescent="0.25">
      <c r="A319" s="9" t="s">
        <v>3647</v>
      </c>
      <c r="B319" s="9">
        <v>22</v>
      </c>
      <c r="C319" s="9" t="s">
        <v>19</v>
      </c>
      <c r="D319" s="10"/>
      <c r="E319" s="9" t="s">
        <v>430</v>
      </c>
      <c r="F319" s="9" t="s">
        <v>431</v>
      </c>
      <c r="G319" s="9" t="s">
        <v>384</v>
      </c>
      <c r="H319" s="9" t="s">
        <v>1164</v>
      </c>
      <c r="I319" s="9" t="s">
        <v>1165</v>
      </c>
      <c r="J319" s="5" t="s">
        <v>3279</v>
      </c>
      <c r="K319" t="str">
        <f>IF((VLOOKUP(A319,'FBS input file'!A:D,2,0))="","Not Binding",VLOOKUP(A319,'FBS input file'!A:D,2,0))</f>
        <v>Not Binding</v>
      </c>
    </row>
    <row r="320" spans="1:11" ht="120" customHeight="1" x14ac:dyDescent="0.25">
      <c r="A320" s="9" t="s">
        <v>3648</v>
      </c>
      <c r="B320" s="9">
        <v>18</v>
      </c>
      <c r="C320" s="9" t="s">
        <v>9</v>
      </c>
      <c r="D320" s="10"/>
      <c r="E320" s="9" t="s">
        <v>1166</v>
      </c>
      <c r="F320" s="9" t="s">
        <v>1167</v>
      </c>
      <c r="G320" s="9" t="s">
        <v>5002</v>
      </c>
      <c r="H320" s="9" t="s">
        <v>1168</v>
      </c>
      <c r="I320" s="9" t="s">
        <v>1169</v>
      </c>
      <c r="J320" s="5" t="s">
        <v>3002</v>
      </c>
      <c r="K320" t="str">
        <f>IF((VLOOKUP(A320,'FBS input file'!A:D,2,0))="","Not Binding",VLOOKUP(A320,'FBS input file'!A:D,2,0))</f>
        <v>Not Binding</v>
      </c>
    </row>
    <row r="321" spans="1:11" ht="120" customHeight="1" x14ac:dyDescent="0.25">
      <c r="A321" s="9" t="s">
        <v>3649</v>
      </c>
      <c r="B321" s="9">
        <v>29</v>
      </c>
      <c r="C321" s="9" t="s">
        <v>9</v>
      </c>
      <c r="D321" s="10"/>
      <c r="E321" s="9" t="s">
        <v>1170</v>
      </c>
      <c r="F321" s="9" t="s">
        <v>1171</v>
      </c>
      <c r="G321" s="9" t="s">
        <v>183</v>
      </c>
      <c r="H321" s="9" t="s">
        <v>1172</v>
      </c>
      <c r="I321" s="9" t="s">
        <v>1173</v>
      </c>
      <c r="J321" s="5" t="s">
        <v>3314</v>
      </c>
      <c r="K321" t="str">
        <f>IF((VLOOKUP(A321,'FBS input file'!A:D,2,0))="","Not Binding",VLOOKUP(A321,'FBS input file'!A:D,2,0))</f>
        <v>Not Binding</v>
      </c>
    </row>
    <row r="322" spans="1:11" ht="120" customHeight="1" x14ac:dyDescent="0.25">
      <c r="A322" s="9" t="s">
        <v>3650</v>
      </c>
      <c r="B322" s="9">
        <v>26</v>
      </c>
      <c r="C322" s="9" t="s">
        <v>9</v>
      </c>
      <c r="D322" s="10"/>
      <c r="E322" s="9" t="s">
        <v>1174</v>
      </c>
      <c r="F322" s="9" t="s">
        <v>221</v>
      </c>
      <c r="G322" s="9" t="s">
        <v>183</v>
      </c>
      <c r="H322" s="9" t="s">
        <v>1175</v>
      </c>
      <c r="I322" s="9" t="s">
        <v>1176</v>
      </c>
      <c r="J322" s="5" t="s">
        <v>3195</v>
      </c>
      <c r="K322" t="str">
        <f>IF((VLOOKUP(A322,'FBS input file'!A:D,2,0))="","Not Binding",VLOOKUP(A322,'FBS input file'!A:D,2,0))</f>
        <v>Not Binding</v>
      </c>
    </row>
    <row r="323" spans="1:11" ht="120" customHeight="1" x14ac:dyDescent="0.25">
      <c r="A323" s="9" t="s">
        <v>3651</v>
      </c>
      <c r="B323" s="9">
        <v>36</v>
      </c>
      <c r="C323" s="9" t="s">
        <v>9</v>
      </c>
      <c r="D323" s="10"/>
      <c r="E323" s="9" t="s">
        <v>1177</v>
      </c>
      <c r="F323" s="9" t="s">
        <v>1178</v>
      </c>
      <c r="G323" s="9" t="s">
        <v>26</v>
      </c>
      <c r="H323" s="9" t="s">
        <v>1179</v>
      </c>
      <c r="I323" s="9" t="s">
        <v>1180</v>
      </c>
      <c r="J323" s="5" t="s">
        <v>2974</v>
      </c>
      <c r="K323" t="str">
        <f>IF((VLOOKUP(A323,'FBS input file'!A:D,2,0))="","Not Binding",VLOOKUP(A323,'FBS input file'!A:D,2,0))</f>
        <v>Not Binding</v>
      </c>
    </row>
    <row r="324" spans="1:11" ht="120" customHeight="1" x14ac:dyDescent="0.25">
      <c r="A324" s="9" t="s">
        <v>3652</v>
      </c>
      <c r="B324" s="9">
        <v>41</v>
      </c>
      <c r="C324" s="9" t="s">
        <v>9</v>
      </c>
      <c r="D324" s="10"/>
      <c r="E324" s="9" t="s">
        <v>61</v>
      </c>
      <c r="F324" s="9" t="s">
        <v>62</v>
      </c>
      <c r="G324" s="9" t="s">
        <v>183</v>
      </c>
      <c r="H324" s="9" t="s">
        <v>1181</v>
      </c>
      <c r="I324" s="9" t="s">
        <v>1182</v>
      </c>
      <c r="J324" s="5" t="s">
        <v>3255</v>
      </c>
      <c r="K324" t="str">
        <f>IF((VLOOKUP(A324,'FBS input file'!A:D,2,0))="","Not Binding",VLOOKUP(A324,'FBS input file'!A:D,2,0))</f>
        <v>Not Binding</v>
      </c>
    </row>
    <row r="325" spans="1:11" ht="120" customHeight="1" x14ac:dyDescent="0.25">
      <c r="A325" s="9" t="s">
        <v>3653</v>
      </c>
      <c r="B325" s="9">
        <v>40</v>
      </c>
      <c r="C325" s="9" t="s">
        <v>9</v>
      </c>
      <c r="D325" s="10"/>
      <c r="E325" s="9" t="s">
        <v>782</v>
      </c>
      <c r="F325" s="9" t="s">
        <v>783</v>
      </c>
      <c r="G325" s="9" t="s">
        <v>26</v>
      </c>
      <c r="H325" s="9" t="s">
        <v>1183</v>
      </c>
      <c r="I325" s="9" t="s">
        <v>1184</v>
      </c>
      <c r="J325" s="5" t="s">
        <v>3068</v>
      </c>
      <c r="K325" t="str">
        <f>IF((VLOOKUP(A325,'FBS input file'!A:D,2,0))="","Not Binding",VLOOKUP(A325,'FBS input file'!A:D,2,0))</f>
        <v>Not Binding</v>
      </c>
    </row>
    <row r="326" spans="1:11" ht="120" customHeight="1" x14ac:dyDescent="0.25">
      <c r="A326" s="9" t="s">
        <v>3654</v>
      </c>
      <c r="B326" s="9">
        <v>52</v>
      </c>
      <c r="C326" s="9" t="s">
        <v>19</v>
      </c>
      <c r="D326" s="10"/>
      <c r="E326" s="9" t="s">
        <v>1130</v>
      </c>
      <c r="F326" s="9" t="s">
        <v>1131</v>
      </c>
      <c r="G326" s="9" t="s">
        <v>384</v>
      </c>
      <c r="H326" s="9" t="s">
        <v>1185</v>
      </c>
      <c r="I326" s="9" t="s">
        <v>1186</v>
      </c>
      <c r="J326" s="5" t="s">
        <v>3232</v>
      </c>
      <c r="K326" t="str">
        <f>IF((VLOOKUP(A326,'FBS input file'!A:D,2,0))="","Not Binding",VLOOKUP(A326,'FBS input file'!A:D,2,0))</f>
        <v>Not Binding</v>
      </c>
    </row>
    <row r="327" spans="1:11" ht="120" customHeight="1" x14ac:dyDescent="0.25">
      <c r="A327" s="9" t="s">
        <v>3655</v>
      </c>
      <c r="B327" s="9">
        <v>50</v>
      </c>
      <c r="C327" s="9" t="s">
        <v>9</v>
      </c>
      <c r="D327" s="10"/>
      <c r="E327" s="9" t="s">
        <v>1187</v>
      </c>
      <c r="F327" s="9" t="s">
        <v>1188</v>
      </c>
      <c r="G327" s="9" t="s">
        <v>12</v>
      </c>
      <c r="H327" s="9" t="s">
        <v>1189</v>
      </c>
      <c r="I327" s="9" t="s">
        <v>1190</v>
      </c>
      <c r="J327" s="5" t="s">
        <v>2921</v>
      </c>
      <c r="K327" t="str">
        <f>IF((VLOOKUP(A327,'FBS input file'!A:D,2,0))="","Not Binding",VLOOKUP(A327,'FBS input file'!A:D,2,0))</f>
        <v>Not Binding</v>
      </c>
    </row>
    <row r="328" spans="1:11" ht="120" customHeight="1" x14ac:dyDescent="0.25">
      <c r="A328" s="9" t="s">
        <v>3656</v>
      </c>
      <c r="B328" s="9">
        <v>58</v>
      </c>
      <c r="C328" s="9" t="s">
        <v>9</v>
      </c>
      <c r="D328" s="10"/>
      <c r="E328" s="9" t="s">
        <v>1191</v>
      </c>
      <c r="F328" s="9" t="s">
        <v>1192</v>
      </c>
      <c r="G328" s="9" t="s">
        <v>26</v>
      </c>
      <c r="H328" s="9" t="s">
        <v>1193</v>
      </c>
      <c r="I328" s="9" t="s">
        <v>1194</v>
      </c>
      <c r="J328" s="5" t="s">
        <v>3061</v>
      </c>
      <c r="K328" t="str">
        <f>IF((VLOOKUP(A328,'FBS input file'!A:D,2,0))="","Not Binding",VLOOKUP(A328,'FBS input file'!A:D,2,0))</f>
        <v>Not Binding</v>
      </c>
    </row>
    <row r="329" spans="1:11" ht="120" customHeight="1" x14ac:dyDescent="0.25">
      <c r="A329" s="9" t="s">
        <v>3657</v>
      </c>
      <c r="B329" s="9">
        <v>55</v>
      </c>
      <c r="C329" s="9" t="s">
        <v>19</v>
      </c>
      <c r="D329" s="10"/>
      <c r="E329" s="9" t="s">
        <v>1195</v>
      </c>
      <c r="F329" s="9" t="s">
        <v>895</v>
      </c>
      <c r="G329" s="9" t="s">
        <v>5002</v>
      </c>
      <c r="H329" s="9" t="s">
        <v>1196</v>
      </c>
      <c r="I329" s="9" t="s">
        <v>1197</v>
      </c>
      <c r="J329" s="5" t="s">
        <v>3076</v>
      </c>
      <c r="K329" t="str">
        <f>IF((VLOOKUP(A329,'FBS input file'!A:D,2,0))="","Not Binding",VLOOKUP(A329,'FBS input file'!A:D,2,0))</f>
        <v>Not Binding</v>
      </c>
    </row>
    <row r="330" spans="1:11" ht="120" customHeight="1" x14ac:dyDescent="0.25">
      <c r="A330" s="9" t="s">
        <v>3658</v>
      </c>
      <c r="B330" s="9">
        <v>67</v>
      </c>
      <c r="C330" s="9" t="s">
        <v>9</v>
      </c>
      <c r="D330" s="10"/>
      <c r="E330" s="9" t="s">
        <v>1198</v>
      </c>
      <c r="F330" s="9" t="s">
        <v>143</v>
      </c>
      <c r="G330" s="9" t="s">
        <v>183</v>
      </c>
      <c r="H330" s="9" t="s">
        <v>1199</v>
      </c>
      <c r="I330" s="9" t="s">
        <v>1200</v>
      </c>
      <c r="J330" s="5" t="s">
        <v>3050</v>
      </c>
      <c r="K330" t="str">
        <f>IF((VLOOKUP(A330,'FBS input file'!A:D,2,0))="","Not Binding",VLOOKUP(A330,'FBS input file'!A:D,2,0))</f>
        <v>Not Binding</v>
      </c>
    </row>
    <row r="331" spans="1:11" ht="120" customHeight="1" x14ac:dyDescent="0.25">
      <c r="A331" s="9" t="s">
        <v>3659</v>
      </c>
      <c r="B331" s="9">
        <v>63</v>
      </c>
      <c r="C331" s="9" t="s">
        <v>9</v>
      </c>
      <c r="D331" s="10"/>
      <c r="E331" s="9" t="s">
        <v>1201</v>
      </c>
      <c r="F331" s="9" t="s">
        <v>1202</v>
      </c>
      <c r="G331" s="9" t="s">
        <v>260</v>
      </c>
      <c r="H331" s="9" t="s">
        <v>1203</v>
      </c>
      <c r="I331" s="9" t="s">
        <v>1204</v>
      </c>
      <c r="J331" s="5" t="s">
        <v>2998</v>
      </c>
      <c r="K331" t="str">
        <f>IF((VLOOKUP(A331,'FBS input file'!A:D,2,0))="","Not Binding",VLOOKUP(A331,'FBS input file'!A:D,2,0))</f>
        <v>Ambiguous</v>
      </c>
    </row>
    <row r="332" spans="1:11" ht="120" customHeight="1" x14ac:dyDescent="0.25">
      <c r="A332" s="9" t="s">
        <v>3660</v>
      </c>
      <c r="B332" s="9">
        <v>74</v>
      </c>
      <c r="C332" s="9" t="s">
        <v>19</v>
      </c>
      <c r="D332" s="10"/>
      <c r="E332" s="9" t="s">
        <v>1201</v>
      </c>
      <c r="F332" s="9" t="s">
        <v>1202</v>
      </c>
      <c r="G332" s="9" t="s">
        <v>5002</v>
      </c>
      <c r="H332" s="9" t="s">
        <v>1205</v>
      </c>
      <c r="I332" s="9" t="s">
        <v>1206</v>
      </c>
      <c r="J332" s="5" t="s">
        <v>3000</v>
      </c>
      <c r="K332" t="str">
        <f>IF((VLOOKUP(A332,'FBS input file'!A:D,2,0))="","Not Binding",VLOOKUP(A332,'FBS input file'!A:D,2,0))</f>
        <v>Not Binding</v>
      </c>
    </row>
    <row r="333" spans="1:11" ht="120" customHeight="1" x14ac:dyDescent="0.25">
      <c r="A333" s="9" t="s">
        <v>3661</v>
      </c>
      <c r="B333" s="9">
        <v>71</v>
      </c>
      <c r="C333" s="9" t="s">
        <v>9</v>
      </c>
      <c r="D333" s="10"/>
      <c r="E333" s="9" t="s">
        <v>1207</v>
      </c>
      <c r="F333" s="9" t="s">
        <v>1208</v>
      </c>
      <c r="G333" s="9" t="s">
        <v>160</v>
      </c>
      <c r="H333" s="9" t="s">
        <v>1209</v>
      </c>
      <c r="I333" s="9" t="s">
        <v>1210</v>
      </c>
      <c r="J333" s="5" t="s">
        <v>2908</v>
      </c>
      <c r="K333" t="str">
        <f>IF((VLOOKUP(A333,'FBS input file'!A:D,2,0))="","Not Binding",VLOOKUP(A333,'FBS input file'!A:D,2,0))</f>
        <v>Not Binding</v>
      </c>
    </row>
    <row r="334" spans="1:11" ht="120" customHeight="1" x14ac:dyDescent="0.25">
      <c r="A334" s="9" t="s">
        <v>3662</v>
      </c>
      <c r="B334" s="9">
        <v>80</v>
      </c>
      <c r="C334" s="9" t="s">
        <v>9</v>
      </c>
      <c r="D334" s="10"/>
      <c r="E334" s="9" t="s">
        <v>1211</v>
      </c>
      <c r="F334" s="9" t="s">
        <v>1212</v>
      </c>
      <c r="G334" s="9" t="s">
        <v>26</v>
      </c>
      <c r="H334" s="9" t="s">
        <v>1213</v>
      </c>
      <c r="I334" s="9" t="s">
        <v>1214</v>
      </c>
      <c r="J334" s="5" t="s">
        <v>3036</v>
      </c>
      <c r="K334" t="str">
        <f>IF((VLOOKUP(A334,'FBS input file'!A:D,2,0))="","Not Binding",VLOOKUP(A334,'FBS input file'!A:D,2,0))</f>
        <v>Not Binding</v>
      </c>
    </row>
    <row r="335" spans="1:11" ht="120" customHeight="1" x14ac:dyDescent="0.25">
      <c r="A335" s="9" t="s">
        <v>3663</v>
      </c>
      <c r="B335" s="9">
        <v>87</v>
      </c>
      <c r="C335" s="9" t="s">
        <v>9</v>
      </c>
      <c r="D335" s="10"/>
      <c r="E335" s="9" t="s">
        <v>1215</v>
      </c>
      <c r="F335" s="9" t="s">
        <v>1216</v>
      </c>
      <c r="G335" s="9" t="s">
        <v>183</v>
      </c>
      <c r="H335" s="9" t="s">
        <v>1217</v>
      </c>
      <c r="I335" s="9" t="s">
        <v>1218</v>
      </c>
      <c r="J335" s="5" t="s">
        <v>3266</v>
      </c>
      <c r="K335" t="str">
        <f>IF((VLOOKUP(A335,'FBS input file'!A:D,2,0))="","Not Binding",VLOOKUP(A335,'FBS input file'!A:D,2,0))</f>
        <v>Not Binding</v>
      </c>
    </row>
    <row r="336" spans="1:11" ht="120" customHeight="1" x14ac:dyDescent="0.25">
      <c r="A336" s="9" t="s">
        <v>3664</v>
      </c>
      <c r="B336" s="9">
        <v>86</v>
      </c>
      <c r="C336" s="9" t="s">
        <v>19</v>
      </c>
      <c r="D336" s="10"/>
      <c r="E336" s="9" t="s">
        <v>1219</v>
      </c>
      <c r="F336" s="9" t="s">
        <v>1106</v>
      </c>
      <c r="G336" s="9" t="s">
        <v>5002</v>
      </c>
      <c r="H336" s="9" t="s">
        <v>1220</v>
      </c>
      <c r="I336" s="9" t="s">
        <v>1221</v>
      </c>
      <c r="J336" s="5" t="s">
        <v>3164</v>
      </c>
      <c r="K336" t="str">
        <f>IF((VLOOKUP(A336,'FBS input file'!A:D,2,0))="","Not Binding",VLOOKUP(A336,'FBS input file'!A:D,2,0))</f>
        <v>Not Binding</v>
      </c>
    </row>
    <row r="337" spans="1:11" ht="120" customHeight="1" x14ac:dyDescent="0.25">
      <c r="A337" s="9" t="s">
        <v>3665</v>
      </c>
      <c r="B337" s="9">
        <v>91</v>
      </c>
      <c r="C337" s="9" t="s">
        <v>19</v>
      </c>
      <c r="D337" s="10"/>
      <c r="E337" s="9" t="s">
        <v>1215</v>
      </c>
      <c r="F337" s="9" t="s">
        <v>1216</v>
      </c>
      <c r="G337" s="9" t="s">
        <v>384</v>
      </c>
      <c r="H337" s="9" t="s">
        <v>1222</v>
      </c>
      <c r="I337" s="9" t="s">
        <v>1223</v>
      </c>
      <c r="J337" s="5" t="s">
        <v>3265</v>
      </c>
      <c r="K337" t="str">
        <f>IF((VLOOKUP(A337,'FBS input file'!A:D,2,0))="","Not Binding",VLOOKUP(A337,'FBS input file'!A:D,2,0))</f>
        <v>Not Binding</v>
      </c>
    </row>
    <row r="338" spans="1:11" ht="120" customHeight="1" x14ac:dyDescent="0.25">
      <c r="A338" s="9" t="s">
        <v>3666</v>
      </c>
      <c r="B338" s="9">
        <v>4</v>
      </c>
      <c r="C338" s="9" t="s">
        <v>9</v>
      </c>
      <c r="D338" s="10"/>
      <c r="E338" s="9" t="s">
        <v>1224</v>
      </c>
      <c r="F338" s="9" t="s">
        <v>1225</v>
      </c>
      <c r="G338" s="9" t="s">
        <v>26</v>
      </c>
      <c r="H338" s="9" t="s">
        <v>1226</v>
      </c>
      <c r="I338" s="9" t="s">
        <v>1227</v>
      </c>
      <c r="J338" s="5" t="s">
        <v>2837</v>
      </c>
      <c r="K338" t="str">
        <f>IF((VLOOKUP(A338,'FBS input file'!A:D,2,0))="","Not Binding",VLOOKUP(A338,'FBS input file'!A:D,2,0))</f>
        <v>Not Binding</v>
      </c>
    </row>
    <row r="339" spans="1:11" ht="120" customHeight="1" x14ac:dyDescent="0.25">
      <c r="A339" s="9" t="s">
        <v>3667</v>
      </c>
      <c r="B339" s="9">
        <v>13</v>
      </c>
      <c r="C339" s="9" t="s">
        <v>9</v>
      </c>
      <c r="D339" s="10"/>
      <c r="E339" s="9" t="s">
        <v>1228</v>
      </c>
      <c r="F339" s="9" t="s">
        <v>1229</v>
      </c>
      <c r="G339" s="9" t="s">
        <v>12</v>
      </c>
      <c r="H339" s="9" t="s">
        <v>1230</v>
      </c>
      <c r="I339" s="9" t="s">
        <v>1231</v>
      </c>
      <c r="J339" s="5" t="s">
        <v>3161</v>
      </c>
      <c r="K339" t="str">
        <f>IF((VLOOKUP(A339,'FBS input file'!A:D,2,0))="","Not Binding",VLOOKUP(A339,'FBS input file'!A:D,2,0))</f>
        <v>Not Binding</v>
      </c>
    </row>
    <row r="340" spans="1:11" ht="120" customHeight="1" x14ac:dyDescent="0.25">
      <c r="A340" s="9" t="s">
        <v>3668</v>
      </c>
      <c r="B340" s="9">
        <v>10</v>
      </c>
      <c r="C340" s="9" t="s">
        <v>9</v>
      </c>
      <c r="D340" s="10"/>
      <c r="E340" s="9" t="s">
        <v>267</v>
      </c>
      <c r="F340" s="9" t="s">
        <v>268</v>
      </c>
      <c r="G340" s="9" t="s">
        <v>12</v>
      </c>
      <c r="H340" s="9" t="s">
        <v>1232</v>
      </c>
      <c r="I340" s="9" t="s">
        <v>1233</v>
      </c>
      <c r="J340" s="5" t="s">
        <v>3239</v>
      </c>
      <c r="K340" t="str">
        <f>IF((VLOOKUP(A340,'FBS input file'!A:D,2,0))="","Not Binding",VLOOKUP(A340,'FBS input file'!A:D,2,0))</f>
        <v>Not Binding</v>
      </c>
    </row>
    <row r="341" spans="1:11" ht="120" customHeight="1" x14ac:dyDescent="0.25">
      <c r="A341" s="9" t="s">
        <v>3669</v>
      </c>
      <c r="B341" s="9">
        <v>21</v>
      </c>
      <c r="C341" s="9" t="s">
        <v>9</v>
      </c>
      <c r="D341" s="10"/>
      <c r="E341" s="9" t="s">
        <v>1234</v>
      </c>
      <c r="F341" s="9" t="s">
        <v>1235</v>
      </c>
      <c r="G341" s="9" t="s">
        <v>183</v>
      </c>
      <c r="H341" s="9" t="s">
        <v>1236</v>
      </c>
      <c r="I341" s="9" t="s">
        <v>1237</v>
      </c>
      <c r="J341" s="5" t="s">
        <v>3150</v>
      </c>
      <c r="K341" t="str">
        <f>IF((VLOOKUP(A341,'FBS input file'!A:D,2,0))="","Not Binding",VLOOKUP(A341,'FBS input file'!A:D,2,0))</f>
        <v>Not Binding</v>
      </c>
    </row>
    <row r="342" spans="1:11" ht="120" customHeight="1" x14ac:dyDescent="0.25">
      <c r="A342" s="9" t="s">
        <v>3670</v>
      </c>
      <c r="B342" s="9">
        <v>17</v>
      </c>
      <c r="C342" s="9" t="s">
        <v>9</v>
      </c>
      <c r="D342" s="10"/>
      <c r="E342" s="9" t="s">
        <v>130</v>
      </c>
      <c r="F342" s="9" t="s">
        <v>131</v>
      </c>
      <c r="G342" s="9" t="s">
        <v>26</v>
      </c>
      <c r="H342" s="9" t="s">
        <v>1238</v>
      </c>
      <c r="I342" s="9" t="s">
        <v>1239</v>
      </c>
      <c r="J342" s="5" t="s">
        <v>3301</v>
      </c>
      <c r="K342" t="str">
        <f>IF((VLOOKUP(A342,'FBS input file'!A:D,2,0))="","Not Binding",VLOOKUP(A342,'FBS input file'!A:D,2,0))</f>
        <v>Not Binding</v>
      </c>
    </row>
    <row r="343" spans="1:11" ht="120" customHeight="1" x14ac:dyDescent="0.25">
      <c r="A343" s="9" t="s">
        <v>3671</v>
      </c>
      <c r="B343" s="9">
        <v>28</v>
      </c>
      <c r="C343" s="9" t="s">
        <v>9</v>
      </c>
      <c r="D343" s="10"/>
      <c r="E343" s="9" t="s">
        <v>216</v>
      </c>
      <c r="F343" s="9" t="s">
        <v>217</v>
      </c>
      <c r="G343" s="9" t="s">
        <v>79</v>
      </c>
      <c r="H343" s="9" t="s">
        <v>1240</v>
      </c>
      <c r="I343" s="9" t="s">
        <v>1241</v>
      </c>
      <c r="J343" s="5" t="s">
        <v>3192</v>
      </c>
      <c r="K343" t="str">
        <f>IF((VLOOKUP(A343,'FBS input file'!A:D,2,0))="","Not Binding",VLOOKUP(A343,'FBS input file'!A:D,2,0))</f>
        <v>Not Binding</v>
      </c>
    </row>
    <row r="344" spans="1:11" ht="120" customHeight="1" x14ac:dyDescent="0.25">
      <c r="A344" s="9" t="s">
        <v>3672</v>
      </c>
      <c r="B344" s="9">
        <v>25</v>
      </c>
      <c r="C344" s="9" t="s">
        <v>9</v>
      </c>
      <c r="D344" s="10"/>
      <c r="E344" s="9" t="s">
        <v>1242</v>
      </c>
      <c r="F344" s="9" t="s">
        <v>1243</v>
      </c>
      <c r="G344" s="9" t="s">
        <v>26</v>
      </c>
      <c r="H344" s="9" t="s">
        <v>1244</v>
      </c>
      <c r="I344" s="9" t="s">
        <v>1245</v>
      </c>
      <c r="J344" s="5" t="s">
        <v>3113</v>
      </c>
      <c r="K344" t="str">
        <f>IF((VLOOKUP(A344,'FBS input file'!A:D,2,0))="","Not Binding",VLOOKUP(A344,'FBS input file'!A:D,2,0))</f>
        <v>Not Binding</v>
      </c>
    </row>
    <row r="345" spans="1:11" ht="120" customHeight="1" x14ac:dyDescent="0.25">
      <c r="A345" s="9" t="s">
        <v>3673</v>
      </c>
      <c r="B345" s="9">
        <v>33</v>
      </c>
      <c r="C345" s="9" t="s">
        <v>9</v>
      </c>
      <c r="D345" s="10"/>
      <c r="E345" s="9" t="s">
        <v>1246</v>
      </c>
      <c r="F345" s="9" t="s">
        <v>1247</v>
      </c>
      <c r="G345" s="9" t="s">
        <v>79</v>
      </c>
      <c r="H345" s="9" t="s">
        <v>1248</v>
      </c>
      <c r="I345" s="9" t="s">
        <v>1249</v>
      </c>
      <c r="J345" s="5" t="s">
        <v>2759</v>
      </c>
      <c r="K345" t="str">
        <f>IF((VLOOKUP(A345,'FBS input file'!A:D,2,0))="","Not Binding",VLOOKUP(A345,'FBS input file'!A:D,2,0))</f>
        <v>Not Binding</v>
      </c>
    </row>
    <row r="346" spans="1:11" ht="120" customHeight="1" x14ac:dyDescent="0.25">
      <c r="A346" s="9" t="s">
        <v>3674</v>
      </c>
      <c r="B346" s="9">
        <v>31</v>
      </c>
      <c r="C346" s="9" t="s">
        <v>9</v>
      </c>
      <c r="D346" s="10"/>
      <c r="E346" s="9" t="s">
        <v>1250</v>
      </c>
      <c r="F346" s="9" t="s">
        <v>1251</v>
      </c>
      <c r="G346" s="9" t="s">
        <v>79</v>
      </c>
      <c r="H346" s="9" t="s">
        <v>1252</v>
      </c>
      <c r="I346" s="9" t="s">
        <v>1253</v>
      </c>
      <c r="J346" s="5" t="s">
        <v>3096</v>
      </c>
      <c r="K346" t="str">
        <f>IF((VLOOKUP(A346,'FBS input file'!A:D,2,0))="","Not Binding",VLOOKUP(A346,'FBS input file'!A:D,2,0))</f>
        <v>Not Binding</v>
      </c>
    </row>
    <row r="347" spans="1:11" ht="120" customHeight="1" x14ac:dyDescent="0.25">
      <c r="A347" s="9" t="s">
        <v>3675</v>
      </c>
      <c r="B347" s="9">
        <v>39</v>
      </c>
      <c r="C347" s="9" t="s">
        <v>9</v>
      </c>
      <c r="D347" s="10"/>
      <c r="E347" s="9" t="s">
        <v>1254</v>
      </c>
      <c r="F347" s="9" t="s">
        <v>1255</v>
      </c>
      <c r="G347" s="9" t="s">
        <v>12</v>
      </c>
      <c r="H347" s="9" t="s">
        <v>1256</v>
      </c>
      <c r="I347" s="9" t="s">
        <v>1257</v>
      </c>
      <c r="J347" s="5" t="s">
        <v>3179</v>
      </c>
      <c r="K347" t="str">
        <f>IF((VLOOKUP(A347,'FBS input file'!A:D,2,0))="","Not Binding",VLOOKUP(A347,'FBS input file'!A:D,2,0))</f>
        <v>Not Binding</v>
      </c>
    </row>
    <row r="348" spans="1:11" ht="120" customHeight="1" x14ac:dyDescent="0.25">
      <c r="A348" s="9" t="s">
        <v>3676</v>
      </c>
      <c r="B348" s="9">
        <v>44</v>
      </c>
      <c r="C348" s="9" t="s">
        <v>9</v>
      </c>
      <c r="D348" s="10"/>
      <c r="E348" s="9" t="s">
        <v>1258</v>
      </c>
      <c r="F348" s="9" t="s">
        <v>127</v>
      </c>
      <c r="G348" s="9" t="s">
        <v>26</v>
      </c>
      <c r="H348" s="9" t="s">
        <v>1259</v>
      </c>
      <c r="I348" s="9" t="s">
        <v>1260</v>
      </c>
      <c r="J348" s="5" t="s">
        <v>3267</v>
      </c>
      <c r="K348" t="str">
        <f>IF((VLOOKUP(A348,'FBS input file'!A:D,2,0))="","Not Binding",VLOOKUP(A348,'FBS input file'!A:D,2,0))</f>
        <v>Not Binding</v>
      </c>
    </row>
    <row r="349" spans="1:11" ht="120" customHeight="1" x14ac:dyDescent="0.25">
      <c r="A349" s="9" t="s">
        <v>3677</v>
      </c>
      <c r="B349" s="9">
        <v>43</v>
      </c>
      <c r="C349" s="9" t="s">
        <v>9</v>
      </c>
      <c r="D349" s="10"/>
      <c r="E349" s="9" t="s">
        <v>1261</v>
      </c>
      <c r="F349" s="9" t="s">
        <v>1262</v>
      </c>
      <c r="G349" s="9" t="s">
        <v>260</v>
      </c>
      <c r="H349" s="9" t="s">
        <v>1263</v>
      </c>
      <c r="I349" s="9" t="s">
        <v>1264</v>
      </c>
      <c r="J349" s="5" t="s">
        <v>3227</v>
      </c>
      <c r="K349" t="str">
        <f>IF((VLOOKUP(A349,'FBS input file'!A:D,2,0))="","Not Binding",VLOOKUP(A349,'FBS input file'!A:D,2,0))</f>
        <v>Not Binding</v>
      </c>
    </row>
    <row r="350" spans="1:11" ht="120" customHeight="1" x14ac:dyDescent="0.25">
      <c r="A350" s="9" t="s">
        <v>3678</v>
      </c>
      <c r="B350" s="9">
        <v>57</v>
      </c>
      <c r="C350" s="9" t="s">
        <v>9</v>
      </c>
      <c r="D350" s="10"/>
      <c r="E350" s="9" t="s">
        <v>1041</v>
      </c>
      <c r="F350" s="9" t="s">
        <v>1042</v>
      </c>
      <c r="G350" s="9" t="s">
        <v>183</v>
      </c>
      <c r="H350" s="9" t="s">
        <v>1265</v>
      </c>
      <c r="I350" s="9" t="s">
        <v>1266</v>
      </c>
      <c r="J350" s="5" t="s">
        <v>3053</v>
      </c>
      <c r="K350" t="str">
        <f>IF((VLOOKUP(A350,'FBS input file'!A:D,2,0))="","Not Binding",VLOOKUP(A350,'FBS input file'!A:D,2,0))</f>
        <v>Not Binding</v>
      </c>
    </row>
    <row r="351" spans="1:11" ht="120" customHeight="1" x14ac:dyDescent="0.25">
      <c r="A351" s="9" t="s">
        <v>3679</v>
      </c>
      <c r="B351" s="9">
        <v>54</v>
      </c>
      <c r="C351" s="9" t="s">
        <v>9</v>
      </c>
      <c r="D351" s="10"/>
      <c r="E351" s="9" t="s">
        <v>1267</v>
      </c>
      <c r="F351" s="9" t="s">
        <v>1268</v>
      </c>
      <c r="G351" s="9" t="s">
        <v>26</v>
      </c>
      <c r="H351" s="9" t="s">
        <v>1269</v>
      </c>
      <c r="I351" s="9" t="s">
        <v>1270</v>
      </c>
      <c r="J351" s="5" t="s">
        <v>3029</v>
      </c>
      <c r="K351" t="str">
        <f>IF((VLOOKUP(A351,'FBS input file'!A:D,2,0))="","Not Binding",VLOOKUP(A351,'FBS input file'!A:D,2,0))</f>
        <v>Not Binding</v>
      </c>
    </row>
    <row r="352" spans="1:11" ht="120" customHeight="1" x14ac:dyDescent="0.25">
      <c r="A352" s="9" t="s">
        <v>3680</v>
      </c>
      <c r="B352" s="9">
        <v>66</v>
      </c>
      <c r="C352" s="9" t="s">
        <v>9</v>
      </c>
      <c r="D352" s="10"/>
      <c r="E352" s="9" t="s">
        <v>1271</v>
      </c>
      <c r="F352" s="9" t="s">
        <v>1272</v>
      </c>
      <c r="G352" s="9" t="s">
        <v>26</v>
      </c>
      <c r="H352" s="9" t="s">
        <v>1273</v>
      </c>
      <c r="I352" s="9" t="s">
        <v>1274</v>
      </c>
      <c r="J352" s="5" t="s">
        <v>2727</v>
      </c>
      <c r="K352" t="str">
        <f>IF((VLOOKUP(A352,'FBS input file'!A:D,2,0))="","Not Binding",VLOOKUP(A352,'FBS input file'!A:D,2,0))</f>
        <v>Not Binding</v>
      </c>
    </row>
    <row r="353" spans="1:11" ht="120" customHeight="1" x14ac:dyDescent="0.25">
      <c r="A353" s="9" t="s">
        <v>3681</v>
      </c>
      <c r="B353" s="9">
        <v>62</v>
      </c>
      <c r="C353" s="9" t="s">
        <v>9</v>
      </c>
      <c r="D353" s="10"/>
      <c r="E353" s="9" t="s">
        <v>1275</v>
      </c>
      <c r="F353" s="9" t="s">
        <v>1276</v>
      </c>
      <c r="G353" s="9" t="s">
        <v>260</v>
      </c>
      <c r="H353" s="9" t="s">
        <v>1277</v>
      </c>
      <c r="I353" s="9" t="s">
        <v>1278</v>
      </c>
      <c r="J353" s="5" t="s">
        <v>3170</v>
      </c>
      <c r="K353" t="str">
        <f>IF((VLOOKUP(A353,'FBS input file'!A:D,2,0))="","Not Binding",VLOOKUP(A353,'FBS input file'!A:D,2,0))</f>
        <v>Not Binding</v>
      </c>
    </row>
    <row r="354" spans="1:11" ht="120" customHeight="1" x14ac:dyDescent="0.25">
      <c r="A354" s="9" t="s">
        <v>3682</v>
      </c>
      <c r="B354" s="9">
        <v>73</v>
      </c>
      <c r="C354" s="9" t="s">
        <v>19</v>
      </c>
      <c r="D354" s="10"/>
      <c r="E354" s="9" t="s">
        <v>1279</v>
      </c>
      <c r="F354" s="9" t="s">
        <v>1280</v>
      </c>
      <c r="G354" s="9" t="s">
        <v>384</v>
      </c>
      <c r="H354" s="9" t="s">
        <v>1281</v>
      </c>
      <c r="I354" s="9" t="s">
        <v>1282</v>
      </c>
      <c r="J354" s="5" t="s">
        <v>3087</v>
      </c>
      <c r="K354" t="str">
        <f>IF((VLOOKUP(A354,'FBS input file'!A:D,2,0))="","Not Binding",VLOOKUP(A354,'FBS input file'!A:D,2,0))</f>
        <v>Not Binding</v>
      </c>
    </row>
    <row r="355" spans="1:11" ht="120" customHeight="1" x14ac:dyDescent="0.25">
      <c r="A355" s="9" t="s">
        <v>3683</v>
      </c>
      <c r="B355" s="9">
        <v>70</v>
      </c>
      <c r="C355" s="9" t="s">
        <v>9</v>
      </c>
      <c r="D355" s="10"/>
      <c r="E355" s="9" t="s">
        <v>1283</v>
      </c>
      <c r="F355" s="9" t="s">
        <v>1284</v>
      </c>
      <c r="G355" s="9" t="s">
        <v>183</v>
      </c>
      <c r="H355" s="9" t="s">
        <v>1285</v>
      </c>
      <c r="I355" s="9" t="s">
        <v>1286</v>
      </c>
      <c r="J355" s="5" t="s">
        <v>3226</v>
      </c>
      <c r="K355" t="str">
        <f>IF((VLOOKUP(A355,'FBS input file'!A:D,2,0))="","Not Binding",VLOOKUP(A355,'FBS input file'!A:D,2,0))</f>
        <v>Not Binding</v>
      </c>
    </row>
    <row r="356" spans="1:11" ht="120" customHeight="1" x14ac:dyDescent="0.25">
      <c r="A356" s="9" t="s">
        <v>3684</v>
      </c>
      <c r="B356" s="9">
        <v>79</v>
      </c>
      <c r="C356" s="9" t="s">
        <v>9</v>
      </c>
      <c r="D356" s="10"/>
      <c r="E356" s="9" t="s">
        <v>1287</v>
      </c>
      <c r="F356" s="9" t="s">
        <v>203</v>
      </c>
      <c r="G356" s="9" t="s">
        <v>26</v>
      </c>
      <c r="H356" s="9" t="s">
        <v>1288</v>
      </c>
      <c r="I356" s="9" t="s">
        <v>1289</v>
      </c>
      <c r="J356" s="5" t="s">
        <v>2820</v>
      </c>
      <c r="K356" t="str">
        <f>IF((VLOOKUP(A356,'FBS input file'!A:D,2,0))="","Not Binding",VLOOKUP(A356,'FBS input file'!A:D,2,0))</f>
        <v>Not Binding</v>
      </c>
    </row>
    <row r="357" spans="1:11" ht="120" customHeight="1" x14ac:dyDescent="0.25">
      <c r="A357" s="9" t="s">
        <v>3685</v>
      </c>
      <c r="B357" s="9">
        <v>77</v>
      </c>
      <c r="C357" s="9" t="s">
        <v>9</v>
      </c>
      <c r="D357" s="10"/>
      <c r="E357" s="9" t="s">
        <v>430</v>
      </c>
      <c r="F357" s="9" t="s">
        <v>431</v>
      </c>
      <c r="G357" s="9" t="s">
        <v>183</v>
      </c>
      <c r="H357" s="9" t="s">
        <v>1290</v>
      </c>
      <c r="I357" s="9" t="s">
        <v>1291</v>
      </c>
      <c r="J357" s="5" t="s">
        <v>3280</v>
      </c>
      <c r="K357" t="str">
        <f>IF((VLOOKUP(A357,'FBS input file'!A:D,2,0))="","Not Binding",VLOOKUP(A357,'FBS input file'!A:D,2,0))</f>
        <v>Not Binding</v>
      </c>
    </row>
    <row r="358" spans="1:11" ht="120" customHeight="1" x14ac:dyDescent="0.25">
      <c r="A358" s="9" t="s">
        <v>3686</v>
      </c>
      <c r="B358" s="9">
        <v>83</v>
      </c>
      <c r="C358" s="9" t="s">
        <v>9</v>
      </c>
      <c r="D358" s="10"/>
      <c r="E358" s="9" t="s">
        <v>1292</v>
      </c>
      <c r="F358" s="9" t="s">
        <v>1293</v>
      </c>
      <c r="G358" s="9" t="s">
        <v>183</v>
      </c>
      <c r="H358" s="9" t="s">
        <v>1294</v>
      </c>
      <c r="I358" s="9" t="s">
        <v>1295</v>
      </c>
      <c r="J358" s="5" t="s">
        <v>3201</v>
      </c>
      <c r="K358" t="str">
        <f>IF((VLOOKUP(A358,'FBS input file'!A:D,2,0))="","Not Binding",VLOOKUP(A358,'FBS input file'!A:D,2,0))</f>
        <v>Ambiguous</v>
      </c>
    </row>
    <row r="359" spans="1:11" ht="120" customHeight="1" x14ac:dyDescent="0.25">
      <c r="A359" s="9" t="s">
        <v>3687</v>
      </c>
      <c r="B359" s="9">
        <v>90</v>
      </c>
      <c r="C359" s="9" t="s">
        <v>9</v>
      </c>
      <c r="D359" s="10"/>
      <c r="E359" s="9" t="s">
        <v>1296</v>
      </c>
      <c r="F359" s="9" t="s">
        <v>1297</v>
      </c>
      <c r="G359" s="9" t="s">
        <v>260</v>
      </c>
      <c r="H359" s="9" t="s">
        <v>1298</v>
      </c>
      <c r="I359" s="9" t="s">
        <v>1299</v>
      </c>
      <c r="J359" s="5" t="s">
        <v>2975</v>
      </c>
      <c r="K359" t="str">
        <f>IF((VLOOKUP(A359,'FBS input file'!A:D,2,0))="","Not Binding",VLOOKUP(A359,'FBS input file'!A:D,2,0))</f>
        <v>Not Binding</v>
      </c>
    </row>
    <row r="360" spans="1:11" ht="120" customHeight="1" x14ac:dyDescent="0.25">
      <c r="A360" s="9" t="s">
        <v>3688</v>
      </c>
      <c r="B360" s="9">
        <v>89</v>
      </c>
      <c r="C360" s="9" t="s">
        <v>9</v>
      </c>
      <c r="D360" s="10"/>
      <c r="E360" s="9" t="s">
        <v>370</v>
      </c>
      <c r="F360" s="9" t="s">
        <v>371</v>
      </c>
      <c r="G360" s="9" t="s">
        <v>183</v>
      </c>
      <c r="H360" s="9" t="s">
        <v>1300</v>
      </c>
      <c r="I360" s="9" t="s">
        <v>1301</v>
      </c>
      <c r="J360" s="5" t="s">
        <v>3294</v>
      </c>
      <c r="K360" t="str">
        <f>IF((VLOOKUP(A360,'FBS input file'!A:D,2,0))="","Not Binding",VLOOKUP(A360,'FBS input file'!A:D,2,0))</f>
        <v>Not Binding</v>
      </c>
    </row>
    <row r="361" spans="1:11" ht="120" customHeight="1" x14ac:dyDescent="0.25">
      <c r="A361" s="9" t="s">
        <v>3689</v>
      </c>
      <c r="B361" s="9">
        <v>94</v>
      </c>
      <c r="C361" s="9" t="s">
        <v>9</v>
      </c>
      <c r="D361" s="10"/>
      <c r="E361" s="9" t="s">
        <v>1302</v>
      </c>
      <c r="F361" s="9" t="s">
        <v>1303</v>
      </c>
      <c r="G361" s="9" t="s">
        <v>260</v>
      </c>
      <c r="H361" s="9" t="s">
        <v>1304</v>
      </c>
      <c r="I361" s="9" t="s">
        <v>1305</v>
      </c>
      <c r="J361" s="5" t="s">
        <v>2660</v>
      </c>
      <c r="K361" t="str">
        <f>IF((VLOOKUP(A361,'FBS input file'!A:D,2,0))="","Not Binding",VLOOKUP(A361,'FBS input file'!A:D,2,0))</f>
        <v>Not Binding</v>
      </c>
    </row>
    <row r="362" spans="1:11" ht="120" customHeight="1" x14ac:dyDescent="0.25">
      <c r="A362" s="9" t="s">
        <v>3690</v>
      </c>
      <c r="B362" s="9">
        <v>9</v>
      </c>
      <c r="C362" s="9" t="s">
        <v>9</v>
      </c>
      <c r="D362" s="10"/>
      <c r="E362" s="9" t="s">
        <v>1306</v>
      </c>
      <c r="F362" s="9" t="s">
        <v>1307</v>
      </c>
      <c r="G362" s="9" t="s">
        <v>26</v>
      </c>
      <c r="H362" s="9" t="s">
        <v>1308</v>
      </c>
      <c r="I362" s="9" t="s">
        <v>1309</v>
      </c>
      <c r="J362" s="5" t="s">
        <v>2980</v>
      </c>
      <c r="K362" t="str">
        <f>IF((VLOOKUP(A362,'FBS input file'!A:D,2,0))="","Not Binding",VLOOKUP(A362,'FBS input file'!A:D,2,0))</f>
        <v>Not Binding</v>
      </c>
    </row>
    <row r="363" spans="1:11" ht="120" customHeight="1" x14ac:dyDescent="0.25">
      <c r="A363" s="9" t="s">
        <v>3691</v>
      </c>
      <c r="B363" s="9">
        <v>20</v>
      </c>
      <c r="C363" s="9" t="s">
        <v>9</v>
      </c>
      <c r="D363" s="10"/>
      <c r="E363" s="9" t="s">
        <v>1310</v>
      </c>
      <c r="F363" s="9" t="s">
        <v>1106</v>
      </c>
      <c r="G363" s="9" t="s">
        <v>183</v>
      </c>
      <c r="H363" s="9" t="s">
        <v>1311</v>
      </c>
      <c r="I363" s="9" t="s">
        <v>1312</v>
      </c>
      <c r="J363" s="5" t="s">
        <v>3163</v>
      </c>
      <c r="K363" t="str">
        <f>IF((VLOOKUP(A363,'FBS input file'!A:D,2,0))="","Not Binding",VLOOKUP(A363,'FBS input file'!A:D,2,0))</f>
        <v>Not Binding</v>
      </c>
    </row>
    <row r="364" spans="1:11" ht="120" customHeight="1" x14ac:dyDescent="0.25">
      <c r="A364" s="9" t="s">
        <v>3692</v>
      </c>
      <c r="B364" s="9">
        <v>16</v>
      </c>
      <c r="C364" s="9" t="s">
        <v>9</v>
      </c>
      <c r="D364" s="10"/>
      <c r="E364" s="9" t="s">
        <v>61</v>
      </c>
      <c r="F364" s="9" t="s">
        <v>62</v>
      </c>
      <c r="G364" s="9" t="s">
        <v>26</v>
      </c>
      <c r="H364" s="9" t="s">
        <v>1313</v>
      </c>
      <c r="I364" s="9" t="s">
        <v>1314</v>
      </c>
      <c r="J364" s="5" t="s">
        <v>3259</v>
      </c>
      <c r="K364" t="str">
        <f>IF((VLOOKUP(A364,'FBS input file'!A:D,2,0))="","Not Binding",VLOOKUP(A364,'FBS input file'!A:D,2,0))</f>
        <v>Not Binding</v>
      </c>
    </row>
    <row r="365" spans="1:11" ht="120" customHeight="1" x14ac:dyDescent="0.25">
      <c r="A365" s="9" t="s">
        <v>3693</v>
      </c>
      <c r="B365" s="9">
        <v>27</v>
      </c>
      <c r="C365" s="9" t="s">
        <v>9</v>
      </c>
      <c r="D365" s="10"/>
      <c r="E365" s="9" t="s">
        <v>1086</v>
      </c>
      <c r="F365" s="9" t="s">
        <v>1087</v>
      </c>
      <c r="G365" s="9" t="s">
        <v>183</v>
      </c>
      <c r="H365" s="9" t="s">
        <v>1315</v>
      </c>
      <c r="I365" s="9" t="s">
        <v>1316</v>
      </c>
      <c r="J365" s="5" t="s">
        <v>3094</v>
      </c>
      <c r="K365" t="str">
        <f>IF((VLOOKUP(A365,'FBS input file'!A:D,2,0))="","Not Binding",VLOOKUP(A365,'FBS input file'!A:D,2,0))</f>
        <v>Not Binding</v>
      </c>
    </row>
    <row r="366" spans="1:11" ht="120" customHeight="1" x14ac:dyDescent="0.25">
      <c r="A366" s="9" t="s">
        <v>3694</v>
      </c>
      <c r="B366" s="9">
        <v>24</v>
      </c>
      <c r="C366" s="9" t="s">
        <v>19</v>
      </c>
      <c r="D366" s="10"/>
      <c r="E366" s="9" t="s">
        <v>1317</v>
      </c>
      <c r="F366" s="9" t="s">
        <v>1318</v>
      </c>
      <c r="G366" s="9" t="s">
        <v>384</v>
      </c>
      <c r="H366" s="9" t="s">
        <v>1319</v>
      </c>
      <c r="I366" s="9" t="s">
        <v>1320</v>
      </c>
      <c r="J366" s="5" t="s">
        <v>3058</v>
      </c>
      <c r="K366" t="str">
        <f>IF((VLOOKUP(A366,'FBS input file'!A:D,2,0))="","Not Binding",VLOOKUP(A366,'FBS input file'!A:D,2,0))</f>
        <v>Not Binding</v>
      </c>
    </row>
    <row r="367" spans="1:11" ht="120" customHeight="1" x14ac:dyDescent="0.25">
      <c r="A367" s="9" t="s">
        <v>3695</v>
      </c>
      <c r="B367" s="9">
        <v>32</v>
      </c>
      <c r="C367" s="9" t="s">
        <v>9</v>
      </c>
      <c r="D367" s="10"/>
      <c r="E367" s="9" t="s">
        <v>370</v>
      </c>
      <c r="F367" s="9" t="s">
        <v>371</v>
      </c>
      <c r="G367" s="9" t="s">
        <v>26</v>
      </c>
      <c r="H367" s="9" t="s">
        <v>1321</v>
      </c>
      <c r="I367" s="9" t="s">
        <v>1322</v>
      </c>
      <c r="J367" s="5" t="s">
        <v>3293</v>
      </c>
      <c r="K367" t="str">
        <f>IF((VLOOKUP(A367,'FBS input file'!A:D,2,0))="","Not Binding",VLOOKUP(A367,'FBS input file'!A:D,2,0))</f>
        <v>Not Binding</v>
      </c>
    </row>
    <row r="368" spans="1:11" ht="120" customHeight="1" x14ac:dyDescent="0.25">
      <c r="A368" s="9" t="s">
        <v>3696</v>
      </c>
      <c r="B368" s="9">
        <v>30</v>
      </c>
      <c r="C368" s="9" t="s">
        <v>9</v>
      </c>
      <c r="D368" s="10"/>
      <c r="E368" s="9" t="s">
        <v>1323</v>
      </c>
      <c r="F368" s="9" t="s">
        <v>1324</v>
      </c>
      <c r="G368" s="9" t="s">
        <v>26</v>
      </c>
      <c r="H368" s="9" t="s">
        <v>1325</v>
      </c>
      <c r="I368" s="9" t="s">
        <v>1326</v>
      </c>
      <c r="J368" s="5" t="s">
        <v>3137</v>
      </c>
      <c r="K368" t="str">
        <f>IF((VLOOKUP(A368,'FBS input file'!A:D,2,0))="","Not Binding",VLOOKUP(A368,'FBS input file'!A:D,2,0))</f>
        <v>Not Binding</v>
      </c>
    </row>
    <row r="369" spans="1:11" ht="120" customHeight="1" x14ac:dyDescent="0.25">
      <c r="A369" s="9" t="s">
        <v>3697</v>
      </c>
      <c r="B369" s="9">
        <v>35</v>
      </c>
      <c r="C369" s="9" t="s">
        <v>9</v>
      </c>
      <c r="D369" s="10"/>
      <c r="E369" s="9" t="s">
        <v>1136</v>
      </c>
      <c r="F369" s="9" t="s">
        <v>1009</v>
      </c>
      <c r="G369" s="9" t="s">
        <v>26</v>
      </c>
      <c r="H369" s="9" t="s">
        <v>1327</v>
      </c>
      <c r="I369" s="9" t="s">
        <v>1328</v>
      </c>
      <c r="J369" s="5" t="s">
        <v>3117</v>
      </c>
      <c r="K369" t="str">
        <f>IF((VLOOKUP(A369,'FBS input file'!A:D,2,0))="","Not Binding",VLOOKUP(A369,'FBS input file'!A:D,2,0))</f>
        <v>Not Binding</v>
      </c>
    </row>
    <row r="370" spans="1:11" ht="120" customHeight="1" x14ac:dyDescent="0.25">
      <c r="A370" s="9" t="s">
        <v>3698</v>
      </c>
      <c r="B370" s="9">
        <v>34</v>
      </c>
      <c r="C370" s="9" t="s">
        <v>9</v>
      </c>
      <c r="D370" s="10"/>
      <c r="E370" s="9" t="s">
        <v>1329</v>
      </c>
      <c r="F370" s="9" t="s">
        <v>1330</v>
      </c>
      <c r="G370" s="9" t="s">
        <v>260</v>
      </c>
      <c r="H370" s="9" t="s">
        <v>1331</v>
      </c>
      <c r="I370" s="9" t="s">
        <v>1332</v>
      </c>
      <c r="J370" s="5" t="s">
        <v>3153</v>
      </c>
      <c r="K370" t="str">
        <f>IF((VLOOKUP(A370,'FBS input file'!A:D,2,0))="","Not Binding",VLOOKUP(A370,'FBS input file'!A:D,2,0))</f>
        <v>Not Binding</v>
      </c>
    </row>
    <row r="371" spans="1:11" ht="120" customHeight="1" x14ac:dyDescent="0.25">
      <c r="A371" s="9" t="s">
        <v>3699</v>
      </c>
      <c r="B371" s="9">
        <v>42</v>
      </c>
      <c r="C371" s="9" t="s">
        <v>9</v>
      </c>
      <c r="D371" s="10"/>
      <c r="E371" s="9" t="s">
        <v>1333</v>
      </c>
      <c r="F371" s="9" t="s">
        <v>1334</v>
      </c>
      <c r="G371" s="9" t="s">
        <v>260</v>
      </c>
      <c r="H371" s="9" t="s">
        <v>1335</v>
      </c>
      <c r="I371" s="9" t="s">
        <v>1336</v>
      </c>
      <c r="J371" s="5" t="s">
        <v>2827</v>
      </c>
      <c r="K371" t="str">
        <f>IF((VLOOKUP(A371,'FBS input file'!A:D,2,0))="","Not Binding",VLOOKUP(A371,'FBS input file'!A:D,2,0))</f>
        <v>Not Binding</v>
      </c>
    </row>
    <row r="372" spans="1:11" ht="120" customHeight="1" x14ac:dyDescent="0.25">
      <c r="A372" s="9" t="s">
        <v>3700</v>
      </c>
      <c r="B372" s="9">
        <v>46</v>
      </c>
      <c r="C372" s="9" t="s">
        <v>19</v>
      </c>
      <c r="D372" s="10"/>
      <c r="E372" s="9" t="s">
        <v>1337</v>
      </c>
      <c r="F372" s="9" t="s">
        <v>1338</v>
      </c>
      <c r="G372" s="9" t="s">
        <v>384</v>
      </c>
      <c r="H372" s="9" t="s">
        <v>1339</v>
      </c>
      <c r="I372" s="9" t="s">
        <v>1340</v>
      </c>
      <c r="J372" s="5" t="s">
        <v>3253</v>
      </c>
      <c r="K372" t="str">
        <f>IF((VLOOKUP(A372,'FBS input file'!A:D,2,0))="","Not Binding",VLOOKUP(A372,'FBS input file'!A:D,2,0))</f>
        <v>Not Binding</v>
      </c>
    </row>
    <row r="373" spans="1:11" ht="120" customHeight="1" x14ac:dyDescent="0.25">
      <c r="A373" s="9" t="s">
        <v>3701</v>
      </c>
      <c r="B373" s="9">
        <v>45</v>
      </c>
      <c r="C373" s="9" t="s">
        <v>9</v>
      </c>
      <c r="D373" s="10"/>
      <c r="E373" s="9" t="s">
        <v>1341</v>
      </c>
      <c r="F373" s="9" t="s">
        <v>1342</v>
      </c>
      <c r="G373" s="9" t="s">
        <v>12</v>
      </c>
      <c r="H373" s="9" t="s">
        <v>1343</v>
      </c>
      <c r="I373" s="9" t="s">
        <v>1344</v>
      </c>
      <c r="J373" s="5" t="s">
        <v>3102</v>
      </c>
      <c r="K373" t="str">
        <f>IF((VLOOKUP(A373,'FBS input file'!A:D,2,0))="","Not Binding",VLOOKUP(A373,'FBS input file'!A:D,2,0))</f>
        <v>Not Binding</v>
      </c>
    </row>
    <row r="374" spans="1:11" ht="120" customHeight="1" x14ac:dyDescent="0.25">
      <c r="A374" s="9" t="s">
        <v>3702</v>
      </c>
      <c r="B374" s="9">
        <v>65</v>
      </c>
      <c r="C374" s="9" t="s">
        <v>9</v>
      </c>
      <c r="D374" s="10"/>
      <c r="E374" s="9" t="s">
        <v>610</v>
      </c>
      <c r="F374" s="9" t="s">
        <v>611</v>
      </c>
      <c r="G374" s="9" t="s">
        <v>260</v>
      </c>
      <c r="H374" s="9" t="s">
        <v>1345</v>
      </c>
      <c r="I374" s="9" t="s">
        <v>1346</v>
      </c>
      <c r="J374" s="5" t="s">
        <v>3083</v>
      </c>
      <c r="K374" t="str">
        <f>IF((VLOOKUP(A374,'FBS input file'!A:D,2,0))="","Not Binding",VLOOKUP(A374,'FBS input file'!A:D,2,0))</f>
        <v>Not Binding</v>
      </c>
    </row>
    <row r="375" spans="1:11" ht="120" customHeight="1" x14ac:dyDescent="0.25">
      <c r="A375" s="9" t="s">
        <v>3703</v>
      </c>
      <c r="B375" s="9">
        <v>61</v>
      </c>
      <c r="C375" s="9" t="s">
        <v>9</v>
      </c>
      <c r="D375" s="10"/>
      <c r="E375" s="9" t="s">
        <v>832</v>
      </c>
      <c r="F375" s="9" t="s">
        <v>833</v>
      </c>
      <c r="G375" s="9" t="s">
        <v>183</v>
      </c>
      <c r="H375" s="9" t="s">
        <v>1347</v>
      </c>
      <c r="I375" s="9" t="s">
        <v>1348</v>
      </c>
      <c r="J375" s="5" t="s">
        <v>3307</v>
      </c>
      <c r="K375" t="str">
        <f>IF((VLOOKUP(A375,'FBS input file'!A:D,2,0))="","Not Binding",VLOOKUP(A375,'FBS input file'!A:D,2,0))</f>
        <v>Not Binding</v>
      </c>
    </row>
    <row r="376" spans="1:11" ht="120" customHeight="1" x14ac:dyDescent="0.25">
      <c r="A376" s="9" t="s">
        <v>3704</v>
      </c>
      <c r="B376" s="9">
        <v>72</v>
      </c>
      <c r="C376" s="9" t="s">
        <v>9</v>
      </c>
      <c r="D376" s="10"/>
      <c r="E376" s="9" t="s">
        <v>1349</v>
      </c>
      <c r="F376" s="9" t="s">
        <v>1350</v>
      </c>
      <c r="G376" s="9" t="s">
        <v>183</v>
      </c>
      <c r="H376" s="9" t="s">
        <v>1351</v>
      </c>
      <c r="I376" s="9" t="s">
        <v>1352</v>
      </c>
      <c r="J376" s="5" t="s">
        <v>2992</v>
      </c>
      <c r="K376" t="str">
        <f>IF((VLOOKUP(A376,'FBS input file'!A:D,2,0))="","Not Binding",VLOOKUP(A376,'FBS input file'!A:D,2,0))</f>
        <v>Not Binding</v>
      </c>
    </row>
    <row r="377" spans="1:11" ht="120" customHeight="1" x14ac:dyDescent="0.25">
      <c r="A377" s="9" t="s">
        <v>3705</v>
      </c>
      <c r="B377" s="9">
        <v>69</v>
      </c>
      <c r="C377" s="9" t="s">
        <v>9</v>
      </c>
      <c r="D377" s="10"/>
      <c r="E377" s="9" t="s">
        <v>1144</v>
      </c>
      <c r="F377" s="9" t="s">
        <v>329</v>
      </c>
      <c r="G377" s="9" t="s">
        <v>79</v>
      </c>
      <c r="H377" s="9" t="s">
        <v>1353</v>
      </c>
      <c r="I377" s="9" t="s">
        <v>1354</v>
      </c>
      <c r="J377" s="5" t="s">
        <v>3211</v>
      </c>
      <c r="K377" t="str">
        <f>IF((VLOOKUP(A377,'FBS input file'!A:D,2,0))="","Not Binding",VLOOKUP(A377,'FBS input file'!A:D,2,0))</f>
        <v>Aggregates</v>
      </c>
    </row>
    <row r="378" spans="1:11" ht="120" customHeight="1" x14ac:dyDescent="0.25">
      <c r="A378" s="9" t="s">
        <v>3706</v>
      </c>
      <c r="B378" s="9">
        <v>78</v>
      </c>
      <c r="C378" s="9" t="s">
        <v>19</v>
      </c>
      <c r="D378" s="10"/>
      <c r="E378" s="9" t="s">
        <v>216</v>
      </c>
      <c r="F378" s="9" t="s">
        <v>217</v>
      </c>
      <c r="G378" s="9" t="s">
        <v>384</v>
      </c>
      <c r="H378" s="9" t="s">
        <v>1355</v>
      </c>
      <c r="I378" s="9" t="s">
        <v>1356</v>
      </c>
      <c r="J378" s="5" t="s">
        <v>3187</v>
      </c>
      <c r="K378" t="str">
        <f>IF((VLOOKUP(A378,'FBS input file'!A:D,2,0))="","Not Binding",VLOOKUP(A378,'FBS input file'!A:D,2,0))</f>
        <v>Not Binding</v>
      </c>
    </row>
    <row r="379" spans="1:11" ht="120" customHeight="1" x14ac:dyDescent="0.25">
      <c r="A379" s="9" t="s">
        <v>3707</v>
      </c>
      <c r="B379" s="9">
        <v>76</v>
      </c>
      <c r="C379" s="9" t="s">
        <v>9</v>
      </c>
      <c r="D379" s="10"/>
      <c r="E379" s="9" t="s">
        <v>832</v>
      </c>
      <c r="F379" s="9" t="s">
        <v>833</v>
      </c>
      <c r="G379" s="9" t="s">
        <v>183</v>
      </c>
      <c r="H379" s="9" t="s">
        <v>1357</v>
      </c>
      <c r="I379" s="9" t="s">
        <v>1358</v>
      </c>
      <c r="J379" s="5" t="s">
        <v>3304</v>
      </c>
      <c r="K379" t="str">
        <f>IF((VLOOKUP(A379,'FBS input file'!A:D,2,0))="","Not Binding",VLOOKUP(A379,'FBS input file'!A:D,2,0))</f>
        <v>Ambiguous</v>
      </c>
    </row>
    <row r="380" spans="1:11" ht="120" customHeight="1" x14ac:dyDescent="0.25">
      <c r="A380" s="9" t="s">
        <v>3708</v>
      </c>
      <c r="B380" s="9">
        <v>82</v>
      </c>
      <c r="C380" s="9" t="s">
        <v>19</v>
      </c>
      <c r="D380" s="10"/>
      <c r="E380" s="9" t="s">
        <v>1359</v>
      </c>
      <c r="F380" s="9" t="s">
        <v>1360</v>
      </c>
      <c r="G380" s="9" t="s">
        <v>384</v>
      </c>
      <c r="H380" s="9" t="s">
        <v>1361</v>
      </c>
      <c r="I380" s="9" t="s">
        <v>1362</v>
      </c>
      <c r="J380" s="5" t="s">
        <v>3014</v>
      </c>
      <c r="K380" t="str">
        <f>IF((VLOOKUP(A380,'FBS input file'!A:D,2,0))="","Not Binding",VLOOKUP(A380,'FBS input file'!A:D,2,0))</f>
        <v>Not Binding</v>
      </c>
    </row>
    <row r="381" spans="1:11" ht="120" customHeight="1" x14ac:dyDescent="0.25">
      <c r="A381" s="9" t="s">
        <v>3709</v>
      </c>
      <c r="B381" s="9">
        <v>81</v>
      </c>
      <c r="C381" s="9" t="s">
        <v>9</v>
      </c>
      <c r="D381" s="10"/>
      <c r="E381" s="9" t="s">
        <v>1363</v>
      </c>
      <c r="F381" s="9" t="s">
        <v>1364</v>
      </c>
      <c r="G381" s="9" t="s">
        <v>5002</v>
      </c>
      <c r="H381" s="9" t="s">
        <v>1365</v>
      </c>
      <c r="I381" s="9" t="s">
        <v>1366</v>
      </c>
      <c r="J381" s="5" t="s">
        <v>3089</v>
      </c>
      <c r="K381" t="str">
        <f>IF((VLOOKUP(A381,'FBS input file'!A:D,2,0))="","Not Binding",VLOOKUP(A381,'FBS input file'!A:D,2,0))</f>
        <v>Not Binding</v>
      </c>
    </row>
    <row r="382" spans="1:11" ht="120" customHeight="1" x14ac:dyDescent="0.25">
      <c r="A382" s="9" t="s">
        <v>3710</v>
      </c>
      <c r="B382" s="9">
        <v>60</v>
      </c>
      <c r="C382" s="9" t="s">
        <v>9</v>
      </c>
      <c r="D382" s="10"/>
      <c r="E382" s="9" t="s">
        <v>1367</v>
      </c>
      <c r="F382" s="9" t="s">
        <v>1229</v>
      </c>
      <c r="G382" s="9" t="s">
        <v>5002</v>
      </c>
      <c r="H382" s="9" t="s">
        <v>1368</v>
      </c>
      <c r="I382" s="9" t="s">
        <v>1369</v>
      </c>
      <c r="J382" s="5" t="s">
        <v>3162</v>
      </c>
      <c r="K382" t="str">
        <f>IF((VLOOKUP(A382,'FBS input file'!A:D,2,0))="","Not Binding",VLOOKUP(A382,'FBS input file'!A:D,2,0))</f>
        <v>Not Binding</v>
      </c>
    </row>
    <row r="383" spans="1:11" ht="120" customHeight="1" x14ac:dyDescent="0.25">
      <c r="A383" s="9" t="s">
        <v>3711</v>
      </c>
      <c r="B383" s="9">
        <v>93</v>
      </c>
      <c r="C383" s="9" t="s">
        <v>19</v>
      </c>
      <c r="D383" s="10"/>
      <c r="E383" s="9" t="s">
        <v>1370</v>
      </c>
      <c r="F383" s="9" t="s">
        <v>1371</v>
      </c>
      <c r="G383" s="9" t="s">
        <v>5002</v>
      </c>
      <c r="H383" s="9" t="s">
        <v>1372</v>
      </c>
      <c r="I383" s="9" t="s">
        <v>1373</v>
      </c>
      <c r="J383" s="5" t="s">
        <v>3072</v>
      </c>
      <c r="K383" t="str">
        <f>IF((VLOOKUP(A383,'FBS input file'!A:D,2,0))="","Not Binding",VLOOKUP(A383,'FBS input file'!A:D,2,0))</f>
        <v>Not Binding</v>
      </c>
    </row>
    <row r="384" spans="1:11" ht="120" customHeight="1" x14ac:dyDescent="0.25">
      <c r="A384" s="9" t="s">
        <v>3712</v>
      </c>
      <c r="B384" s="9">
        <v>92</v>
      </c>
      <c r="C384" s="9" t="s">
        <v>9</v>
      </c>
      <c r="D384" s="10"/>
      <c r="E384" s="9" t="s">
        <v>493</v>
      </c>
      <c r="F384" s="9" t="s">
        <v>494</v>
      </c>
      <c r="G384" s="9" t="s">
        <v>183</v>
      </c>
      <c r="H384" s="9" t="s">
        <v>1374</v>
      </c>
      <c r="I384" s="9" t="s">
        <v>1375</v>
      </c>
      <c r="J384" s="5" t="s">
        <v>2703</v>
      </c>
      <c r="K384" t="str">
        <f>IF((VLOOKUP(A384,'FBS input file'!A:D,2,0))="","Not Binding",VLOOKUP(A384,'FBS input file'!A:D,2,0))</f>
        <v>Not Binding</v>
      </c>
    </row>
    <row r="385" spans="1:11" ht="120" customHeight="1" x14ac:dyDescent="0.25">
      <c r="A385" s="9" t="s">
        <v>3713</v>
      </c>
      <c r="B385" s="9">
        <v>95</v>
      </c>
      <c r="C385" s="9" t="s">
        <v>9</v>
      </c>
      <c r="D385" s="10"/>
      <c r="E385" s="9" t="s">
        <v>482</v>
      </c>
      <c r="F385" s="9" t="s">
        <v>483</v>
      </c>
      <c r="G385" s="9" t="s">
        <v>26</v>
      </c>
      <c r="H385" s="9" t="s">
        <v>1376</v>
      </c>
      <c r="I385" s="9" t="s">
        <v>1377</v>
      </c>
      <c r="J385" s="5" t="s">
        <v>2786</v>
      </c>
      <c r="K385" t="str">
        <f>IF((VLOOKUP(A385,'FBS input file'!A:D,2,0))="","Not Binding",VLOOKUP(A385,'FBS input file'!A:D,2,0))</f>
        <v>Not Binding</v>
      </c>
    </row>
    <row r="386" spans="1:11" ht="120" customHeight="1" x14ac:dyDescent="0.25">
      <c r="A386" s="9" t="s">
        <v>3714</v>
      </c>
      <c r="B386" s="9">
        <v>35</v>
      </c>
      <c r="C386" s="9" t="s">
        <v>9</v>
      </c>
      <c r="D386" s="10"/>
      <c r="E386" s="9" t="s">
        <v>1378</v>
      </c>
      <c r="F386" s="9" t="s">
        <v>487</v>
      </c>
      <c r="G386" s="9" t="s">
        <v>260</v>
      </c>
      <c r="H386" s="9" t="s">
        <v>1379</v>
      </c>
      <c r="I386" s="9" t="s">
        <v>1380</v>
      </c>
      <c r="J386" s="5" t="s">
        <v>2949</v>
      </c>
      <c r="K386" t="str">
        <f>IF((VLOOKUP(A386,'FBS input file'!A:D,2,0))="","Not Binding",VLOOKUP(A386,'FBS input file'!A:D,2,0))</f>
        <v>Not Binding</v>
      </c>
    </row>
    <row r="387" spans="1:11" ht="120" customHeight="1" x14ac:dyDescent="0.25">
      <c r="A387" s="9" t="s">
        <v>3715</v>
      </c>
      <c r="B387" s="9">
        <v>34</v>
      </c>
      <c r="C387" s="9" t="s">
        <v>19</v>
      </c>
      <c r="D387" s="10"/>
      <c r="E387" s="9" t="s">
        <v>1381</v>
      </c>
      <c r="F387" s="9" t="s">
        <v>1382</v>
      </c>
      <c r="G387" s="9" t="s">
        <v>384</v>
      </c>
      <c r="H387" s="9" t="s">
        <v>1383</v>
      </c>
      <c r="I387" s="9" t="s">
        <v>1384</v>
      </c>
      <c r="J387" s="5" t="s">
        <v>3176</v>
      </c>
      <c r="K387" t="str">
        <f>IF((VLOOKUP(A387,'FBS input file'!A:D,2,0))="","Not Binding",VLOOKUP(A387,'FBS input file'!A:D,2,0))</f>
        <v>Not Binding</v>
      </c>
    </row>
    <row r="388" spans="1:11" ht="120" customHeight="1" x14ac:dyDescent="0.25">
      <c r="A388" s="9" t="s">
        <v>3716</v>
      </c>
      <c r="B388" s="9">
        <v>33</v>
      </c>
      <c r="C388" s="9" t="s">
        <v>9</v>
      </c>
      <c r="D388" s="10"/>
      <c r="E388" s="9" t="s">
        <v>1094</v>
      </c>
      <c r="F388" s="9" t="s">
        <v>1095</v>
      </c>
      <c r="G388" s="9" t="s">
        <v>260</v>
      </c>
      <c r="H388" s="9" t="s">
        <v>1385</v>
      </c>
      <c r="I388" s="9" t="s">
        <v>1386</v>
      </c>
      <c r="J388" s="5" t="s">
        <v>2747</v>
      </c>
      <c r="K388" t="str">
        <f>IF((VLOOKUP(A388,'FBS input file'!A:D,2,0))="","Not Binding",VLOOKUP(A388,'FBS input file'!A:D,2,0))</f>
        <v>Not Binding</v>
      </c>
    </row>
    <row r="389" spans="1:11" ht="120" customHeight="1" x14ac:dyDescent="0.25">
      <c r="A389" s="9" t="s">
        <v>3717</v>
      </c>
      <c r="B389" s="9">
        <v>31</v>
      </c>
      <c r="C389" s="9" t="s">
        <v>9</v>
      </c>
      <c r="D389" s="10"/>
      <c r="E389" s="9" t="s">
        <v>1387</v>
      </c>
      <c r="F389" s="9" t="s">
        <v>532</v>
      </c>
      <c r="G389" s="9" t="s">
        <v>260</v>
      </c>
      <c r="H389" s="9" t="s">
        <v>1388</v>
      </c>
      <c r="I389" s="9" t="s">
        <v>1389</v>
      </c>
      <c r="J389" s="5" t="s">
        <v>2766</v>
      </c>
      <c r="K389" t="str">
        <f>IF((VLOOKUP(A389,'FBS input file'!A:D,2,0))="","Not Binding",VLOOKUP(A389,'FBS input file'!A:D,2,0))</f>
        <v>Not Binding</v>
      </c>
    </row>
    <row r="390" spans="1:11" ht="120" customHeight="1" x14ac:dyDescent="0.25">
      <c r="A390" s="9" t="s">
        <v>3718</v>
      </c>
      <c r="B390" s="9">
        <v>29</v>
      </c>
      <c r="C390" s="9" t="s">
        <v>9</v>
      </c>
      <c r="D390" s="10"/>
      <c r="E390" s="9" t="s">
        <v>1390</v>
      </c>
      <c r="F390" s="9" t="s">
        <v>1391</v>
      </c>
      <c r="G390" s="9" t="s">
        <v>79</v>
      </c>
      <c r="H390" s="9" t="s">
        <v>1392</v>
      </c>
      <c r="I390" s="9" t="s">
        <v>1393</v>
      </c>
      <c r="J390" s="5" t="s">
        <v>2584</v>
      </c>
      <c r="K390" t="str">
        <f>IF((VLOOKUP(A390,'FBS input file'!A:D,2,0))="","Not Binding",VLOOKUP(A390,'FBS input file'!A:D,2,0))</f>
        <v>Not Binding</v>
      </c>
    </row>
    <row r="391" spans="1:11" ht="120" customHeight="1" x14ac:dyDescent="0.25">
      <c r="A391" s="9" t="s">
        <v>3719</v>
      </c>
      <c r="B391" s="9">
        <v>27</v>
      </c>
      <c r="C391" s="9" t="s">
        <v>9</v>
      </c>
      <c r="D391" s="10"/>
      <c r="E391" s="9" t="s">
        <v>1394</v>
      </c>
      <c r="F391" s="9" t="s">
        <v>1395</v>
      </c>
      <c r="G391" s="9" t="s">
        <v>79</v>
      </c>
      <c r="H391" s="9" t="s">
        <v>1396</v>
      </c>
      <c r="I391" s="9" t="s">
        <v>1397</v>
      </c>
      <c r="J391" s="5" t="s">
        <v>2819</v>
      </c>
      <c r="K391" t="str">
        <f>IF((VLOOKUP(A391,'FBS input file'!A:D,2,0))="","Not Binding",VLOOKUP(A391,'FBS input file'!A:D,2,0))</f>
        <v>Not Binding</v>
      </c>
    </row>
    <row r="392" spans="1:11" ht="120" customHeight="1" x14ac:dyDescent="0.25">
      <c r="A392" s="9" t="s">
        <v>3720</v>
      </c>
      <c r="B392" s="9">
        <v>8</v>
      </c>
      <c r="C392" s="9" t="s">
        <v>9</v>
      </c>
      <c r="D392" s="10"/>
      <c r="E392" s="9" t="s">
        <v>1398</v>
      </c>
      <c r="F392" s="9" t="s">
        <v>1399</v>
      </c>
      <c r="G392" s="9" t="s">
        <v>26</v>
      </c>
      <c r="H392" s="9" t="s">
        <v>1400</v>
      </c>
      <c r="I392" s="9" t="s">
        <v>1401</v>
      </c>
      <c r="J392" s="5" t="s">
        <v>3065</v>
      </c>
      <c r="K392" t="str">
        <f>IF((VLOOKUP(A392,'FBS input file'!A:D,2,0))="","Not Binding",VLOOKUP(A392,'FBS input file'!A:D,2,0))</f>
        <v>Not Binding</v>
      </c>
    </row>
    <row r="393" spans="1:11" ht="120" customHeight="1" x14ac:dyDescent="0.25">
      <c r="A393" s="9" t="s">
        <v>3721</v>
      </c>
      <c r="B393" s="9">
        <v>6</v>
      </c>
      <c r="C393" s="9" t="s">
        <v>19</v>
      </c>
      <c r="D393" s="10"/>
      <c r="E393" s="9" t="s">
        <v>772</v>
      </c>
      <c r="F393" s="9" t="s">
        <v>773</v>
      </c>
      <c r="G393" s="9" t="s">
        <v>384</v>
      </c>
      <c r="H393" s="9" t="s">
        <v>1402</v>
      </c>
      <c r="I393" s="9" t="s">
        <v>1403</v>
      </c>
      <c r="J393" s="5" t="s">
        <v>2706</v>
      </c>
      <c r="K393" t="str">
        <f>IF((VLOOKUP(A393,'FBS input file'!A:D,2,0))="","Not Binding",VLOOKUP(A393,'FBS input file'!A:D,2,0))</f>
        <v>Not Binding</v>
      </c>
    </row>
    <row r="394" spans="1:11" ht="120" customHeight="1" x14ac:dyDescent="0.25">
      <c r="A394" s="9" t="s">
        <v>3722</v>
      </c>
      <c r="B394" s="9">
        <v>4</v>
      </c>
      <c r="C394" s="9" t="s">
        <v>9</v>
      </c>
      <c r="D394" s="10"/>
      <c r="E394" s="9" t="s">
        <v>1404</v>
      </c>
      <c r="F394" s="9" t="s">
        <v>1405</v>
      </c>
      <c r="G394" s="9" t="s">
        <v>260</v>
      </c>
      <c r="H394" s="9" t="s">
        <v>1406</v>
      </c>
      <c r="I394" s="9" t="s">
        <v>1407</v>
      </c>
      <c r="J394" s="5" t="s">
        <v>2742</v>
      </c>
      <c r="K394" t="str">
        <f>IF((VLOOKUP(A394,'FBS input file'!A:D,2,0))="","Not Binding",VLOOKUP(A394,'FBS input file'!A:D,2,0))</f>
        <v>Not Binding</v>
      </c>
    </row>
    <row r="395" spans="1:11" ht="120" customHeight="1" x14ac:dyDescent="0.25">
      <c r="A395" s="9" t="s">
        <v>3723</v>
      </c>
      <c r="B395" s="9">
        <v>47</v>
      </c>
      <c r="C395" s="9" t="s">
        <v>9</v>
      </c>
      <c r="D395" s="10"/>
      <c r="E395" s="9" t="s">
        <v>1408</v>
      </c>
      <c r="F395" s="9" t="s">
        <v>1409</v>
      </c>
      <c r="G395" s="9" t="s">
        <v>183</v>
      </c>
      <c r="H395" s="9" t="s">
        <v>1410</v>
      </c>
      <c r="I395" s="9" t="s">
        <v>1411</v>
      </c>
      <c r="J395" s="5" t="s">
        <v>2898</v>
      </c>
      <c r="K395" t="str">
        <f>IF((VLOOKUP(A395,'FBS input file'!A:D,2,0))="","Not Binding",VLOOKUP(A395,'FBS input file'!A:D,2,0))</f>
        <v>Not Binding</v>
      </c>
    </row>
    <row r="396" spans="1:11" ht="120" customHeight="1" x14ac:dyDescent="0.25">
      <c r="A396" s="9" t="s">
        <v>3724</v>
      </c>
      <c r="B396" s="9">
        <v>46</v>
      </c>
      <c r="C396" s="9" t="s">
        <v>9</v>
      </c>
      <c r="D396" s="10"/>
      <c r="E396" s="9" t="s">
        <v>15</v>
      </c>
      <c r="F396" s="9" t="s">
        <v>16</v>
      </c>
      <c r="G396" s="9" t="s">
        <v>260</v>
      </c>
      <c r="H396" s="9" t="s">
        <v>1412</v>
      </c>
      <c r="I396" s="9" t="s">
        <v>1413</v>
      </c>
      <c r="J396" s="5" t="s">
        <v>3106</v>
      </c>
      <c r="K396" t="str">
        <f>IF((VLOOKUP(A396,'FBS input file'!A:D,2,0))="","Not Binding",VLOOKUP(A396,'FBS input file'!A:D,2,0))</f>
        <v>Not Binding</v>
      </c>
    </row>
    <row r="397" spans="1:11" ht="120" customHeight="1" x14ac:dyDescent="0.25">
      <c r="A397" s="9" t="s">
        <v>3725</v>
      </c>
      <c r="B397" s="9">
        <v>45</v>
      </c>
      <c r="C397" s="9" t="s">
        <v>9</v>
      </c>
      <c r="D397" s="10"/>
      <c r="E397" s="9" t="s">
        <v>1414</v>
      </c>
      <c r="F397" s="9" t="s">
        <v>1415</v>
      </c>
      <c r="G397" s="9" t="s">
        <v>260</v>
      </c>
      <c r="H397" s="9" t="s">
        <v>1416</v>
      </c>
      <c r="I397" s="9" t="s">
        <v>1417</v>
      </c>
      <c r="J397" s="5" t="s">
        <v>2663</v>
      </c>
      <c r="K397" t="str">
        <f>IF((VLOOKUP(A397,'FBS input file'!A:D,2,0))="","Not Binding",VLOOKUP(A397,'FBS input file'!A:D,2,0))</f>
        <v>Not Binding</v>
      </c>
    </row>
    <row r="398" spans="1:11" ht="120" customHeight="1" x14ac:dyDescent="0.25">
      <c r="A398" s="9" t="s">
        <v>3726</v>
      </c>
      <c r="B398" s="9">
        <v>83</v>
      </c>
      <c r="C398" s="9" t="s">
        <v>9</v>
      </c>
      <c r="D398" s="10"/>
      <c r="E398" s="9" t="s">
        <v>1404</v>
      </c>
      <c r="F398" s="9" t="s">
        <v>1405</v>
      </c>
      <c r="G398" s="9" t="s">
        <v>260</v>
      </c>
      <c r="H398" s="9" t="s">
        <v>1418</v>
      </c>
      <c r="I398" s="9" t="s">
        <v>1419</v>
      </c>
      <c r="J398" s="5" t="s">
        <v>2743</v>
      </c>
      <c r="K398" t="str">
        <f>IF((VLOOKUP(A398,'FBS input file'!A:D,2,0))="","Not Binding",VLOOKUP(A398,'FBS input file'!A:D,2,0))</f>
        <v>Not Binding</v>
      </c>
    </row>
    <row r="399" spans="1:11" ht="120" customHeight="1" x14ac:dyDescent="0.25">
      <c r="A399" s="9" t="s">
        <v>3727</v>
      </c>
      <c r="B399" s="9">
        <v>82</v>
      </c>
      <c r="C399" s="9" t="s">
        <v>9</v>
      </c>
      <c r="D399" s="10"/>
      <c r="E399" s="9" t="s">
        <v>1420</v>
      </c>
      <c r="F399" s="9" t="s">
        <v>1421</v>
      </c>
      <c r="G399" s="9" t="s">
        <v>79</v>
      </c>
      <c r="H399" s="9" t="s">
        <v>1422</v>
      </c>
      <c r="I399" s="9" t="s">
        <v>1423</v>
      </c>
      <c r="J399" s="5" t="s">
        <v>2692</v>
      </c>
      <c r="K399" t="str">
        <f>IF((VLOOKUP(A399,'FBS input file'!A:D,2,0))="","Not Binding",VLOOKUP(A399,'FBS input file'!A:D,2,0))</f>
        <v>Not Binding</v>
      </c>
    </row>
    <row r="400" spans="1:11" ht="120" customHeight="1" x14ac:dyDescent="0.25">
      <c r="A400" s="9" t="s">
        <v>3728</v>
      </c>
      <c r="B400" s="9">
        <v>81</v>
      </c>
      <c r="C400" s="9" t="s">
        <v>9</v>
      </c>
      <c r="D400" s="10"/>
      <c r="E400" s="9" t="s">
        <v>926</v>
      </c>
      <c r="F400" s="9" t="s">
        <v>927</v>
      </c>
      <c r="G400" s="9" t="s">
        <v>260</v>
      </c>
      <c r="H400" s="9" t="s">
        <v>1424</v>
      </c>
      <c r="I400" s="9" t="s">
        <v>1425</v>
      </c>
      <c r="J400" s="5" t="s">
        <v>3046</v>
      </c>
      <c r="K400" t="str">
        <f>IF((VLOOKUP(A400,'FBS input file'!A:D,2,0))="","Not Binding",VLOOKUP(A400,'FBS input file'!A:D,2,0))</f>
        <v>Not Binding</v>
      </c>
    </row>
    <row r="401" spans="1:11" ht="120" customHeight="1" x14ac:dyDescent="0.25">
      <c r="A401" s="9" t="s">
        <v>3729</v>
      </c>
      <c r="B401" s="9">
        <v>79</v>
      </c>
      <c r="C401" s="9" t="s">
        <v>9</v>
      </c>
      <c r="D401" s="10"/>
      <c r="E401" s="9" t="s">
        <v>1426</v>
      </c>
      <c r="F401" s="9" t="s">
        <v>1427</v>
      </c>
      <c r="G401" s="9" t="s">
        <v>260</v>
      </c>
      <c r="H401" s="9" t="s">
        <v>1428</v>
      </c>
      <c r="I401" s="9" t="s">
        <v>1429</v>
      </c>
      <c r="J401" s="5" t="s">
        <v>2751</v>
      </c>
      <c r="K401" t="str">
        <f>IF((VLOOKUP(A401,'FBS input file'!A:D,2,0))="","Not Binding",VLOOKUP(A401,'FBS input file'!A:D,2,0))</f>
        <v>Not Binding</v>
      </c>
    </row>
    <row r="402" spans="1:11" ht="120" customHeight="1" x14ac:dyDescent="0.25">
      <c r="A402" s="9" t="s">
        <v>3730</v>
      </c>
      <c r="B402" s="9">
        <v>77</v>
      </c>
      <c r="C402" s="9" t="s">
        <v>9</v>
      </c>
      <c r="D402" s="10"/>
      <c r="E402" s="9" t="s">
        <v>482</v>
      </c>
      <c r="F402" s="9" t="s">
        <v>483</v>
      </c>
      <c r="G402" s="9" t="s">
        <v>79</v>
      </c>
      <c r="H402" s="9" t="s">
        <v>1430</v>
      </c>
      <c r="I402" s="9" t="s">
        <v>1431</v>
      </c>
      <c r="J402" s="5" t="s">
        <v>2783</v>
      </c>
      <c r="K402" t="str">
        <f>IF((VLOOKUP(A402,'FBS input file'!A:D,2,0))="","Not Binding",VLOOKUP(A402,'FBS input file'!A:D,2,0))</f>
        <v>Not Binding</v>
      </c>
    </row>
    <row r="403" spans="1:11" ht="120" customHeight="1" x14ac:dyDescent="0.25">
      <c r="A403" s="9" t="s">
        <v>3731</v>
      </c>
      <c r="B403" s="9">
        <v>59</v>
      </c>
      <c r="C403" s="9" t="s">
        <v>9</v>
      </c>
      <c r="D403" s="10"/>
      <c r="E403" s="9" t="s">
        <v>1333</v>
      </c>
      <c r="F403" s="9" t="s">
        <v>1334</v>
      </c>
      <c r="G403" s="9" t="s">
        <v>260</v>
      </c>
      <c r="H403" s="9" t="s">
        <v>1432</v>
      </c>
      <c r="I403" s="9" t="s">
        <v>1433</v>
      </c>
      <c r="J403" s="5" t="s">
        <v>2826</v>
      </c>
      <c r="K403" t="str">
        <f>IF((VLOOKUP(A403,'FBS input file'!A:D,2,0))="","Not Binding",VLOOKUP(A403,'FBS input file'!A:D,2,0))</f>
        <v>Not Binding</v>
      </c>
    </row>
    <row r="404" spans="1:11" ht="120" customHeight="1" x14ac:dyDescent="0.25">
      <c r="A404" s="9" t="s">
        <v>3732</v>
      </c>
      <c r="B404" s="9">
        <v>57</v>
      </c>
      <c r="C404" s="9" t="s">
        <v>9</v>
      </c>
      <c r="D404" s="10"/>
      <c r="E404" s="9" t="s">
        <v>724</v>
      </c>
      <c r="F404" s="9" t="s">
        <v>725</v>
      </c>
      <c r="G404" s="9" t="s">
        <v>260</v>
      </c>
      <c r="H404" s="9" t="s">
        <v>1434</v>
      </c>
      <c r="I404" s="9" t="s">
        <v>1435</v>
      </c>
      <c r="J404" s="5" t="s">
        <v>3119</v>
      </c>
      <c r="K404" t="str">
        <f>IF((VLOOKUP(A404,'FBS input file'!A:D,2,0))="","Not Binding",VLOOKUP(A404,'FBS input file'!A:D,2,0))</f>
        <v>Not Binding</v>
      </c>
    </row>
    <row r="405" spans="1:11" ht="120" customHeight="1" x14ac:dyDescent="0.25">
      <c r="A405" s="9" t="s">
        <v>3733</v>
      </c>
      <c r="B405" s="9">
        <v>55</v>
      </c>
      <c r="C405" s="9" t="s">
        <v>19</v>
      </c>
      <c r="D405" s="10"/>
      <c r="E405" s="9" t="s">
        <v>1436</v>
      </c>
      <c r="F405" s="9" t="s">
        <v>1437</v>
      </c>
      <c r="G405" s="9" t="s">
        <v>384</v>
      </c>
      <c r="H405" s="9" t="s">
        <v>1438</v>
      </c>
      <c r="I405" s="9" t="s">
        <v>1439</v>
      </c>
      <c r="J405" s="5" t="s">
        <v>3216</v>
      </c>
      <c r="K405" t="str">
        <f>IF((VLOOKUP(A405,'FBS input file'!A:D,2,0))="","Not Binding",VLOOKUP(A405,'FBS input file'!A:D,2,0))</f>
        <v>Not Binding</v>
      </c>
    </row>
    <row r="406" spans="1:11" ht="120" customHeight="1" x14ac:dyDescent="0.25">
      <c r="A406" s="9" t="s">
        <v>3734</v>
      </c>
      <c r="B406" s="9">
        <v>53</v>
      </c>
      <c r="C406" s="9" t="s">
        <v>9</v>
      </c>
      <c r="D406" s="10"/>
      <c r="E406" s="9" t="s">
        <v>1440</v>
      </c>
      <c r="F406" s="9" t="s">
        <v>1441</v>
      </c>
      <c r="G406" s="9" t="s">
        <v>5002</v>
      </c>
      <c r="H406" s="9" t="s">
        <v>1442</v>
      </c>
      <c r="I406" s="9" t="s">
        <v>1443</v>
      </c>
      <c r="J406" s="5" t="s">
        <v>3328</v>
      </c>
      <c r="K406" t="str">
        <f>IF((VLOOKUP(A406,'FBS input file'!A:D,2,0))="","Not Binding",VLOOKUP(A406,'FBS input file'!A:D,2,0))</f>
        <v>Not Binding</v>
      </c>
    </row>
    <row r="407" spans="1:11" ht="120" customHeight="1" x14ac:dyDescent="0.25">
      <c r="A407" s="9" t="s">
        <v>3735</v>
      </c>
      <c r="B407" s="9">
        <v>95</v>
      </c>
      <c r="C407" s="9" t="s">
        <v>9</v>
      </c>
      <c r="D407" s="10"/>
      <c r="E407" s="9" t="s">
        <v>886</v>
      </c>
      <c r="F407" s="9" t="s">
        <v>887</v>
      </c>
      <c r="G407" s="9" t="s">
        <v>260</v>
      </c>
      <c r="H407" s="9" t="s">
        <v>1444</v>
      </c>
      <c r="I407" s="9" t="s">
        <v>1445</v>
      </c>
      <c r="J407" s="5" t="s">
        <v>2789</v>
      </c>
      <c r="K407" t="str">
        <f>IF((VLOOKUP(A407,'FBS input file'!A:D,2,0))="","Not Binding",VLOOKUP(A407,'FBS input file'!A:D,2,0))</f>
        <v>Not Binding</v>
      </c>
    </row>
    <row r="408" spans="1:11" ht="120" customHeight="1" x14ac:dyDescent="0.25">
      <c r="A408" s="9" t="s">
        <v>3736</v>
      </c>
      <c r="B408" s="9">
        <v>94</v>
      </c>
      <c r="C408" s="9" t="s">
        <v>9</v>
      </c>
      <c r="D408" s="10"/>
      <c r="E408" s="9" t="s">
        <v>1446</v>
      </c>
      <c r="F408" s="9" t="s">
        <v>1447</v>
      </c>
      <c r="G408" s="9" t="s">
        <v>260</v>
      </c>
      <c r="H408" s="9" t="s">
        <v>1448</v>
      </c>
      <c r="I408" s="9" t="s">
        <v>1449</v>
      </c>
      <c r="J408" s="5" t="s">
        <v>2729</v>
      </c>
      <c r="K408" t="str">
        <f>IF((VLOOKUP(A408,'FBS input file'!A:D,2,0))="","Not Binding",VLOOKUP(A408,'FBS input file'!A:D,2,0))</f>
        <v>Not Binding</v>
      </c>
    </row>
    <row r="409" spans="1:11" ht="120" customHeight="1" x14ac:dyDescent="0.25">
      <c r="A409" s="9" t="s">
        <v>3737</v>
      </c>
      <c r="B409" s="9">
        <v>93</v>
      </c>
      <c r="C409" s="9" t="s">
        <v>19</v>
      </c>
      <c r="D409" s="10"/>
      <c r="E409" s="9" t="s">
        <v>1450</v>
      </c>
      <c r="F409" s="9" t="s">
        <v>1451</v>
      </c>
      <c r="G409" s="9" t="s">
        <v>384</v>
      </c>
      <c r="H409" s="9" t="s">
        <v>1452</v>
      </c>
      <c r="I409" s="9" t="s">
        <v>1453</v>
      </c>
      <c r="J409" s="5" t="s">
        <v>2749</v>
      </c>
      <c r="K409" t="str">
        <f>IF((VLOOKUP(A409,'FBS input file'!A:D,2,0))="","Not Binding",VLOOKUP(A409,'FBS input file'!A:D,2,0))</f>
        <v>Not Binding</v>
      </c>
    </row>
    <row r="410" spans="1:11" ht="120" customHeight="1" x14ac:dyDescent="0.25">
      <c r="A410" s="9" t="s">
        <v>3738</v>
      </c>
      <c r="B410" s="9">
        <v>32</v>
      </c>
      <c r="C410" s="9" t="s">
        <v>9</v>
      </c>
      <c r="D410" s="10"/>
      <c r="E410" s="9" t="s">
        <v>1454</v>
      </c>
      <c r="F410" s="9" t="s">
        <v>1371</v>
      </c>
      <c r="G410" s="9" t="s">
        <v>260</v>
      </c>
      <c r="H410" s="9" t="s">
        <v>1455</v>
      </c>
      <c r="I410" s="9" t="s">
        <v>1456</v>
      </c>
      <c r="J410" s="5" t="s">
        <v>3071</v>
      </c>
      <c r="K410" t="str">
        <f>IF((VLOOKUP(A410,'FBS input file'!A:D,2,0))="","Not Binding",VLOOKUP(A410,'FBS input file'!A:D,2,0))</f>
        <v>Not Binding</v>
      </c>
    </row>
    <row r="411" spans="1:11" ht="120" customHeight="1" x14ac:dyDescent="0.25">
      <c r="A411" s="9" t="s">
        <v>3739</v>
      </c>
      <c r="B411" s="9">
        <v>30</v>
      </c>
      <c r="C411" s="9" t="s">
        <v>9</v>
      </c>
      <c r="D411" s="10"/>
      <c r="E411" s="9" t="s">
        <v>1457</v>
      </c>
      <c r="F411" s="9" t="s">
        <v>1458</v>
      </c>
      <c r="G411" s="9" t="s">
        <v>12</v>
      </c>
      <c r="H411" s="9" t="s">
        <v>1459</v>
      </c>
      <c r="I411" s="9" t="s">
        <v>1460</v>
      </c>
      <c r="J411" s="5" t="s">
        <v>2691</v>
      </c>
      <c r="K411" t="str">
        <f>IF((VLOOKUP(A411,'FBS input file'!A:D,2,0))="","Not Binding",VLOOKUP(A411,'FBS input file'!A:D,2,0))</f>
        <v>Not Binding</v>
      </c>
    </row>
    <row r="412" spans="1:11" ht="120" customHeight="1" x14ac:dyDescent="0.25">
      <c r="A412" s="9" t="s">
        <v>3740</v>
      </c>
      <c r="B412" s="9">
        <v>28</v>
      </c>
      <c r="C412" s="9" t="s">
        <v>9</v>
      </c>
      <c r="D412" s="10"/>
      <c r="E412" s="9" t="s">
        <v>1461</v>
      </c>
      <c r="F412" s="9" t="s">
        <v>1462</v>
      </c>
      <c r="G412" s="9" t="s">
        <v>5002</v>
      </c>
      <c r="H412" s="9" t="s">
        <v>1463</v>
      </c>
      <c r="I412" s="9" t="s">
        <v>1464</v>
      </c>
      <c r="J412" s="5" t="s">
        <v>3224</v>
      </c>
      <c r="K412" t="str">
        <f>IF((VLOOKUP(A412,'FBS input file'!A:D,2,0))="","Not Binding",VLOOKUP(A412,'FBS input file'!A:D,2,0))</f>
        <v>Not Binding</v>
      </c>
    </row>
    <row r="413" spans="1:11" ht="120" customHeight="1" x14ac:dyDescent="0.25">
      <c r="A413" s="9" t="s">
        <v>3741</v>
      </c>
      <c r="B413" s="9">
        <v>26</v>
      </c>
      <c r="C413" s="9" t="s">
        <v>9</v>
      </c>
      <c r="D413" s="10"/>
      <c r="E413" s="9" t="s">
        <v>482</v>
      </c>
      <c r="F413" s="9" t="s">
        <v>483</v>
      </c>
      <c r="G413" s="9" t="s">
        <v>79</v>
      </c>
      <c r="H413" s="9" t="s">
        <v>1465</v>
      </c>
      <c r="I413" s="9" t="s">
        <v>1466</v>
      </c>
      <c r="J413" s="5" t="s">
        <v>2782</v>
      </c>
      <c r="K413" t="str">
        <f>IF((VLOOKUP(A413,'FBS input file'!A:D,2,0))="","Not Binding",VLOOKUP(A413,'FBS input file'!A:D,2,0))</f>
        <v>Not Binding</v>
      </c>
    </row>
    <row r="414" spans="1:11" ht="120" customHeight="1" x14ac:dyDescent="0.25">
      <c r="A414" s="9" t="s">
        <v>3742</v>
      </c>
      <c r="B414" s="9">
        <v>7</v>
      </c>
      <c r="C414" s="9" t="s">
        <v>9</v>
      </c>
      <c r="D414" s="10"/>
      <c r="E414" s="9" t="s">
        <v>810</v>
      </c>
      <c r="F414" s="9" t="s">
        <v>811</v>
      </c>
      <c r="G414" s="9" t="s">
        <v>79</v>
      </c>
      <c r="H414" s="9" t="s">
        <v>1467</v>
      </c>
      <c r="I414" s="9" t="s">
        <v>1468</v>
      </c>
      <c r="J414" s="5" t="s">
        <v>2866</v>
      </c>
      <c r="K414" t="str">
        <f>IF((VLOOKUP(A414,'FBS input file'!A:D,2,0))="","Not Binding",VLOOKUP(A414,'FBS input file'!A:D,2,0))</f>
        <v>Not Binding</v>
      </c>
    </row>
    <row r="415" spans="1:11" ht="120" customHeight="1" x14ac:dyDescent="0.25">
      <c r="A415" s="9" t="s">
        <v>3743</v>
      </c>
      <c r="B415" s="9">
        <v>5</v>
      </c>
      <c r="C415" s="9" t="s">
        <v>9</v>
      </c>
      <c r="D415" s="10"/>
      <c r="E415" s="9" t="s">
        <v>1469</v>
      </c>
      <c r="F415" s="9" t="s">
        <v>1470</v>
      </c>
      <c r="G415" s="9" t="s">
        <v>79</v>
      </c>
      <c r="H415" s="9" t="s">
        <v>1471</v>
      </c>
      <c r="I415" s="9" t="s">
        <v>1472</v>
      </c>
      <c r="J415" s="5" t="s">
        <v>2643</v>
      </c>
      <c r="K415" t="str">
        <f>IF((VLOOKUP(A415,'FBS input file'!A:D,2,0))="","Not Binding",VLOOKUP(A415,'FBS input file'!A:D,2,0))</f>
        <v>Not Binding</v>
      </c>
    </row>
    <row r="416" spans="1:11" ht="120" customHeight="1" x14ac:dyDescent="0.25">
      <c r="A416" s="9" t="s">
        <v>3744</v>
      </c>
      <c r="B416" s="9">
        <v>3</v>
      </c>
      <c r="C416" s="9" t="s">
        <v>9</v>
      </c>
      <c r="D416" s="10"/>
      <c r="E416" s="9" t="s">
        <v>1473</v>
      </c>
      <c r="F416" s="9" t="s">
        <v>1474</v>
      </c>
      <c r="G416" s="9" t="s">
        <v>260</v>
      </c>
      <c r="H416" s="9" t="s">
        <v>1475</v>
      </c>
      <c r="I416" s="9" t="s">
        <v>1476</v>
      </c>
      <c r="J416" s="5" t="s">
        <v>2796</v>
      </c>
      <c r="K416" t="str">
        <f>IF((VLOOKUP(A416,'FBS input file'!A:D,2,0))="","Not Binding",VLOOKUP(A416,'FBS input file'!A:D,2,0))</f>
        <v>Not Binding</v>
      </c>
    </row>
    <row r="417" spans="1:11" ht="120" customHeight="1" x14ac:dyDescent="0.25">
      <c r="A417" s="9" t="s">
        <v>3745</v>
      </c>
      <c r="B417" s="9">
        <v>2</v>
      </c>
      <c r="C417" s="9" t="s">
        <v>9</v>
      </c>
      <c r="D417" s="10"/>
      <c r="E417" s="9" t="s">
        <v>1215</v>
      </c>
      <c r="F417" s="9" t="s">
        <v>1216</v>
      </c>
      <c r="G417" s="9" t="s">
        <v>12</v>
      </c>
      <c r="H417" s="9" t="s">
        <v>1477</v>
      </c>
      <c r="I417" s="9" t="s">
        <v>1478</v>
      </c>
      <c r="J417" s="5" t="s">
        <v>3264</v>
      </c>
      <c r="K417" t="str">
        <f>IF((VLOOKUP(A417,'FBS input file'!A:D,2,0))="","Not Binding",VLOOKUP(A417,'FBS input file'!A:D,2,0))</f>
        <v>Not Binding</v>
      </c>
    </row>
    <row r="418" spans="1:11" ht="120" customHeight="1" x14ac:dyDescent="0.25">
      <c r="A418" s="9" t="s">
        <v>3746</v>
      </c>
      <c r="B418" s="9">
        <v>1</v>
      </c>
      <c r="C418" s="9" t="s">
        <v>9</v>
      </c>
      <c r="D418" s="10"/>
      <c r="E418" s="9" t="s">
        <v>1479</v>
      </c>
      <c r="F418" s="9" t="s">
        <v>1480</v>
      </c>
      <c r="G418" s="9" t="s">
        <v>12</v>
      </c>
      <c r="H418" s="9" t="s">
        <v>1481</v>
      </c>
      <c r="I418" s="9" t="s">
        <v>1482</v>
      </c>
      <c r="J418" s="5" t="s">
        <v>2755</v>
      </c>
      <c r="K418" t="str">
        <f>IF((VLOOKUP(A418,'FBS input file'!A:D,2,0))="","Not Binding",VLOOKUP(A418,'FBS input file'!A:D,2,0))</f>
        <v>Not Binding</v>
      </c>
    </row>
    <row r="419" spans="1:11" ht="120" customHeight="1" x14ac:dyDescent="0.25">
      <c r="A419" s="9" t="s">
        <v>3747</v>
      </c>
      <c r="B419" s="9">
        <v>44</v>
      </c>
      <c r="C419" s="9" t="s">
        <v>9</v>
      </c>
      <c r="D419" s="10"/>
      <c r="E419" s="9" t="s">
        <v>493</v>
      </c>
      <c r="F419" s="9" t="s">
        <v>494</v>
      </c>
      <c r="G419" s="9" t="s">
        <v>26</v>
      </c>
      <c r="H419" s="9" t="s">
        <v>1483</v>
      </c>
      <c r="I419" s="9" t="s">
        <v>1484</v>
      </c>
      <c r="J419" s="5" t="s">
        <v>2702</v>
      </c>
      <c r="K419" t="str">
        <f>IF((VLOOKUP(A419,'FBS input file'!A:D,2,0))="","Not Binding",VLOOKUP(A419,'FBS input file'!A:D,2,0))</f>
        <v>Not Binding</v>
      </c>
    </row>
    <row r="420" spans="1:11" ht="120" customHeight="1" x14ac:dyDescent="0.25">
      <c r="A420" s="9" t="s">
        <v>3748</v>
      </c>
      <c r="B420" s="9">
        <v>43</v>
      </c>
      <c r="C420" s="9" t="s">
        <v>19</v>
      </c>
      <c r="D420" s="10"/>
      <c r="E420" s="9" t="s">
        <v>1485</v>
      </c>
      <c r="F420" s="9" t="s">
        <v>1486</v>
      </c>
      <c r="G420" s="9" t="s">
        <v>384</v>
      </c>
      <c r="H420" s="9" t="s">
        <v>1487</v>
      </c>
      <c r="I420" s="9" t="s">
        <v>1488</v>
      </c>
      <c r="J420" s="5" t="s">
        <v>2602</v>
      </c>
      <c r="K420" t="str">
        <f>IF((VLOOKUP(A420,'FBS input file'!A:D,2,0))="","Not Binding",VLOOKUP(A420,'FBS input file'!A:D,2,0))</f>
        <v>Not Binding</v>
      </c>
    </row>
    <row r="421" spans="1:11" ht="120" customHeight="1" x14ac:dyDescent="0.25">
      <c r="A421" s="9" t="s">
        <v>3749</v>
      </c>
      <c r="B421" s="9">
        <v>42</v>
      </c>
      <c r="C421" s="9" t="s">
        <v>9</v>
      </c>
      <c r="D421" s="10"/>
      <c r="E421" s="9" t="s">
        <v>1489</v>
      </c>
      <c r="F421" s="9" t="s">
        <v>1490</v>
      </c>
      <c r="G421" s="9" t="s">
        <v>79</v>
      </c>
      <c r="H421" s="9" t="s">
        <v>1491</v>
      </c>
      <c r="I421" s="9" t="s">
        <v>1492</v>
      </c>
      <c r="J421" s="5" t="s">
        <v>2564</v>
      </c>
      <c r="K421" t="str">
        <f>IF((VLOOKUP(A421,'FBS input file'!A:D,2,0))="","Not Binding",VLOOKUP(A421,'FBS input file'!A:D,2,0))</f>
        <v>Not Binding</v>
      </c>
    </row>
    <row r="422" spans="1:11" ht="120" customHeight="1" x14ac:dyDescent="0.25">
      <c r="A422" s="9" t="s">
        <v>3750</v>
      </c>
      <c r="B422" s="9">
        <v>80</v>
      </c>
      <c r="C422" s="9" t="s">
        <v>9</v>
      </c>
      <c r="D422" s="10"/>
      <c r="E422" s="9" t="s">
        <v>370</v>
      </c>
      <c r="F422" s="9" t="s">
        <v>371</v>
      </c>
      <c r="G422" s="9" t="s">
        <v>260</v>
      </c>
      <c r="H422" s="9" t="s">
        <v>1493</v>
      </c>
      <c r="I422" s="9" t="s">
        <v>1494</v>
      </c>
      <c r="J422" s="5" t="s">
        <v>3291</v>
      </c>
      <c r="K422" t="str">
        <f>IF((VLOOKUP(A422,'FBS input file'!A:D,2,0))="","Not Binding",VLOOKUP(A422,'FBS input file'!A:D,2,0))</f>
        <v>Not Binding</v>
      </c>
    </row>
    <row r="423" spans="1:11" ht="120" customHeight="1" x14ac:dyDescent="0.25">
      <c r="A423" s="9" t="s">
        <v>3751</v>
      </c>
      <c r="B423" s="9">
        <v>78</v>
      </c>
      <c r="C423" s="9" t="s">
        <v>9</v>
      </c>
      <c r="D423" s="10"/>
      <c r="E423" s="9" t="s">
        <v>1495</v>
      </c>
      <c r="F423" s="9" t="s">
        <v>1496</v>
      </c>
      <c r="G423" s="9" t="s">
        <v>79</v>
      </c>
      <c r="H423" s="9" t="s">
        <v>1497</v>
      </c>
      <c r="I423" s="9" t="s">
        <v>1498</v>
      </c>
      <c r="J423" s="5" t="s">
        <v>2582</v>
      </c>
      <c r="K423" t="str">
        <f>IF((VLOOKUP(A423,'FBS input file'!A:D,2,0))="","Not Binding",VLOOKUP(A423,'FBS input file'!A:D,2,0))</f>
        <v>Not Binding</v>
      </c>
    </row>
    <row r="424" spans="1:11" ht="120" customHeight="1" x14ac:dyDescent="0.25">
      <c r="A424" s="9" t="s">
        <v>3752</v>
      </c>
      <c r="B424" s="9">
        <v>76</v>
      </c>
      <c r="C424" s="9" t="s">
        <v>9</v>
      </c>
      <c r="D424" s="10"/>
      <c r="E424" s="9" t="s">
        <v>1499</v>
      </c>
      <c r="F424" s="9" t="s">
        <v>1500</v>
      </c>
      <c r="G424" s="9" t="s">
        <v>260</v>
      </c>
      <c r="H424" s="9" t="s">
        <v>1501</v>
      </c>
      <c r="I424" s="9" t="s">
        <v>1502</v>
      </c>
      <c r="J424" s="5" t="s">
        <v>2655</v>
      </c>
      <c r="K424" t="str">
        <f>IF((VLOOKUP(A424,'FBS input file'!A:D,2,0))="","Not Binding",VLOOKUP(A424,'FBS input file'!A:D,2,0))</f>
        <v>Not Binding</v>
      </c>
    </row>
    <row r="425" spans="1:11" ht="120" customHeight="1" x14ac:dyDescent="0.25">
      <c r="A425" s="9" t="s">
        <v>3753</v>
      </c>
      <c r="B425" s="9">
        <v>58</v>
      </c>
      <c r="C425" s="9" t="s">
        <v>9</v>
      </c>
      <c r="D425" s="10"/>
      <c r="E425" s="9" t="s">
        <v>662</v>
      </c>
      <c r="F425" s="9" t="s">
        <v>663</v>
      </c>
      <c r="G425" s="9" t="s">
        <v>260</v>
      </c>
      <c r="H425" s="9" t="s">
        <v>1503</v>
      </c>
      <c r="I425" s="9" t="s">
        <v>1504</v>
      </c>
      <c r="J425" s="5" t="s">
        <v>2593</v>
      </c>
      <c r="K425" t="str">
        <f>IF((VLOOKUP(A425,'FBS input file'!A:D,2,0))="","Not Binding",VLOOKUP(A425,'FBS input file'!A:D,2,0))</f>
        <v>Not Binding</v>
      </c>
    </row>
    <row r="426" spans="1:11" ht="120" customHeight="1" x14ac:dyDescent="0.25">
      <c r="A426" s="9" t="s">
        <v>3754</v>
      </c>
      <c r="B426" s="9">
        <v>56</v>
      </c>
      <c r="C426" s="9" t="s">
        <v>9</v>
      </c>
      <c r="D426" s="10"/>
      <c r="E426" s="9" t="s">
        <v>398</v>
      </c>
      <c r="F426" s="9" t="s">
        <v>399</v>
      </c>
      <c r="G426" s="9" t="s">
        <v>260</v>
      </c>
      <c r="H426" s="9" t="s">
        <v>1505</v>
      </c>
      <c r="I426" s="9" t="s">
        <v>1506</v>
      </c>
      <c r="J426" s="5" t="s">
        <v>2944</v>
      </c>
      <c r="K426" t="str">
        <f>IF((VLOOKUP(A426,'FBS input file'!A:D,2,0))="","Not Binding",VLOOKUP(A426,'FBS input file'!A:D,2,0))</f>
        <v>Not Binding</v>
      </c>
    </row>
    <row r="427" spans="1:11" ht="120" customHeight="1" x14ac:dyDescent="0.25">
      <c r="A427" s="9" t="s">
        <v>3755</v>
      </c>
      <c r="B427" s="9">
        <v>54</v>
      </c>
      <c r="C427" s="9" t="s">
        <v>9</v>
      </c>
      <c r="D427" s="10"/>
      <c r="E427" s="9" t="s">
        <v>366</v>
      </c>
      <c r="F427" s="9" t="s">
        <v>367</v>
      </c>
      <c r="G427" s="9" t="s">
        <v>260</v>
      </c>
      <c r="H427" s="9" t="s">
        <v>1507</v>
      </c>
      <c r="I427" s="9" t="s">
        <v>1508</v>
      </c>
      <c r="J427" s="5" t="s">
        <v>2857</v>
      </c>
      <c r="K427" t="str">
        <f>IF((VLOOKUP(A427,'FBS input file'!A:D,2,0))="","Not Binding",VLOOKUP(A427,'FBS input file'!A:D,2,0))</f>
        <v>Not Binding</v>
      </c>
    </row>
    <row r="428" spans="1:11" ht="120" customHeight="1" x14ac:dyDescent="0.25">
      <c r="A428" s="9" t="s">
        <v>3756</v>
      </c>
      <c r="B428" s="9">
        <v>52</v>
      </c>
      <c r="C428" s="9" t="s">
        <v>9</v>
      </c>
      <c r="D428" s="10"/>
      <c r="E428" s="9" t="s">
        <v>130</v>
      </c>
      <c r="F428" s="9" t="s">
        <v>131</v>
      </c>
      <c r="G428" s="9" t="s">
        <v>260</v>
      </c>
      <c r="H428" s="9" t="s">
        <v>1509</v>
      </c>
      <c r="I428" s="9" t="s">
        <v>1510</v>
      </c>
      <c r="J428" s="5" t="s">
        <v>3300</v>
      </c>
      <c r="K428" t="str">
        <f>IF((VLOOKUP(A428,'FBS input file'!A:D,2,0))="","Not Binding",VLOOKUP(A428,'FBS input file'!A:D,2,0))</f>
        <v>Not Binding</v>
      </c>
    </row>
    <row r="429" spans="1:11" ht="120" customHeight="1" x14ac:dyDescent="0.25">
      <c r="A429" s="9" t="s">
        <v>3757</v>
      </c>
      <c r="B429" s="9">
        <v>51</v>
      </c>
      <c r="C429" s="9" t="s">
        <v>19</v>
      </c>
      <c r="D429" s="10"/>
      <c r="E429" s="9" t="s">
        <v>1511</v>
      </c>
      <c r="F429" s="9" t="s">
        <v>1512</v>
      </c>
      <c r="G429" s="9" t="s">
        <v>384</v>
      </c>
      <c r="H429" s="9" t="s">
        <v>1513</v>
      </c>
      <c r="I429" s="9" t="s">
        <v>1514</v>
      </c>
      <c r="J429" s="5" t="s">
        <v>3218</v>
      </c>
      <c r="K429" t="str">
        <f>IF((VLOOKUP(A429,'FBS input file'!A:D,2,0))="","Not Binding",VLOOKUP(A429,'FBS input file'!A:D,2,0))</f>
        <v>Not Binding</v>
      </c>
    </row>
    <row r="430" spans="1:11" ht="120" customHeight="1" x14ac:dyDescent="0.25">
      <c r="A430" s="9" t="s">
        <v>3758</v>
      </c>
      <c r="B430" s="9">
        <v>50</v>
      </c>
      <c r="C430" s="9" t="s">
        <v>9</v>
      </c>
      <c r="D430" s="10"/>
      <c r="E430" s="9" t="s">
        <v>856</v>
      </c>
      <c r="F430" s="9" t="s">
        <v>857</v>
      </c>
      <c r="G430" s="9" t="s">
        <v>260</v>
      </c>
      <c r="H430" s="9" t="s">
        <v>1515</v>
      </c>
      <c r="I430" s="9" t="s">
        <v>1516</v>
      </c>
      <c r="J430" s="5" t="s">
        <v>3010</v>
      </c>
      <c r="K430" t="str">
        <f>IF((VLOOKUP(A430,'FBS input file'!A:D,2,0))="","Not Binding",VLOOKUP(A430,'FBS input file'!A:D,2,0))</f>
        <v>Not Binding</v>
      </c>
    </row>
    <row r="431" spans="1:11" ht="120" customHeight="1" x14ac:dyDescent="0.25">
      <c r="A431" s="9" t="s">
        <v>3759</v>
      </c>
      <c r="B431" s="9">
        <v>92</v>
      </c>
      <c r="C431" s="9" t="s">
        <v>9</v>
      </c>
      <c r="D431" s="10"/>
      <c r="E431" s="9" t="s">
        <v>1517</v>
      </c>
      <c r="F431" s="9" t="s">
        <v>1518</v>
      </c>
      <c r="G431" s="9" t="s">
        <v>79</v>
      </c>
      <c r="H431" s="9" t="s">
        <v>1519</v>
      </c>
      <c r="I431" s="9" t="s">
        <v>1520</v>
      </c>
      <c r="J431" s="5" t="s">
        <v>2604</v>
      </c>
      <c r="K431" t="str">
        <f>IF((VLOOKUP(A431,'FBS input file'!A:D,2,0))="","Not Binding",VLOOKUP(A431,'FBS input file'!A:D,2,0))</f>
        <v>Not Binding</v>
      </c>
    </row>
    <row r="432" spans="1:11" ht="120" customHeight="1" x14ac:dyDescent="0.25">
      <c r="A432" s="9" t="s">
        <v>3760</v>
      </c>
      <c r="B432" s="9">
        <v>91</v>
      </c>
      <c r="C432" s="9" t="s">
        <v>19</v>
      </c>
      <c r="D432" s="10"/>
      <c r="E432" s="9" t="s">
        <v>1521</v>
      </c>
      <c r="F432" s="9" t="s">
        <v>1522</v>
      </c>
      <c r="G432" s="9" t="s">
        <v>5002</v>
      </c>
      <c r="H432" s="9" t="s">
        <v>1523</v>
      </c>
      <c r="I432" s="9" t="s">
        <v>1524</v>
      </c>
      <c r="J432" s="5" t="s">
        <v>2681</v>
      </c>
      <c r="K432" t="str">
        <f>IF((VLOOKUP(A432,'FBS input file'!A:D,2,0))="","Not Binding",VLOOKUP(A432,'FBS input file'!A:D,2,0))</f>
        <v>Not Binding</v>
      </c>
    </row>
    <row r="433" spans="1:11" ht="120" customHeight="1" x14ac:dyDescent="0.25">
      <c r="A433" s="9" t="s">
        <v>3761</v>
      </c>
      <c r="B433" s="9">
        <v>90</v>
      </c>
      <c r="C433" s="9" t="s">
        <v>9</v>
      </c>
      <c r="D433" s="10"/>
      <c r="E433" s="9" t="s">
        <v>1525</v>
      </c>
      <c r="F433" s="9" t="s">
        <v>1229</v>
      </c>
      <c r="G433" s="9" t="s">
        <v>260</v>
      </c>
      <c r="H433" s="9" t="s">
        <v>1526</v>
      </c>
      <c r="I433" s="9" t="s">
        <v>1527</v>
      </c>
      <c r="J433" s="5" t="s">
        <v>3173</v>
      </c>
      <c r="K433" t="str">
        <f>IF((VLOOKUP(A433,'FBS input file'!A:D,2,0))="","Not Binding",VLOOKUP(A433,'FBS input file'!A:D,2,0))</f>
        <v>Not Binding</v>
      </c>
    </row>
    <row r="434" spans="1:11" ht="120" customHeight="1" x14ac:dyDescent="0.25">
      <c r="A434" s="9" t="s">
        <v>3762</v>
      </c>
      <c r="B434" s="9">
        <v>24</v>
      </c>
      <c r="C434" s="9" t="s">
        <v>9</v>
      </c>
      <c r="D434" s="10"/>
      <c r="E434" s="9" t="s">
        <v>370</v>
      </c>
      <c r="F434" s="9" t="s">
        <v>371</v>
      </c>
      <c r="G434" s="9" t="s">
        <v>260</v>
      </c>
      <c r="H434" s="9" t="s">
        <v>1528</v>
      </c>
      <c r="I434" s="9" t="s">
        <v>1529</v>
      </c>
      <c r="J434" s="5" t="s">
        <v>3290</v>
      </c>
      <c r="K434" t="str">
        <f>IF((VLOOKUP(A434,'FBS input file'!A:D,2,0))="","Not Binding",VLOOKUP(A434,'FBS input file'!A:D,2,0))</f>
        <v>Not Binding</v>
      </c>
    </row>
    <row r="435" spans="1:11" ht="120" customHeight="1" x14ac:dyDescent="0.25">
      <c r="A435" s="9" t="s">
        <v>3763</v>
      </c>
      <c r="B435" s="9">
        <v>25</v>
      </c>
      <c r="C435" s="9" t="s">
        <v>9</v>
      </c>
      <c r="D435" s="10"/>
      <c r="E435" s="9" t="s">
        <v>1530</v>
      </c>
      <c r="F435" s="9" t="s">
        <v>1531</v>
      </c>
      <c r="G435" s="9" t="s">
        <v>260</v>
      </c>
      <c r="H435" s="9" t="s">
        <v>1532</v>
      </c>
      <c r="I435" s="9" t="s">
        <v>1533</v>
      </c>
      <c r="J435" s="5" t="s">
        <v>2932</v>
      </c>
      <c r="K435" t="str">
        <f>IF((VLOOKUP(A435,'FBS input file'!A:D,2,0))="","Not Binding",VLOOKUP(A435,'FBS input file'!A:D,2,0))</f>
        <v>Not Binding</v>
      </c>
    </row>
    <row r="436" spans="1:11" ht="120" customHeight="1" x14ac:dyDescent="0.25">
      <c r="A436" s="9" t="s">
        <v>3764</v>
      </c>
      <c r="B436" s="9">
        <v>10</v>
      </c>
      <c r="C436" s="9" t="s">
        <v>9</v>
      </c>
      <c r="D436" s="10"/>
      <c r="E436" s="9" t="s">
        <v>1534</v>
      </c>
      <c r="F436" s="9" t="s">
        <v>1535</v>
      </c>
      <c r="G436" s="9" t="s">
        <v>260</v>
      </c>
      <c r="H436" s="9" t="s">
        <v>1536</v>
      </c>
      <c r="I436" s="9" t="s">
        <v>1537</v>
      </c>
      <c r="J436" s="5" t="s">
        <v>3035</v>
      </c>
      <c r="K436" t="str">
        <f>IF((VLOOKUP(A436,'FBS input file'!A:D,2,0))="","Not Binding",VLOOKUP(A436,'FBS input file'!A:D,2,0))</f>
        <v>Not Binding</v>
      </c>
    </row>
    <row r="437" spans="1:11" ht="120" customHeight="1" x14ac:dyDescent="0.25">
      <c r="A437" s="9" t="s">
        <v>3765</v>
      </c>
      <c r="B437" s="9">
        <v>12</v>
      </c>
      <c r="C437" s="9" t="s">
        <v>9</v>
      </c>
      <c r="D437" s="10"/>
      <c r="E437" s="9" t="s">
        <v>1538</v>
      </c>
      <c r="F437" s="9" t="s">
        <v>1539</v>
      </c>
      <c r="G437" s="9" t="s">
        <v>260</v>
      </c>
      <c r="H437" s="9" t="s">
        <v>1540</v>
      </c>
      <c r="I437" s="9" t="s">
        <v>1541</v>
      </c>
      <c r="J437" s="5" t="s">
        <v>3060</v>
      </c>
      <c r="K437" t="str">
        <f>IF((VLOOKUP(A437,'FBS input file'!A:D,2,0))="","Not Binding",VLOOKUP(A437,'FBS input file'!A:D,2,0))</f>
        <v>Not Binding</v>
      </c>
    </row>
    <row r="438" spans="1:11" ht="120" customHeight="1" x14ac:dyDescent="0.25">
      <c r="A438" s="9" t="s">
        <v>3766</v>
      </c>
      <c r="B438" s="9">
        <v>14</v>
      </c>
      <c r="C438" s="9" t="s">
        <v>9</v>
      </c>
      <c r="D438" s="10"/>
      <c r="E438" s="9" t="s">
        <v>1542</v>
      </c>
      <c r="F438" s="9" t="s">
        <v>1543</v>
      </c>
      <c r="G438" s="9" t="s">
        <v>183</v>
      </c>
      <c r="H438" s="9" t="s">
        <v>1544</v>
      </c>
      <c r="I438" s="9" t="s">
        <v>1545</v>
      </c>
      <c r="J438" s="5" t="s">
        <v>3015</v>
      </c>
      <c r="K438" t="str">
        <f>IF((VLOOKUP(A438,'FBS input file'!A:D,2,0))="","Not Binding",VLOOKUP(A438,'FBS input file'!A:D,2,0))</f>
        <v>Not Binding</v>
      </c>
    </row>
    <row r="439" spans="1:11" ht="120" customHeight="1" x14ac:dyDescent="0.25">
      <c r="A439" s="9" t="s">
        <v>3767</v>
      </c>
      <c r="B439" s="9">
        <v>16</v>
      </c>
      <c r="C439" s="9" t="s">
        <v>9</v>
      </c>
      <c r="D439" s="10"/>
      <c r="E439" s="9" t="s">
        <v>332</v>
      </c>
      <c r="F439" s="9" t="s">
        <v>333</v>
      </c>
      <c r="G439" s="9" t="s">
        <v>79</v>
      </c>
      <c r="H439" s="9" t="s">
        <v>1546</v>
      </c>
      <c r="I439" s="9" t="s">
        <v>1547</v>
      </c>
      <c r="J439" s="5" t="s">
        <v>2986</v>
      </c>
      <c r="K439" t="str">
        <f>IF((VLOOKUP(A439,'FBS input file'!A:D,2,0))="","Not Binding",VLOOKUP(A439,'FBS input file'!A:D,2,0))</f>
        <v>Not Binding</v>
      </c>
    </row>
    <row r="440" spans="1:11" ht="120" customHeight="1" x14ac:dyDescent="0.25">
      <c r="A440" s="9" t="s">
        <v>3768</v>
      </c>
      <c r="B440" s="9">
        <v>18</v>
      </c>
      <c r="C440" s="9" t="s">
        <v>9</v>
      </c>
      <c r="D440" s="10"/>
      <c r="E440" s="9" t="s">
        <v>1548</v>
      </c>
      <c r="F440" s="9" t="s">
        <v>1549</v>
      </c>
      <c r="G440" s="9" t="s">
        <v>260</v>
      </c>
      <c r="H440" s="9" t="s">
        <v>1550</v>
      </c>
      <c r="I440" s="9" t="s">
        <v>1551</v>
      </c>
      <c r="J440" s="5" t="s">
        <v>2719</v>
      </c>
      <c r="K440" t="str">
        <f>IF((VLOOKUP(A440,'FBS input file'!A:D,2,0))="","Not Binding",VLOOKUP(A440,'FBS input file'!A:D,2,0))</f>
        <v>Not Binding</v>
      </c>
    </row>
    <row r="441" spans="1:11" ht="120" customHeight="1" x14ac:dyDescent="0.25">
      <c r="A441" s="9" t="s">
        <v>3769</v>
      </c>
      <c r="B441" s="9">
        <v>20</v>
      </c>
      <c r="C441" s="9" t="s">
        <v>9</v>
      </c>
      <c r="D441" s="10"/>
      <c r="E441" s="9" t="s">
        <v>1552</v>
      </c>
      <c r="F441" s="9" t="s">
        <v>1553</v>
      </c>
      <c r="G441" s="9" t="s">
        <v>79</v>
      </c>
      <c r="H441" s="9" t="s">
        <v>1554</v>
      </c>
      <c r="I441" s="9" t="s">
        <v>1555</v>
      </c>
      <c r="J441" s="5" t="s">
        <v>3111</v>
      </c>
      <c r="K441" t="str">
        <f>IF((VLOOKUP(A441,'FBS input file'!A:D,2,0))="","Not Binding",VLOOKUP(A441,'FBS input file'!A:D,2,0))</f>
        <v>Not Binding</v>
      </c>
    </row>
    <row r="442" spans="1:11" ht="120" customHeight="1" x14ac:dyDescent="0.25">
      <c r="A442" s="9" t="s">
        <v>3770</v>
      </c>
      <c r="B442" s="9">
        <v>22</v>
      </c>
      <c r="C442" s="9" t="s">
        <v>9</v>
      </c>
      <c r="D442" s="10"/>
      <c r="E442" s="9" t="s">
        <v>1556</v>
      </c>
      <c r="F442" s="9" t="s">
        <v>1557</v>
      </c>
      <c r="G442" s="9" t="s">
        <v>260</v>
      </c>
      <c r="H442" s="9" t="s">
        <v>1558</v>
      </c>
      <c r="I442" s="9" t="s">
        <v>1559</v>
      </c>
      <c r="J442" s="5" t="s">
        <v>2705</v>
      </c>
      <c r="K442" t="str">
        <f>IF((VLOOKUP(A442,'FBS input file'!A:D,2,0))="","Not Binding",VLOOKUP(A442,'FBS input file'!A:D,2,0))</f>
        <v>Not Binding</v>
      </c>
    </row>
    <row r="443" spans="1:11" ht="120" customHeight="1" x14ac:dyDescent="0.25">
      <c r="A443" s="9" t="s">
        <v>3771</v>
      </c>
      <c r="B443" s="9">
        <v>37</v>
      </c>
      <c r="C443" s="9" t="s">
        <v>9</v>
      </c>
      <c r="D443" s="10"/>
      <c r="E443" s="9" t="s">
        <v>1068</v>
      </c>
      <c r="F443" s="9" t="s">
        <v>1069</v>
      </c>
      <c r="G443" s="9" t="s">
        <v>12</v>
      </c>
      <c r="H443" s="9" t="s">
        <v>1560</v>
      </c>
      <c r="I443" s="9" t="s">
        <v>1561</v>
      </c>
      <c r="J443" s="5" t="s">
        <v>2640</v>
      </c>
      <c r="K443" t="str">
        <f>IF((VLOOKUP(A443,'FBS input file'!A:D,2,0))="","Not Binding",VLOOKUP(A443,'FBS input file'!A:D,2,0))</f>
        <v>Not Binding</v>
      </c>
    </row>
    <row r="444" spans="1:11" ht="120" customHeight="1" x14ac:dyDescent="0.25">
      <c r="A444" s="9" t="s">
        <v>3772</v>
      </c>
      <c r="B444" s="9">
        <v>38</v>
      </c>
      <c r="C444" s="9" t="s">
        <v>9</v>
      </c>
      <c r="D444" s="10"/>
      <c r="E444" s="9" t="s">
        <v>810</v>
      </c>
      <c r="F444" s="9" t="s">
        <v>811</v>
      </c>
      <c r="G444" s="9" t="s">
        <v>260</v>
      </c>
      <c r="H444" s="9" t="s">
        <v>1562</v>
      </c>
      <c r="I444" s="9" t="s">
        <v>1563</v>
      </c>
      <c r="J444" s="5" t="s">
        <v>2867</v>
      </c>
      <c r="K444" t="str">
        <f>IF((VLOOKUP(A444,'FBS input file'!A:D,2,0))="","Not Binding",VLOOKUP(A444,'FBS input file'!A:D,2,0))</f>
        <v>Not Binding</v>
      </c>
    </row>
    <row r="445" spans="1:11" ht="120" customHeight="1" x14ac:dyDescent="0.25">
      <c r="A445" s="9" t="s">
        <v>3773</v>
      </c>
      <c r="B445" s="9">
        <v>40</v>
      </c>
      <c r="C445" s="9" t="s">
        <v>9</v>
      </c>
      <c r="D445" s="10"/>
      <c r="E445" s="9" t="s">
        <v>1564</v>
      </c>
      <c r="F445" s="9" t="s">
        <v>1427</v>
      </c>
      <c r="G445" s="9" t="s">
        <v>26</v>
      </c>
      <c r="H445" s="9" t="s">
        <v>1565</v>
      </c>
      <c r="I445" s="9" t="s">
        <v>1566</v>
      </c>
      <c r="J445" s="5" t="s">
        <v>2754</v>
      </c>
      <c r="K445" t="str">
        <f>IF((VLOOKUP(A445,'FBS input file'!A:D,2,0))="","Not Binding",VLOOKUP(A445,'FBS input file'!A:D,2,0))</f>
        <v>Not Binding</v>
      </c>
    </row>
    <row r="446" spans="1:11" ht="120" customHeight="1" x14ac:dyDescent="0.25">
      <c r="A446" s="9" t="s">
        <v>3774</v>
      </c>
      <c r="B446" s="9">
        <v>75</v>
      </c>
      <c r="C446" s="9" t="s">
        <v>9</v>
      </c>
      <c r="D446" s="10"/>
      <c r="E446" s="9" t="s">
        <v>946</v>
      </c>
      <c r="F446" s="9" t="s">
        <v>947</v>
      </c>
      <c r="G446" s="9" t="s">
        <v>79</v>
      </c>
      <c r="H446" s="9" t="s">
        <v>1567</v>
      </c>
      <c r="I446" s="9" t="s">
        <v>1568</v>
      </c>
      <c r="J446" s="5" t="s">
        <v>3012</v>
      </c>
      <c r="K446" t="str">
        <f>IF((VLOOKUP(A446,'FBS input file'!A:D,2,0))="","Not Binding",VLOOKUP(A446,'FBS input file'!A:D,2,0))</f>
        <v>Not Binding</v>
      </c>
    </row>
    <row r="447" spans="1:11" ht="120" customHeight="1" x14ac:dyDescent="0.25">
      <c r="A447" s="9" t="s">
        <v>3775</v>
      </c>
      <c r="B447" s="9">
        <v>60</v>
      </c>
      <c r="C447" s="9" t="s">
        <v>9</v>
      </c>
      <c r="D447" s="10"/>
      <c r="E447" s="9" t="s">
        <v>1525</v>
      </c>
      <c r="F447" s="9" t="s">
        <v>1229</v>
      </c>
      <c r="G447" s="9" t="s">
        <v>260</v>
      </c>
      <c r="H447" s="9" t="s">
        <v>1569</v>
      </c>
      <c r="I447" s="9" t="s">
        <v>1570</v>
      </c>
      <c r="J447" s="5" t="s">
        <v>3174</v>
      </c>
      <c r="K447" t="str">
        <f>IF((VLOOKUP(A447,'FBS input file'!A:D,2,0))="","Not Binding",VLOOKUP(A447,'FBS input file'!A:D,2,0))</f>
        <v>Not Binding</v>
      </c>
    </row>
    <row r="448" spans="1:11" ht="120" customHeight="1" x14ac:dyDescent="0.25">
      <c r="A448" s="9" t="s">
        <v>3776</v>
      </c>
      <c r="B448" s="9">
        <v>62</v>
      </c>
      <c r="C448" s="9" t="s">
        <v>9</v>
      </c>
      <c r="D448" s="10"/>
      <c r="E448" s="9" t="s">
        <v>513</v>
      </c>
      <c r="F448" s="9" t="s">
        <v>514</v>
      </c>
      <c r="G448" s="9" t="s">
        <v>260</v>
      </c>
      <c r="H448" s="9" t="s">
        <v>1571</v>
      </c>
      <c r="I448" s="9" t="s">
        <v>1572</v>
      </c>
      <c r="J448" s="5" t="s">
        <v>2578</v>
      </c>
      <c r="K448" t="str">
        <f>IF((VLOOKUP(A448,'FBS input file'!A:D,2,0))="","Not Binding",VLOOKUP(A448,'FBS input file'!A:D,2,0))</f>
        <v>Ambiguous</v>
      </c>
    </row>
    <row r="449" spans="1:11" ht="120" customHeight="1" x14ac:dyDescent="0.25">
      <c r="A449" s="9" t="s">
        <v>3777</v>
      </c>
      <c r="B449" s="9">
        <v>64</v>
      </c>
      <c r="C449" s="9" t="s">
        <v>9</v>
      </c>
      <c r="D449" s="10"/>
      <c r="E449" s="9" t="s">
        <v>1573</v>
      </c>
      <c r="F449" s="9" t="s">
        <v>1574</v>
      </c>
      <c r="G449" s="9" t="s">
        <v>12</v>
      </c>
      <c r="H449" s="9" t="s">
        <v>1575</v>
      </c>
      <c r="I449" s="9" t="s">
        <v>1576</v>
      </c>
      <c r="J449" s="5" t="s">
        <v>2894</v>
      </c>
      <c r="K449" t="str">
        <f>IF((VLOOKUP(A449,'FBS input file'!A:D,2,0))="","Not Binding",VLOOKUP(A449,'FBS input file'!A:D,2,0))</f>
        <v>Not Binding</v>
      </c>
    </row>
    <row r="450" spans="1:11" ht="120" customHeight="1" x14ac:dyDescent="0.25">
      <c r="A450" s="9" t="s">
        <v>3778</v>
      </c>
      <c r="B450" s="9">
        <v>66</v>
      </c>
      <c r="C450" s="9" t="s">
        <v>19</v>
      </c>
      <c r="D450" s="10"/>
      <c r="E450" s="9" t="s">
        <v>1577</v>
      </c>
      <c r="F450" s="9" t="s">
        <v>1114</v>
      </c>
      <c r="G450" s="9" t="s">
        <v>384</v>
      </c>
      <c r="H450" s="9" t="s">
        <v>1578</v>
      </c>
      <c r="I450" s="9" t="s">
        <v>1579</v>
      </c>
      <c r="J450" s="5" t="s">
        <v>3233</v>
      </c>
      <c r="K450" t="str">
        <f>IF((VLOOKUP(A450,'FBS input file'!A:D,2,0))="","Not Binding",VLOOKUP(A450,'FBS input file'!A:D,2,0))</f>
        <v>Not Binding</v>
      </c>
    </row>
    <row r="451" spans="1:11" ht="120" customHeight="1" x14ac:dyDescent="0.25">
      <c r="A451" s="9" t="s">
        <v>3779</v>
      </c>
      <c r="B451" s="9">
        <v>68</v>
      </c>
      <c r="C451" s="9" t="s">
        <v>9</v>
      </c>
      <c r="D451" s="10"/>
      <c r="E451" s="9" t="s">
        <v>1580</v>
      </c>
      <c r="F451" s="9" t="s">
        <v>1581</v>
      </c>
      <c r="G451" s="9" t="s">
        <v>260</v>
      </c>
      <c r="H451" s="9" t="s">
        <v>1582</v>
      </c>
      <c r="I451" s="9" t="s">
        <v>1583</v>
      </c>
      <c r="J451" s="5" t="s">
        <v>3112</v>
      </c>
      <c r="K451" t="str">
        <f>IF((VLOOKUP(A451,'FBS input file'!A:D,2,0))="","Not Binding",VLOOKUP(A451,'FBS input file'!A:D,2,0))</f>
        <v>Not Binding</v>
      </c>
    </row>
    <row r="452" spans="1:11" ht="120" customHeight="1" x14ac:dyDescent="0.25">
      <c r="A452" s="9" t="s">
        <v>3780</v>
      </c>
      <c r="B452" s="9">
        <v>70</v>
      </c>
      <c r="C452" s="9" t="s">
        <v>9</v>
      </c>
      <c r="D452" s="10"/>
      <c r="E452" s="9" t="s">
        <v>1584</v>
      </c>
      <c r="F452" s="9" t="s">
        <v>1585</v>
      </c>
      <c r="G452" s="9" t="s">
        <v>79</v>
      </c>
      <c r="H452" s="9" t="s">
        <v>1586</v>
      </c>
      <c r="I452" s="9" t="s">
        <v>1587</v>
      </c>
      <c r="J452" s="5" t="s">
        <v>3104</v>
      </c>
      <c r="K452" t="str">
        <f>IF((VLOOKUP(A452,'FBS input file'!A:D,2,0))="","Not Binding",VLOOKUP(A452,'FBS input file'!A:D,2,0))</f>
        <v>Not Binding</v>
      </c>
    </row>
    <row r="453" spans="1:11" ht="120" customHeight="1" x14ac:dyDescent="0.25">
      <c r="A453" s="9" t="s">
        <v>3781</v>
      </c>
      <c r="B453" s="9">
        <v>72</v>
      </c>
      <c r="C453" s="9" t="s">
        <v>9</v>
      </c>
      <c r="D453" s="10"/>
      <c r="E453" s="9" t="s">
        <v>720</v>
      </c>
      <c r="F453" s="9" t="s">
        <v>721</v>
      </c>
      <c r="G453" s="9" t="s">
        <v>12</v>
      </c>
      <c r="H453" s="9" t="s">
        <v>1588</v>
      </c>
      <c r="I453" s="9" t="s">
        <v>1589</v>
      </c>
      <c r="J453" s="5" t="s">
        <v>3275</v>
      </c>
      <c r="K453" t="str">
        <f>IF((VLOOKUP(A453,'FBS input file'!A:D,2,0))="","Not Binding",VLOOKUP(A453,'FBS input file'!A:D,2,0))</f>
        <v>Not Binding</v>
      </c>
    </row>
    <row r="454" spans="1:11" ht="120" customHeight="1" x14ac:dyDescent="0.25">
      <c r="A454" s="9" t="s">
        <v>3782</v>
      </c>
      <c r="B454" s="9">
        <v>74</v>
      </c>
      <c r="C454" s="9" t="s">
        <v>9</v>
      </c>
      <c r="D454" s="10"/>
      <c r="E454" s="9" t="s">
        <v>1292</v>
      </c>
      <c r="F454" s="9" t="s">
        <v>1293</v>
      </c>
      <c r="G454" s="9" t="s">
        <v>79</v>
      </c>
      <c r="H454" s="9" t="s">
        <v>1590</v>
      </c>
      <c r="I454" s="9" t="s">
        <v>1591</v>
      </c>
      <c r="J454" s="5" t="s">
        <v>3202</v>
      </c>
      <c r="K454" t="str">
        <f>IF((VLOOKUP(A454,'FBS input file'!A:D,2,0))="","Not Binding",VLOOKUP(A454,'FBS input file'!A:D,2,0))</f>
        <v>Not Binding</v>
      </c>
    </row>
    <row r="455" spans="1:11" ht="120" customHeight="1" x14ac:dyDescent="0.25">
      <c r="A455" s="9" t="s">
        <v>3783</v>
      </c>
      <c r="B455" s="9">
        <v>86</v>
      </c>
      <c r="C455" s="9" t="s">
        <v>9</v>
      </c>
      <c r="D455" s="10"/>
      <c r="E455" s="9" t="s">
        <v>1592</v>
      </c>
      <c r="F455" s="9" t="s">
        <v>1593</v>
      </c>
      <c r="G455" s="9" t="s">
        <v>79</v>
      </c>
      <c r="H455" s="9" t="s">
        <v>1594</v>
      </c>
      <c r="I455" s="9" t="s">
        <v>1595</v>
      </c>
      <c r="J455" s="5" t="s">
        <v>2632</v>
      </c>
      <c r="K455" t="str">
        <f>IF((VLOOKUP(A455,'FBS input file'!A:D,2,0))="","Not Binding",VLOOKUP(A455,'FBS input file'!A:D,2,0))</f>
        <v>Not Binding</v>
      </c>
    </row>
    <row r="456" spans="1:11" ht="120" customHeight="1" x14ac:dyDescent="0.25">
      <c r="A456" s="9" t="s">
        <v>3784</v>
      </c>
      <c r="B456" s="9">
        <v>87</v>
      </c>
      <c r="C456" s="9" t="s">
        <v>9</v>
      </c>
      <c r="D456" s="10"/>
      <c r="E456" s="9" t="s">
        <v>1596</v>
      </c>
      <c r="F456" s="9" t="s">
        <v>1597</v>
      </c>
      <c r="G456" s="9" t="s">
        <v>260</v>
      </c>
      <c r="H456" s="9" t="s">
        <v>1598</v>
      </c>
      <c r="I456" s="9" t="s">
        <v>1599</v>
      </c>
      <c r="J456" s="5" t="s">
        <v>2573</v>
      </c>
      <c r="K456" t="str">
        <f>IF((VLOOKUP(A456,'FBS input file'!A:D,2,0))="","Not Binding",VLOOKUP(A456,'FBS input file'!A:D,2,0))</f>
        <v>Not Binding</v>
      </c>
    </row>
    <row r="457" spans="1:11" ht="120" customHeight="1" x14ac:dyDescent="0.25">
      <c r="A457" s="9" t="s">
        <v>3785</v>
      </c>
      <c r="B457" s="9">
        <v>89</v>
      </c>
      <c r="C457" s="9" t="s">
        <v>9</v>
      </c>
      <c r="D457" s="10"/>
      <c r="E457" s="9" t="s">
        <v>1556</v>
      </c>
      <c r="F457" s="9" t="s">
        <v>1557</v>
      </c>
      <c r="G457" s="9" t="s">
        <v>5002</v>
      </c>
      <c r="H457" s="9" t="s">
        <v>1600</v>
      </c>
      <c r="I457" s="9" t="s">
        <v>1601</v>
      </c>
      <c r="J457" s="5" t="s">
        <v>2704</v>
      </c>
      <c r="K457" t="str">
        <f>IF((VLOOKUP(A457,'FBS input file'!A:D,2,0))="","Not Binding",VLOOKUP(A457,'FBS input file'!A:D,2,0))</f>
        <v>Not Binding</v>
      </c>
    </row>
    <row r="458" spans="1:11" ht="120" customHeight="1" x14ac:dyDescent="0.25">
      <c r="A458" s="9" t="s">
        <v>3786</v>
      </c>
      <c r="B458" s="9">
        <v>9</v>
      </c>
      <c r="C458" s="9" t="s">
        <v>9</v>
      </c>
      <c r="D458" s="10"/>
      <c r="E458" s="9" t="s">
        <v>1602</v>
      </c>
      <c r="F458" s="9" t="s">
        <v>1603</v>
      </c>
      <c r="G458" s="9" t="s">
        <v>12</v>
      </c>
      <c r="H458" s="9" t="s">
        <v>1604</v>
      </c>
      <c r="I458" s="9" t="s">
        <v>1605</v>
      </c>
      <c r="J458" s="5" t="s">
        <v>2712</v>
      </c>
      <c r="K458" t="str">
        <f>IF((VLOOKUP(A458,'FBS input file'!A:D,2,0))="","Not Binding",VLOOKUP(A458,'FBS input file'!A:D,2,0))</f>
        <v>Not Binding</v>
      </c>
    </row>
    <row r="459" spans="1:11" ht="120" customHeight="1" x14ac:dyDescent="0.25">
      <c r="A459" s="9" t="s">
        <v>3787</v>
      </c>
      <c r="B459" s="9">
        <v>11</v>
      </c>
      <c r="C459" s="9" t="s">
        <v>9</v>
      </c>
      <c r="D459" s="10"/>
      <c r="E459" s="9" t="s">
        <v>1606</v>
      </c>
      <c r="F459" s="9" t="s">
        <v>1607</v>
      </c>
      <c r="G459" s="9" t="s">
        <v>260</v>
      </c>
      <c r="H459" s="9" t="s">
        <v>1608</v>
      </c>
      <c r="I459" s="9" t="s">
        <v>1609</v>
      </c>
      <c r="J459" s="5" t="s">
        <v>2623</v>
      </c>
      <c r="K459" t="str">
        <f>IF((VLOOKUP(A459,'FBS input file'!A:D,2,0))="","Not Binding",VLOOKUP(A459,'FBS input file'!A:D,2,0))</f>
        <v>Not Binding</v>
      </c>
    </row>
    <row r="460" spans="1:11" ht="120" customHeight="1" x14ac:dyDescent="0.25">
      <c r="A460" s="9" t="s">
        <v>3788</v>
      </c>
      <c r="B460" s="9">
        <v>13</v>
      </c>
      <c r="C460" s="9" t="s">
        <v>9</v>
      </c>
      <c r="D460" s="10"/>
      <c r="E460" s="9" t="s">
        <v>1610</v>
      </c>
      <c r="F460" s="9" t="s">
        <v>1611</v>
      </c>
      <c r="G460" s="9" t="s">
        <v>79</v>
      </c>
      <c r="H460" s="9" t="s">
        <v>1612</v>
      </c>
      <c r="I460" s="9" t="s">
        <v>1613</v>
      </c>
      <c r="J460" s="5" t="s">
        <v>2758</v>
      </c>
      <c r="K460" t="str">
        <f>IF((VLOOKUP(A460,'FBS input file'!A:D,2,0))="","Not Binding",VLOOKUP(A460,'FBS input file'!A:D,2,0))</f>
        <v>Not Binding</v>
      </c>
    </row>
    <row r="461" spans="1:11" ht="120" customHeight="1" x14ac:dyDescent="0.25">
      <c r="A461" s="9" t="s">
        <v>3789</v>
      </c>
      <c r="B461" s="9">
        <v>15</v>
      </c>
      <c r="C461" s="9" t="s">
        <v>9</v>
      </c>
      <c r="D461" s="10"/>
      <c r="E461" s="9" t="s">
        <v>1614</v>
      </c>
      <c r="F461" s="9" t="s">
        <v>1615</v>
      </c>
      <c r="G461" s="9" t="s">
        <v>260</v>
      </c>
      <c r="H461" s="9" t="s">
        <v>1616</v>
      </c>
      <c r="I461" s="9" t="s">
        <v>1617</v>
      </c>
      <c r="J461" s="5" t="s">
        <v>3318</v>
      </c>
      <c r="K461" t="str">
        <f>IF((VLOOKUP(A461,'FBS input file'!A:D,2,0))="","Not Binding",VLOOKUP(A461,'FBS input file'!A:D,2,0))</f>
        <v>Not Binding</v>
      </c>
    </row>
    <row r="462" spans="1:11" ht="120" customHeight="1" x14ac:dyDescent="0.25">
      <c r="A462" s="9" t="s">
        <v>3790</v>
      </c>
      <c r="B462" s="9">
        <v>17</v>
      </c>
      <c r="C462" s="9" t="s">
        <v>9</v>
      </c>
      <c r="D462" s="10"/>
      <c r="E462" s="9" t="s">
        <v>1618</v>
      </c>
      <c r="F462" s="9" t="s">
        <v>1619</v>
      </c>
      <c r="G462" s="9" t="s">
        <v>12</v>
      </c>
      <c r="H462" s="9" t="s">
        <v>1620</v>
      </c>
      <c r="I462" s="9" t="s">
        <v>1621</v>
      </c>
      <c r="J462" s="5" t="s">
        <v>2750</v>
      </c>
      <c r="K462" t="str">
        <f>IF((VLOOKUP(A462,'FBS input file'!A:D,2,0))="","Not Binding",VLOOKUP(A462,'FBS input file'!A:D,2,0))</f>
        <v>Not Binding</v>
      </c>
    </row>
    <row r="463" spans="1:11" ht="120" customHeight="1" x14ac:dyDescent="0.25">
      <c r="A463" s="9" t="s">
        <v>3791</v>
      </c>
      <c r="B463" s="9">
        <v>19</v>
      </c>
      <c r="C463" s="9" t="s">
        <v>9</v>
      </c>
      <c r="D463" s="10"/>
      <c r="E463" s="9" t="s">
        <v>1622</v>
      </c>
      <c r="F463" s="9" t="s">
        <v>1623</v>
      </c>
      <c r="G463" s="9" t="s">
        <v>260</v>
      </c>
      <c r="H463" s="9" t="s">
        <v>1624</v>
      </c>
      <c r="I463" s="9" t="s">
        <v>1625</v>
      </c>
      <c r="J463" s="5" t="s">
        <v>4100</v>
      </c>
      <c r="K463" t="str">
        <f>IF((VLOOKUP(A463,'FBS input file'!A:D,2,0))="","Not Binding",VLOOKUP(A463,'FBS input file'!A:D,2,0))</f>
        <v>Ambiguous</v>
      </c>
    </row>
    <row r="464" spans="1:11" ht="120" customHeight="1" x14ac:dyDescent="0.25">
      <c r="A464" s="9" t="s">
        <v>3792</v>
      </c>
      <c r="B464" s="9">
        <v>21</v>
      </c>
      <c r="C464" s="9" t="s">
        <v>19</v>
      </c>
      <c r="D464" s="10"/>
      <c r="E464" s="9" t="s">
        <v>1626</v>
      </c>
      <c r="F464" s="9" t="s">
        <v>1627</v>
      </c>
      <c r="G464" s="9" t="s">
        <v>384</v>
      </c>
      <c r="H464" s="9" t="s">
        <v>1628</v>
      </c>
      <c r="I464" s="9" t="s">
        <v>1629</v>
      </c>
      <c r="J464" s="5" t="s">
        <v>3077</v>
      </c>
      <c r="K464" t="str">
        <f>IF((VLOOKUP(A464,'FBS input file'!A:D,2,0))="","Not Binding",VLOOKUP(A464,'FBS input file'!A:D,2,0))</f>
        <v>Aggregates</v>
      </c>
    </row>
    <row r="465" spans="1:11" ht="120" customHeight="1" x14ac:dyDescent="0.25">
      <c r="A465" s="9" t="s">
        <v>3793</v>
      </c>
      <c r="B465" s="9">
        <v>23</v>
      </c>
      <c r="C465" s="9" t="s">
        <v>19</v>
      </c>
      <c r="D465" s="10"/>
      <c r="E465" s="9" t="s">
        <v>1630</v>
      </c>
      <c r="F465" s="9" t="s">
        <v>1631</v>
      </c>
      <c r="G465" s="9" t="s">
        <v>384</v>
      </c>
      <c r="H465" s="9" t="s">
        <v>1632</v>
      </c>
      <c r="I465" s="9" t="s">
        <v>1633</v>
      </c>
      <c r="J465" s="5" t="s">
        <v>3070</v>
      </c>
      <c r="K465" t="str">
        <f>IF((VLOOKUP(A465,'FBS input file'!A:D,2,0))="","Not Binding",VLOOKUP(A465,'FBS input file'!A:D,2,0))</f>
        <v>Not Binding</v>
      </c>
    </row>
    <row r="466" spans="1:11" ht="120" customHeight="1" x14ac:dyDescent="0.25">
      <c r="A466" s="9" t="s">
        <v>3794</v>
      </c>
      <c r="B466" s="9">
        <v>0</v>
      </c>
      <c r="C466" s="9" t="s">
        <v>9</v>
      </c>
      <c r="D466" s="10"/>
      <c r="E466" s="9" t="s">
        <v>1634</v>
      </c>
      <c r="F466" s="9" t="s">
        <v>1635</v>
      </c>
      <c r="G466" s="9" t="s">
        <v>260</v>
      </c>
      <c r="H466" s="9" t="s">
        <v>1636</v>
      </c>
      <c r="I466" s="9" t="s">
        <v>1637</v>
      </c>
      <c r="J466" s="5" t="s">
        <v>2646</v>
      </c>
      <c r="K466" t="str">
        <f>IF((VLOOKUP(A466,'FBS input file'!A:D,2,0))="","Not Binding",VLOOKUP(A466,'FBS input file'!A:D,2,0))</f>
        <v>Not Binding</v>
      </c>
    </row>
    <row r="467" spans="1:11" ht="120" customHeight="1" x14ac:dyDescent="0.25">
      <c r="A467" s="9" t="s">
        <v>3795</v>
      </c>
      <c r="B467" s="9">
        <v>39</v>
      </c>
      <c r="C467" s="9" t="s">
        <v>9</v>
      </c>
      <c r="D467" s="10"/>
      <c r="E467" s="9" t="s">
        <v>1638</v>
      </c>
      <c r="F467" s="9" t="s">
        <v>1639</v>
      </c>
      <c r="G467" s="9" t="s">
        <v>5002</v>
      </c>
      <c r="H467" s="9" t="s">
        <v>1640</v>
      </c>
      <c r="I467" s="9" t="s">
        <v>1641</v>
      </c>
      <c r="J467" s="5" t="s">
        <v>2711</v>
      </c>
      <c r="K467" t="str">
        <f>IF((VLOOKUP(A467,'FBS input file'!A:D,2,0))="","Not Binding",VLOOKUP(A467,'FBS input file'!A:D,2,0))</f>
        <v>Not Binding</v>
      </c>
    </row>
    <row r="468" spans="1:11" ht="120" customHeight="1" x14ac:dyDescent="0.25">
      <c r="A468" s="9" t="s">
        <v>3796</v>
      </c>
      <c r="B468" s="9">
        <v>41</v>
      </c>
      <c r="C468" s="9" t="s">
        <v>9</v>
      </c>
      <c r="D468" s="10"/>
      <c r="E468" s="9" t="s">
        <v>1642</v>
      </c>
      <c r="F468" s="9" t="s">
        <v>1330</v>
      </c>
      <c r="G468" s="9" t="s">
        <v>12</v>
      </c>
      <c r="H468" s="9" t="s">
        <v>1643</v>
      </c>
      <c r="I468" s="9" t="s">
        <v>1644</v>
      </c>
      <c r="J468" s="5" t="s">
        <v>3159</v>
      </c>
      <c r="K468" t="str">
        <f>IF((VLOOKUP(A468,'FBS input file'!A:D,2,0))="","Not Binding",VLOOKUP(A468,'FBS input file'!A:D,2,0))</f>
        <v>Not Binding</v>
      </c>
    </row>
    <row r="469" spans="1:11" ht="120" customHeight="1" x14ac:dyDescent="0.25">
      <c r="A469" s="9" t="s">
        <v>3797</v>
      </c>
      <c r="B469" s="9">
        <v>36</v>
      </c>
      <c r="C469" s="9" t="s">
        <v>9</v>
      </c>
      <c r="D469" s="10"/>
      <c r="E469" s="9" t="s">
        <v>1645</v>
      </c>
      <c r="F469" s="9" t="s">
        <v>1646</v>
      </c>
      <c r="G469" s="9" t="s">
        <v>26</v>
      </c>
      <c r="H469" s="9" t="s">
        <v>1647</v>
      </c>
      <c r="I469" s="9" t="s">
        <v>1648</v>
      </c>
      <c r="J469" s="5" t="s">
        <v>2918</v>
      </c>
      <c r="K469" t="str">
        <f>IF((VLOOKUP(A469,'FBS input file'!A:D,2,0))="","Not Binding",VLOOKUP(A469,'FBS input file'!A:D,2,0))</f>
        <v>Not Binding</v>
      </c>
    </row>
    <row r="470" spans="1:11" ht="120" customHeight="1" x14ac:dyDescent="0.25">
      <c r="A470" s="9" t="s">
        <v>3798</v>
      </c>
      <c r="B470" s="9">
        <v>61</v>
      </c>
      <c r="C470" s="9" t="s">
        <v>9</v>
      </c>
      <c r="D470" s="10"/>
      <c r="E470" s="9" t="s">
        <v>1649</v>
      </c>
      <c r="F470" s="9" t="s">
        <v>1650</v>
      </c>
      <c r="G470" s="9" t="s">
        <v>260</v>
      </c>
      <c r="H470" s="9" t="s">
        <v>1651</v>
      </c>
      <c r="I470" s="9" t="s">
        <v>1652</v>
      </c>
      <c r="J470" s="5" t="s">
        <v>2736</v>
      </c>
      <c r="K470" t="str">
        <f>IF((VLOOKUP(A470,'FBS input file'!A:D,2,0))="","Not Binding",VLOOKUP(A470,'FBS input file'!A:D,2,0))</f>
        <v>Not Binding</v>
      </c>
    </row>
    <row r="471" spans="1:11" ht="120" customHeight="1" x14ac:dyDescent="0.25">
      <c r="A471" s="9" t="s">
        <v>3799</v>
      </c>
      <c r="B471" s="9">
        <v>63</v>
      </c>
      <c r="C471" s="9" t="s">
        <v>9</v>
      </c>
      <c r="D471" s="10"/>
      <c r="E471" s="9" t="s">
        <v>1653</v>
      </c>
      <c r="F471" s="9" t="s">
        <v>1654</v>
      </c>
      <c r="G471" s="9" t="s">
        <v>260</v>
      </c>
      <c r="H471" s="9" t="s">
        <v>1655</v>
      </c>
      <c r="I471" s="9" t="s">
        <v>1656</v>
      </c>
      <c r="J471" s="5" t="s">
        <v>2828</v>
      </c>
      <c r="K471" t="str">
        <f>IF((VLOOKUP(A471,'FBS input file'!A:D,2,0))="","Not Binding",VLOOKUP(A471,'FBS input file'!A:D,2,0))</f>
        <v>Not Binding</v>
      </c>
    </row>
    <row r="472" spans="1:11" ht="120" customHeight="1" x14ac:dyDescent="0.25">
      <c r="A472" s="9" t="s">
        <v>3800</v>
      </c>
      <c r="B472" s="9">
        <v>65</v>
      </c>
      <c r="C472" s="9" t="s">
        <v>9</v>
      </c>
      <c r="D472" s="10"/>
      <c r="E472" s="9" t="s">
        <v>434</v>
      </c>
      <c r="F472" s="9" t="s">
        <v>435</v>
      </c>
      <c r="G472" s="9" t="s">
        <v>260</v>
      </c>
      <c r="H472" s="9" t="s">
        <v>1657</v>
      </c>
      <c r="I472" s="9" t="s">
        <v>1658</v>
      </c>
      <c r="J472" s="5" t="s">
        <v>2853</v>
      </c>
      <c r="K472" t="str">
        <f>IF((VLOOKUP(A472,'FBS input file'!A:D,2,0))="","Not Binding",VLOOKUP(A472,'FBS input file'!A:D,2,0))</f>
        <v>Not Binding</v>
      </c>
    </row>
    <row r="473" spans="1:11" ht="120" customHeight="1" x14ac:dyDescent="0.25">
      <c r="A473" s="9" t="s">
        <v>3801</v>
      </c>
      <c r="B473" s="9">
        <v>67</v>
      </c>
      <c r="C473" s="9" t="s">
        <v>9</v>
      </c>
      <c r="D473" s="10"/>
      <c r="E473" s="9" t="s">
        <v>366</v>
      </c>
      <c r="F473" s="9" t="s">
        <v>367</v>
      </c>
      <c r="G473" s="9" t="s">
        <v>79</v>
      </c>
      <c r="H473" s="9" t="s">
        <v>1659</v>
      </c>
      <c r="I473" s="9" t="s">
        <v>1660</v>
      </c>
      <c r="J473" s="5" t="s">
        <v>2855</v>
      </c>
      <c r="K473" t="str">
        <f>IF((VLOOKUP(A473,'FBS input file'!A:D,2,0))="","Not Binding",VLOOKUP(A473,'FBS input file'!A:D,2,0))</f>
        <v>Not Binding</v>
      </c>
    </row>
    <row r="474" spans="1:11" ht="120" customHeight="1" x14ac:dyDescent="0.25">
      <c r="A474" s="9" t="s">
        <v>3802</v>
      </c>
      <c r="B474" s="9">
        <v>69</v>
      </c>
      <c r="C474" s="9" t="s">
        <v>9</v>
      </c>
      <c r="D474" s="10"/>
      <c r="E474" s="9" t="s">
        <v>1661</v>
      </c>
      <c r="F474" s="9" t="s">
        <v>1662</v>
      </c>
      <c r="G474" s="9" t="s">
        <v>79</v>
      </c>
      <c r="H474" s="9" t="s">
        <v>1663</v>
      </c>
      <c r="I474" s="9" t="s">
        <v>1664</v>
      </c>
      <c r="J474" s="5" t="s">
        <v>2686</v>
      </c>
      <c r="K474" t="str">
        <f>IF((VLOOKUP(A474,'FBS input file'!A:D,2,0))="","Not Binding",VLOOKUP(A474,'FBS input file'!A:D,2,0))</f>
        <v>Not Binding</v>
      </c>
    </row>
    <row r="475" spans="1:11" ht="120" customHeight="1" x14ac:dyDescent="0.25">
      <c r="A475" s="9" t="s">
        <v>3803</v>
      </c>
      <c r="B475" s="9">
        <v>71</v>
      </c>
      <c r="C475" s="9" t="s">
        <v>9</v>
      </c>
      <c r="D475" s="10"/>
      <c r="E475" s="9" t="s">
        <v>1665</v>
      </c>
      <c r="F475" s="9" t="s">
        <v>1666</v>
      </c>
      <c r="G475" s="9" t="s">
        <v>79</v>
      </c>
      <c r="H475" s="9" t="s">
        <v>1667</v>
      </c>
      <c r="I475" s="9" t="s">
        <v>1668</v>
      </c>
      <c r="J475" s="5" t="s">
        <v>2752</v>
      </c>
      <c r="K475" t="str">
        <f>IF((VLOOKUP(A475,'FBS input file'!A:D,2,0))="","Not Binding",VLOOKUP(A475,'FBS input file'!A:D,2,0))</f>
        <v>Not Binding</v>
      </c>
    </row>
    <row r="476" spans="1:11" ht="120" customHeight="1" x14ac:dyDescent="0.25">
      <c r="A476" s="9" t="s">
        <v>3804</v>
      </c>
      <c r="B476" s="9">
        <v>73</v>
      </c>
      <c r="C476" s="9" t="s">
        <v>9</v>
      </c>
      <c r="D476" s="10"/>
      <c r="E476" s="9" t="s">
        <v>1669</v>
      </c>
      <c r="F476" s="9" t="s">
        <v>1670</v>
      </c>
      <c r="G476" s="9" t="s">
        <v>260</v>
      </c>
      <c r="H476" s="9" t="s">
        <v>1671</v>
      </c>
      <c r="I476" s="9" t="s">
        <v>1672</v>
      </c>
      <c r="J476" s="5" t="s">
        <v>2993</v>
      </c>
      <c r="K476" t="str">
        <f>IF((VLOOKUP(A476,'FBS input file'!A:D,2,0))="","Not Binding",VLOOKUP(A476,'FBS input file'!A:D,2,0))</f>
        <v>Not Binding</v>
      </c>
    </row>
    <row r="477" spans="1:11" ht="120" customHeight="1" x14ac:dyDescent="0.25">
      <c r="A477" s="9" t="s">
        <v>3805</v>
      </c>
      <c r="B477" s="9">
        <v>48</v>
      </c>
      <c r="C477" s="9" t="s">
        <v>9</v>
      </c>
      <c r="D477" s="10"/>
      <c r="E477" s="9" t="s">
        <v>1669</v>
      </c>
      <c r="F477" s="9" t="s">
        <v>1670</v>
      </c>
      <c r="G477" s="9" t="s">
        <v>260</v>
      </c>
      <c r="H477" s="9" t="s">
        <v>1673</v>
      </c>
      <c r="I477" s="9" t="s">
        <v>1674</v>
      </c>
      <c r="J477" s="5" t="s">
        <v>2994</v>
      </c>
      <c r="K477" t="str">
        <f>IF((VLOOKUP(A477,'FBS input file'!A:D,2,0))="","Not Binding",VLOOKUP(A477,'FBS input file'!A:D,2,0))</f>
        <v>Not Binding</v>
      </c>
    </row>
    <row r="478" spans="1:11" ht="120" customHeight="1" x14ac:dyDescent="0.25">
      <c r="A478" s="9" t="s">
        <v>3806</v>
      </c>
      <c r="B478" s="9">
        <v>49</v>
      </c>
      <c r="C478" s="9" t="s">
        <v>9</v>
      </c>
      <c r="D478" s="10"/>
      <c r="E478" s="9" t="s">
        <v>482</v>
      </c>
      <c r="F478" s="9" t="s">
        <v>483</v>
      </c>
      <c r="G478" s="9" t="s">
        <v>5002</v>
      </c>
      <c r="H478" s="9" t="s">
        <v>1675</v>
      </c>
      <c r="I478" s="9" t="s">
        <v>1676</v>
      </c>
      <c r="J478" s="5" t="s">
        <v>2784</v>
      </c>
      <c r="K478" t="str">
        <f>IF((VLOOKUP(A478,'FBS input file'!A:D,2,0))="","Not Binding",VLOOKUP(A478,'FBS input file'!A:D,2,0))</f>
        <v>Not Binding</v>
      </c>
    </row>
    <row r="479" spans="1:11" ht="120" customHeight="1" x14ac:dyDescent="0.25">
      <c r="A479" s="9" t="s">
        <v>3807</v>
      </c>
      <c r="B479" s="9">
        <v>88</v>
      </c>
      <c r="C479" s="9" t="s">
        <v>9</v>
      </c>
      <c r="D479" s="10"/>
      <c r="E479" s="9" t="s">
        <v>1677</v>
      </c>
      <c r="F479" s="9" t="s">
        <v>1678</v>
      </c>
      <c r="G479" s="9" t="s">
        <v>260</v>
      </c>
      <c r="H479" s="9" t="s">
        <v>1679</v>
      </c>
      <c r="I479" s="9" t="s">
        <v>1680</v>
      </c>
      <c r="J479" s="5" t="s">
        <v>3228</v>
      </c>
      <c r="K479" t="str">
        <f>IF((VLOOKUP(A479,'FBS input file'!A:D,2,0))="","Not Binding",VLOOKUP(A479,'FBS input file'!A:D,2,0))</f>
        <v>Binding</v>
      </c>
    </row>
    <row r="480" spans="1:11" ht="120" customHeight="1" x14ac:dyDescent="0.25">
      <c r="A480" s="9" t="s">
        <v>3808</v>
      </c>
      <c r="B480" s="9">
        <v>84</v>
      </c>
      <c r="C480" s="9" t="s">
        <v>9</v>
      </c>
      <c r="D480" s="10"/>
      <c r="E480" s="9" t="s">
        <v>1681</v>
      </c>
      <c r="F480" s="9" t="s">
        <v>1682</v>
      </c>
      <c r="G480" s="9" t="s">
        <v>5002</v>
      </c>
      <c r="H480" s="9" t="s">
        <v>1683</v>
      </c>
      <c r="I480" s="9" t="s">
        <v>1684</v>
      </c>
      <c r="J480" s="5" t="s">
        <v>2581</v>
      </c>
      <c r="K480" t="str">
        <f>IF((VLOOKUP(A480,'FBS input file'!A:D,2,0))="","Not Binding",VLOOKUP(A480,'FBS input file'!A:D,2,0))</f>
        <v>Not Binding</v>
      </c>
    </row>
    <row r="481" spans="1:11" ht="120" customHeight="1" x14ac:dyDescent="0.25">
      <c r="A481" s="9" t="s">
        <v>3809</v>
      </c>
      <c r="B481" s="9">
        <v>85</v>
      </c>
      <c r="C481" s="9" t="s">
        <v>19</v>
      </c>
      <c r="D481" s="10"/>
      <c r="E481" s="9" t="s">
        <v>906</v>
      </c>
      <c r="F481" s="9" t="s">
        <v>907</v>
      </c>
      <c r="G481" s="9" t="s">
        <v>384</v>
      </c>
      <c r="H481" s="9" t="s">
        <v>1685</v>
      </c>
      <c r="I481" s="9" t="s">
        <v>1686</v>
      </c>
      <c r="J481" s="5" t="s">
        <v>2722</v>
      </c>
      <c r="K481" t="str">
        <f>IF((VLOOKUP(A481,'FBS input file'!A:D,2,0))="","Not Binding",VLOOKUP(A481,'FBS input file'!A:D,2,0))</f>
        <v>Not Binding</v>
      </c>
    </row>
    <row r="482" spans="1:11" ht="120" customHeight="1" x14ac:dyDescent="0.25">
      <c r="A482" s="9" t="s">
        <v>3810</v>
      </c>
      <c r="B482" s="9">
        <v>20</v>
      </c>
      <c r="C482" s="9" t="s">
        <v>19</v>
      </c>
      <c r="D482" s="10"/>
      <c r="E482" s="9" t="s">
        <v>1687</v>
      </c>
      <c r="F482" s="9" t="s">
        <v>1688</v>
      </c>
      <c r="G482" s="9" t="s">
        <v>384</v>
      </c>
      <c r="H482" s="9" t="s">
        <v>1689</v>
      </c>
      <c r="I482" s="9" t="s">
        <v>1690</v>
      </c>
      <c r="J482" s="5" t="s">
        <v>2642</v>
      </c>
      <c r="K482" t="str">
        <f>IF((VLOOKUP(A482,'FBS input file'!A:D,2,0))="","Not Binding",VLOOKUP(A482,'FBS input file'!A:D,2,0))</f>
        <v>Not Binding</v>
      </c>
    </row>
    <row r="483" spans="1:11" ht="120" customHeight="1" x14ac:dyDescent="0.25">
      <c r="A483" s="9" t="s">
        <v>3811</v>
      </c>
      <c r="B483" s="9">
        <v>17</v>
      </c>
      <c r="C483" s="9" t="s">
        <v>19</v>
      </c>
      <c r="D483" s="10"/>
      <c r="E483" s="9" t="s">
        <v>1691</v>
      </c>
      <c r="F483" s="9" t="s">
        <v>1692</v>
      </c>
      <c r="G483" s="9" t="s">
        <v>384</v>
      </c>
      <c r="H483" s="9" t="s">
        <v>1693</v>
      </c>
      <c r="I483" s="9" t="s">
        <v>1694</v>
      </c>
      <c r="J483" s="5" t="s">
        <v>2897</v>
      </c>
      <c r="K483" t="str">
        <f>IF((VLOOKUP(A483,'FBS input file'!A:D,2,0))="","Not Binding",VLOOKUP(A483,'FBS input file'!A:D,2,0))</f>
        <v>Not Binding</v>
      </c>
    </row>
    <row r="484" spans="1:11" ht="120" customHeight="1" x14ac:dyDescent="0.25">
      <c r="A484" s="9" t="s">
        <v>3812</v>
      </c>
      <c r="B484" s="9">
        <v>19</v>
      </c>
      <c r="C484" s="9" t="s">
        <v>9</v>
      </c>
      <c r="D484" s="10"/>
      <c r="E484" s="9" t="s">
        <v>926</v>
      </c>
      <c r="F484" s="9" t="s">
        <v>927</v>
      </c>
      <c r="G484" s="9" t="s">
        <v>79</v>
      </c>
      <c r="H484" s="9" t="s">
        <v>1695</v>
      </c>
      <c r="I484" s="9" t="s">
        <v>1696</v>
      </c>
      <c r="J484" s="5" t="s">
        <v>3048</v>
      </c>
      <c r="K484" t="str">
        <f>IF((VLOOKUP(A484,'FBS input file'!A:D,2,0))="","Not Binding",VLOOKUP(A484,'FBS input file'!A:D,2,0))</f>
        <v>Not Binding</v>
      </c>
    </row>
    <row r="485" spans="1:11" ht="120" customHeight="1" x14ac:dyDescent="0.25">
      <c r="A485" s="9" t="s">
        <v>3813</v>
      </c>
      <c r="B485" s="9">
        <v>13</v>
      </c>
      <c r="C485" s="9" t="s">
        <v>19</v>
      </c>
      <c r="D485" s="10"/>
      <c r="E485" s="9" t="s">
        <v>1697</v>
      </c>
      <c r="F485" s="9" t="s">
        <v>1698</v>
      </c>
      <c r="G485" s="9" t="s">
        <v>384</v>
      </c>
      <c r="H485" s="9" t="s">
        <v>1699</v>
      </c>
      <c r="I485" s="9" t="s">
        <v>1700</v>
      </c>
      <c r="J485" s="5" t="s">
        <v>2801</v>
      </c>
      <c r="K485" t="str">
        <f>IF((VLOOKUP(A485,'FBS input file'!A:D,2,0))="","Not Binding",VLOOKUP(A485,'FBS input file'!A:D,2,0))</f>
        <v>Not Binding</v>
      </c>
    </row>
    <row r="486" spans="1:11" ht="120" customHeight="1" x14ac:dyDescent="0.25">
      <c r="A486" s="9" t="s">
        <v>3814</v>
      </c>
      <c r="B486" s="9">
        <v>16</v>
      </c>
      <c r="C486" s="9" t="s">
        <v>9</v>
      </c>
      <c r="D486" s="10"/>
      <c r="E486" s="9" t="s">
        <v>1446</v>
      </c>
      <c r="F486" s="9" t="s">
        <v>1447</v>
      </c>
      <c r="G486" s="9" t="s">
        <v>183</v>
      </c>
      <c r="H486" s="9" t="s">
        <v>1701</v>
      </c>
      <c r="I486" s="9" t="s">
        <v>1702</v>
      </c>
      <c r="J486" s="5" t="s">
        <v>2728</v>
      </c>
      <c r="K486" t="str">
        <f>IF((VLOOKUP(A486,'FBS input file'!A:D,2,0))="","Not Binding",VLOOKUP(A486,'FBS input file'!A:D,2,0))</f>
        <v>Not Binding</v>
      </c>
    </row>
    <row r="487" spans="1:11" ht="120" customHeight="1" x14ac:dyDescent="0.25">
      <c r="A487" s="9" t="s">
        <v>3815</v>
      </c>
      <c r="B487" s="9">
        <v>41</v>
      </c>
      <c r="C487" s="9" t="s">
        <v>9</v>
      </c>
      <c r="D487" s="10"/>
      <c r="E487" s="9" t="s">
        <v>802</v>
      </c>
      <c r="F487" s="9" t="s">
        <v>803</v>
      </c>
      <c r="G487" s="9" t="s">
        <v>183</v>
      </c>
      <c r="H487" s="9" t="s">
        <v>1703</v>
      </c>
      <c r="I487" s="9" t="s">
        <v>1704</v>
      </c>
      <c r="J487" s="5" t="s">
        <v>2768</v>
      </c>
      <c r="K487" t="str">
        <f>IF((VLOOKUP(A487,'FBS input file'!A:D,2,0))="","Not Binding",VLOOKUP(A487,'FBS input file'!A:D,2,0))</f>
        <v>Not Binding</v>
      </c>
    </row>
    <row r="488" spans="1:11" ht="120" customHeight="1" x14ac:dyDescent="0.25">
      <c r="A488" s="9" t="s">
        <v>3816</v>
      </c>
      <c r="B488" s="9">
        <v>45</v>
      </c>
      <c r="C488" s="9" t="s">
        <v>9</v>
      </c>
      <c r="D488" s="10"/>
      <c r="E488" s="9" t="s">
        <v>1705</v>
      </c>
      <c r="F488" s="9" t="s">
        <v>1706</v>
      </c>
      <c r="G488" s="9" t="s">
        <v>26</v>
      </c>
      <c r="H488" s="9" t="s">
        <v>1707</v>
      </c>
      <c r="I488" s="9" t="s">
        <v>1708</v>
      </c>
      <c r="J488" s="5" t="s">
        <v>2738</v>
      </c>
      <c r="K488" t="str">
        <f>IF((VLOOKUP(A488,'FBS input file'!A:D,2,0))="","Not Binding",VLOOKUP(A488,'FBS input file'!A:D,2,0))</f>
        <v>Not Binding</v>
      </c>
    </row>
    <row r="489" spans="1:11" ht="120" customHeight="1" x14ac:dyDescent="0.25">
      <c r="A489" s="9" t="s">
        <v>3817</v>
      </c>
      <c r="B489" s="9">
        <v>34</v>
      </c>
      <c r="C489" s="9" t="s">
        <v>19</v>
      </c>
      <c r="D489" s="10"/>
      <c r="E489" s="9" t="s">
        <v>1709</v>
      </c>
      <c r="F489" s="9" t="s">
        <v>1710</v>
      </c>
      <c r="G489" s="9" t="s">
        <v>5002</v>
      </c>
      <c r="H489" s="9" t="s">
        <v>1711</v>
      </c>
      <c r="I489" s="9" t="s">
        <v>1712</v>
      </c>
      <c r="J489" s="5" t="s">
        <v>2605</v>
      </c>
      <c r="K489" t="str">
        <f>IF((VLOOKUP(A489,'FBS input file'!A:D,2,0))="","Not Binding",VLOOKUP(A489,'FBS input file'!A:D,2,0))</f>
        <v>Not Binding</v>
      </c>
    </row>
    <row r="490" spans="1:11" ht="120" customHeight="1" x14ac:dyDescent="0.25">
      <c r="A490" s="9" t="s">
        <v>3818</v>
      </c>
      <c r="B490" s="9">
        <v>38</v>
      </c>
      <c r="C490" s="9" t="s">
        <v>9</v>
      </c>
      <c r="D490" s="10"/>
      <c r="E490" s="9" t="s">
        <v>398</v>
      </c>
      <c r="F490" s="9" t="s">
        <v>399</v>
      </c>
      <c r="G490" s="9" t="s">
        <v>260</v>
      </c>
      <c r="H490" s="9" t="s">
        <v>1713</v>
      </c>
      <c r="I490" s="9" t="s">
        <v>1714</v>
      </c>
      <c r="J490" s="5" t="s">
        <v>2942</v>
      </c>
      <c r="K490" t="str">
        <f>IF((VLOOKUP(A490,'FBS input file'!A:D,2,0))="","Not Binding",VLOOKUP(A490,'FBS input file'!A:D,2,0))</f>
        <v>Not Binding</v>
      </c>
    </row>
    <row r="491" spans="1:11" ht="120" customHeight="1" x14ac:dyDescent="0.25">
      <c r="A491" s="9" t="s">
        <v>3819</v>
      </c>
      <c r="B491" s="9">
        <v>9</v>
      </c>
      <c r="C491" s="9" t="s">
        <v>9</v>
      </c>
      <c r="D491" s="10"/>
      <c r="E491" s="9" t="s">
        <v>1715</v>
      </c>
      <c r="F491" s="9" t="s">
        <v>1716</v>
      </c>
      <c r="G491" s="9" t="s">
        <v>26</v>
      </c>
      <c r="H491" s="9" t="s">
        <v>1717</v>
      </c>
      <c r="I491" s="9" t="s">
        <v>1718</v>
      </c>
      <c r="J491" s="5" t="s">
        <v>2733</v>
      </c>
      <c r="K491" t="str">
        <f>IF((VLOOKUP(A491,'FBS input file'!A:D,2,0))="","Not Binding",VLOOKUP(A491,'FBS input file'!A:D,2,0))</f>
        <v>Not Binding</v>
      </c>
    </row>
    <row r="492" spans="1:11" ht="120" customHeight="1" x14ac:dyDescent="0.25">
      <c r="A492" s="9" t="s">
        <v>3820</v>
      </c>
      <c r="B492" s="9">
        <v>6</v>
      </c>
      <c r="C492" s="9" t="s">
        <v>9</v>
      </c>
      <c r="D492" s="10"/>
      <c r="E492" s="9" t="s">
        <v>662</v>
      </c>
      <c r="F492" s="9" t="s">
        <v>663</v>
      </c>
      <c r="G492" s="9" t="s">
        <v>5002</v>
      </c>
      <c r="H492" s="9" t="s">
        <v>1719</v>
      </c>
      <c r="I492" s="9" t="s">
        <v>1720</v>
      </c>
      <c r="J492" s="5" t="s">
        <v>2595</v>
      </c>
      <c r="K492" t="str">
        <f>IF((VLOOKUP(A492,'FBS input file'!A:D,2,0))="","Not Binding",VLOOKUP(A492,'FBS input file'!A:D,2,0))</f>
        <v>Not Binding</v>
      </c>
    </row>
    <row r="493" spans="1:11" ht="120" customHeight="1" x14ac:dyDescent="0.25">
      <c r="A493" s="9" t="s">
        <v>3821</v>
      </c>
      <c r="B493" s="9">
        <v>8</v>
      </c>
      <c r="C493" s="9" t="s">
        <v>19</v>
      </c>
      <c r="D493" s="10"/>
      <c r="E493" s="9" t="s">
        <v>1715</v>
      </c>
      <c r="F493" s="9" t="s">
        <v>1716</v>
      </c>
      <c r="G493" s="9" t="s">
        <v>384</v>
      </c>
      <c r="H493" s="9" t="s">
        <v>1721</v>
      </c>
      <c r="I493" s="9" t="s">
        <v>1722</v>
      </c>
      <c r="J493" s="5" t="s">
        <v>2734</v>
      </c>
      <c r="K493" t="str">
        <f>IF((VLOOKUP(A493,'FBS input file'!A:D,2,0))="","Not Binding",VLOOKUP(A493,'FBS input file'!A:D,2,0))</f>
        <v>Not Binding</v>
      </c>
    </row>
    <row r="494" spans="1:11" ht="120" customHeight="1" x14ac:dyDescent="0.25">
      <c r="A494" s="9" t="s">
        <v>3822</v>
      </c>
      <c r="B494" s="9">
        <v>64</v>
      </c>
      <c r="C494" s="9" t="s">
        <v>9</v>
      </c>
      <c r="D494" s="10"/>
      <c r="E494" s="9" t="s">
        <v>1723</v>
      </c>
      <c r="F494" s="9" t="s">
        <v>1724</v>
      </c>
      <c r="G494" s="9" t="s">
        <v>26</v>
      </c>
      <c r="H494" s="9" t="s">
        <v>1725</v>
      </c>
      <c r="I494" s="9" t="s">
        <v>1726</v>
      </c>
      <c r="J494" s="5" t="s">
        <v>3308</v>
      </c>
      <c r="K494" t="str">
        <f>IF((VLOOKUP(A494,'FBS input file'!A:D,2,0))="","Not Binding",VLOOKUP(A494,'FBS input file'!A:D,2,0))</f>
        <v>Ambiguous</v>
      </c>
    </row>
    <row r="495" spans="1:11" ht="120" customHeight="1" x14ac:dyDescent="0.25">
      <c r="A495" s="9" t="s">
        <v>3823</v>
      </c>
      <c r="B495" s="9">
        <v>65</v>
      </c>
      <c r="C495" s="9" t="s">
        <v>9</v>
      </c>
      <c r="D495" s="10"/>
      <c r="E495" s="9" t="s">
        <v>882</v>
      </c>
      <c r="F495" s="9" t="s">
        <v>883</v>
      </c>
      <c r="G495" s="9" t="s">
        <v>5002</v>
      </c>
      <c r="H495" s="9" t="s">
        <v>1727</v>
      </c>
      <c r="I495" s="9" t="s">
        <v>1728</v>
      </c>
      <c r="J495" s="5" t="s">
        <v>2923</v>
      </c>
      <c r="K495" t="str">
        <f>IF((VLOOKUP(A495,'FBS input file'!A:D,2,0))="","Not Binding",VLOOKUP(A495,'FBS input file'!A:D,2,0))</f>
        <v>Not Binding</v>
      </c>
    </row>
    <row r="496" spans="1:11" ht="120" customHeight="1" x14ac:dyDescent="0.25">
      <c r="A496" s="9" t="s">
        <v>3824</v>
      </c>
      <c r="B496" s="9">
        <v>61</v>
      </c>
      <c r="C496" s="9" t="s">
        <v>9</v>
      </c>
      <c r="D496" s="10"/>
      <c r="E496" s="9" t="s">
        <v>1729</v>
      </c>
      <c r="F496" s="9" t="s">
        <v>1730</v>
      </c>
      <c r="G496" s="9" t="s">
        <v>12</v>
      </c>
      <c r="H496" s="9" t="s">
        <v>1731</v>
      </c>
      <c r="I496" s="9" t="s">
        <v>1732</v>
      </c>
      <c r="J496" s="5" t="s">
        <v>2817</v>
      </c>
      <c r="K496" t="str">
        <f>IF((VLOOKUP(A496,'FBS input file'!A:D,2,0))="","Not Binding",VLOOKUP(A496,'FBS input file'!A:D,2,0))</f>
        <v>Not Binding</v>
      </c>
    </row>
    <row r="497" spans="1:11" ht="120" customHeight="1" x14ac:dyDescent="0.25">
      <c r="A497" s="9" t="s">
        <v>3825</v>
      </c>
      <c r="B497" s="9">
        <v>63</v>
      </c>
      <c r="C497" s="9" t="s">
        <v>19</v>
      </c>
      <c r="D497" s="10"/>
      <c r="E497" s="9" t="s">
        <v>1733</v>
      </c>
      <c r="F497" s="9" t="s">
        <v>1192</v>
      </c>
      <c r="G497" s="9" t="s">
        <v>384</v>
      </c>
      <c r="H497" s="9" t="s">
        <v>1734</v>
      </c>
      <c r="I497" s="9" t="s">
        <v>1735</v>
      </c>
      <c r="J497" s="5" t="s">
        <v>3056</v>
      </c>
      <c r="K497" t="str">
        <f>IF((VLOOKUP(A497,'FBS input file'!A:D,2,0))="","Not Binding",VLOOKUP(A497,'FBS input file'!A:D,2,0))</f>
        <v>Not Binding</v>
      </c>
    </row>
    <row r="498" spans="1:11" ht="120" customHeight="1" x14ac:dyDescent="0.25">
      <c r="A498" s="9" t="s">
        <v>3826</v>
      </c>
      <c r="B498" s="9">
        <v>88</v>
      </c>
      <c r="C498" s="9" t="s">
        <v>19</v>
      </c>
      <c r="D498" s="10"/>
      <c r="E498" s="9" t="s">
        <v>1736</v>
      </c>
      <c r="F498" s="9" t="s">
        <v>959</v>
      </c>
      <c r="G498" s="9" t="s">
        <v>5002</v>
      </c>
      <c r="H498" s="9" t="s">
        <v>1737</v>
      </c>
      <c r="I498" s="9" t="s">
        <v>1738</v>
      </c>
      <c r="J498" s="5" t="s">
        <v>2955</v>
      </c>
      <c r="K498" t="str">
        <f>IF((VLOOKUP(A498,'FBS input file'!A:D,2,0))="","Not Binding",VLOOKUP(A498,'FBS input file'!A:D,2,0))</f>
        <v>Not Binding</v>
      </c>
    </row>
    <row r="499" spans="1:11" ht="120" customHeight="1" x14ac:dyDescent="0.25">
      <c r="A499" s="9" t="s">
        <v>3827</v>
      </c>
      <c r="B499" s="9">
        <v>91</v>
      </c>
      <c r="C499" s="9" t="s">
        <v>9</v>
      </c>
      <c r="D499" s="10"/>
      <c r="E499" s="9" t="s">
        <v>1739</v>
      </c>
      <c r="F499" s="9" t="s">
        <v>1740</v>
      </c>
      <c r="G499" s="9" t="s">
        <v>260</v>
      </c>
      <c r="H499" s="9" t="s">
        <v>1741</v>
      </c>
      <c r="I499" s="9" t="s">
        <v>1742</v>
      </c>
      <c r="J499" s="5" t="s">
        <v>2696</v>
      </c>
      <c r="K499" t="str">
        <f>IF((VLOOKUP(A499,'FBS input file'!A:D,2,0))="","Not Binding",VLOOKUP(A499,'FBS input file'!A:D,2,0))</f>
        <v>Ambiguous</v>
      </c>
    </row>
    <row r="500" spans="1:11" ht="120" customHeight="1" x14ac:dyDescent="0.25">
      <c r="A500" s="9" t="s">
        <v>3828</v>
      </c>
      <c r="B500" s="9">
        <v>81</v>
      </c>
      <c r="C500" s="9" t="s">
        <v>9</v>
      </c>
      <c r="D500" s="10"/>
      <c r="E500" s="9" t="s">
        <v>1743</v>
      </c>
      <c r="F500" s="9" t="s">
        <v>1744</v>
      </c>
      <c r="G500" s="9" t="s">
        <v>183</v>
      </c>
      <c r="H500" s="9" t="s">
        <v>1745</v>
      </c>
      <c r="I500" s="9" t="s">
        <v>1746</v>
      </c>
      <c r="J500" s="5" t="s">
        <v>2895</v>
      </c>
      <c r="K500" t="str">
        <f>IF((VLOOKUP(A500,'FBS input file'!A:D,2,0))="","Not Binding",VLOOKUP(A500,'FBS input file'!A:D,2,0))</f>
        <v>Not Binding</v>
      </c>
    </row>
    <row r="501" spans="1:11" ht="120" customHeight="1" x14ac:dyDescent="0.25">
      <c r="A501" s="9" t="s">
        <v>3829</v>
      </c>
      <c r="B501" s="9">
        <v>85</v>
      </c>
      <c r="C501" s="9" t="s">
        <v>9</v>
      </c>
      <c r="D501" s="10"/>
      <c r="E501" s="9" t="s">
        <v>1469</v>
      </c>
      <c r="F501" s="9" t="s">
        <v>1470</v>
      </c>
      <c r="G501" s="9" t="s">
        <v>183</v>
      </c>
      <c r="H501" s="9" t="s">
        <v>1747</v>
      </c>
      <c r="I501" s="9" t="s">
        <v>1748</v>
      </c>
      <c r="J501" s="5" t="s">
        <v>2645</v>
      </c>
      <c r="K501" t="str">
        <f>IF((VLOOKUP(A501,'FBS input file'!A:D,2,0))="","Not Binding",VLOOKUP(A501,'FBS input file'!A:D,2,0))</f>
        <v>Not Binding</v>
      </c>
    </row>
    <row r="502" spans="1:11" ht="120" customHeight="1" x14ac:dyDescent="0.25">
      <c r="A502" s="9" t="s">
        <v>3830</v>
      </c>
      <c r="B502" s="9">
        <v>74</v>
      </c>
      <c r="C502" s="9" t="s">
        <v>9</v>
      </c>
      <c r="D502" s="10"/>
      <c r="E502" s="9" t="s">
        <v>1749</v>
      </c>
      <c r="F502" s="9" t="s">
        <v>1750</v>
      </c>
      <c r="G502" s="9" t="s">
        <v>12</v>
      </c>
      <c r="H502" s="9" t="s">
        <v>1751</v>
      </c>
      <c r="I502" s="9" t="s">
        <v>1752</v>
      </c>
      <c r="J502" s="5" t="s">
        <v>2599</v>
      </c>
      <c r="K502" t="str">
        <f>IF((VLOOKUP(A502,'FBS input file'!A:D,2,0))="","Not Binding",VLOOKUP(A502,'FBS input file'!A:D,2,0))</f>
        <v>Not Binding</v>
      </c>
    </row>
    <row r="503" spans="1:11" ht="120" customHeight="1" x14ac:dyDescent="0.25">
      <c r="A503" s="9" t="s">
        <v>3831</v>
      </c>
      <c r="B503" s="9">
        <v>54</v>
      </c>
      <c r="C503" s="9" t="s">
        <v>9</v>
      </c>
      <c r="D503" s="10"/>
      <c r="E503" s="9" t="s">
        <v>1753</v>
      </c>
      <c r="F503" s="9" t="s">
        <v>1754</v>
      </c>
      <c r="G503" s="9" t="s">
        <v>183</v>
      </c>
      <c r="H503" s="9" t="s">
        <v>1755</v>
      </c>
      <c r="I503" s="9" t="s">
        <v>1756</v>
      </c>
      <c r="J503" s="5" t="s">
        <v>3062</v>
      </c>
      <c r="K503" t="str">
        <f>IF((VLOOKUP(A503,'FBS input file'!A:D,2,0))="","Not Binding",VLOOKUP(A503,'FBS input file'!A:D,2,0))</f>
        <v>Not Binding</v>
      </c>
    </row>
    <row r="504" spans="1:11" ht="120" customHeight="1" x14ac:dyDescent="0.25">
      <c r="A504" s="9" t="s">
        <v>3832</v>
      </c>
      <c r="B504" s="9">
        <v>55</v>
      </c>
      <c r="C504" s="9" t="s">
        <v>9</v>
      </c>
      <c r="D504" s="10"/>
      <c r="E504" s="9" t="s">
        <v>1757</v>
      </c>
      <c r="F504" s="9" t="s">
        <v>1758</v>
      </c>
      <c r="G504" s="9" t="s">
        <v>260</v>
      </c>
      <c r="H504" s="9" t="s">
        <v>1759</v>
      </c>
      <c r="I504" s="9" t="s">
        <v>1760</v>
      </c>
      <c r="J504" s="5" t="s">
        <v>3079</v>
      </c>
      <c r="K504" t="str">
        <f>IF((VLOOKUP(A504,'FBS input file'!A:D,2,0))="","Not Binding",VLOOKUP(A504,'FBS input file'!A:D,2,0))</f>
        <v>Not Binding</v>
      </c>
    </row>
    <row r="505" spans="1:11" ht="120" customHeight="1" x14ac:dyDescent="0.25">
      <c r="A505" s="9" t="s">
        <v>3833</v>
      </c>
      <c r="B505" s="9">
        <v>52</v>
      </c>
      <c r="C505" s="9" t="s">
        <v>9</v>
      </c>
      <c r="D505" s="10"/>
      <c r="E505" s="9" t="s">
        <v>926</v>
      </c>
      <c r="F505" s="9" t="s">
        <v>927</v>
      </c>
      <c r="G505" s="9" t="s">
        <v>79</v>
      </c>
      <c r="H505" s="9" t="s">
        <v>1761</v>
      </c>
      <c r="I505" s="9" t="s">
        <v>1762</v>
      </c>
      <c r="J505" s="5" t="s">
        <v>3047</v>
      </c>
      <c r="K505" t="str">
        <f>IF((VLOOKUP(A505,'FBS input file'!A:D,2,0))="","Not Binding",VLOOKUP(A505,'FBS input file'!A:D,2,0))</f>
        <v>Not Binding</v>
      </c>
    </row>
    <row r="506" spans="1:11" ht="120" customHeight="1" x14ac:dyDescent="0.25">
      <c r="A506" s="9" t="s">
        <v>3834</v>
      </c>
      <c r="B506" s="9">
        <v>18</v>
      </c>
      <c r="C506" s="9" t="s">
        <v>19</v>
      </c>
      <c r="D506" s="10"/>
      <c r="E506" s="9" t="s">
        <v>1763</v>
      </c>
      <c r="F506" s="9" t="s">
        <v>1764</v>
      </c>
      <c r="G506" s="9" t="s">
        <v>384</v>
      </c>
      <c r="H506" s="9" t="s">
        <v>1765</v>
      </c>
      <c r="I506" s="9" t="s">
        <v>1766</v>
      </c>
      <c r="J506" s="5" t="s">
        <v>3124</v>
      </c>
      <c r="K506" t="str">
        <f>IF((VLOOKUP(A506,'FBS input file'!A:D,2,0))="","Not Binding",VLOOKUP(A506,'FBS input file'!A:D,2,0))</f>
        <v>Not Binding</v>
      </c>
    </row>
    <row r="507" spans="1:11" ht="120" customHeight="1" x14ac:dyDescent="0.25">
      <c r="A507" s="9" t="s">
        <v>3835</v>
      </c>
      <c r="B507" s="9">
        <v>12</v>
      </c>
      <c r="C507" s="9" t="s">
        <v>9</v>
      </c>
      <c r="D507" s="10"/>
      <c r="E507" s="9" t="s">
        <v>1767</v>
      </c>
      <c r="F507" s="9" t="s">
        <v>1768</v>
      </c>
      <c r="G507" s="9" t="s">
        <v>260</v>
      </c>
      <c r="H507" s="9" t="s">
        <v>1769</v>
      </c>
      <c r="I507" s="9" t="s">
        <v>1770</v>
      </c>
      <c r="J507" s="5" t="s">
        <v>2906</v>
      </c>
      <c r="K507" t="str">
        <f>IF((VLOOKUP(A507,'FBS input file'!A:D,2,0))="","Not Binding",VLOOKUP(A507,'FBS input file'!A:D,2,0))</f>
        <v>Not Binding</v>
      </c>
    </row>
    <row r="508" spans="1:11" ht="120" customHeight="1" x14ac:dyDescent="0.25">
      <c r="A508" s="9" t="s">
        <v>3836</v>
      </c>
      <c r="B508" s="9">
        <v>15</v>
      </c>
      <c r="C508" s="9" t="s">
        <v>19</v>
      </c>
      <c r="D508" s="10"/>
      <c r="E508" s="9" t="s">
        <v>1771</v>
      </c>
      <c r="F508" s="9" t="s">
        <v>883</v>
      </c>
      <c r="G508" s="9" t="s">
        <v>384</v>
      </c>
      <c r="H508" s="9" t="s">
        <v>1772</v>
      </c>
      <c r="I508" s="9" t="s">
        <v>1773</v>
      </c>
      <c r="J508" s="5" t="s">
        <v>2928</v>
      </c>
      <c r="K508" t="str">
        <f>IF((VLOOKUP(A508,'FBS input file'!A:D,2,0))="","Not Binding",VLOOKUP(A508,'FBS input file'!A:D,2,0))</f>
        <v>Not Binding</v>
      </c>
    </row>
    <row r="509" spans="1:11" ht="120" customHeight="1" x14ac:dyDescent="0.25">
      <c r="A509" s="9" t="s">
        <v>3837</v>
      </c>
      <c r="B509" s="9">
        <v>40</v>
      </c>
      <c r="C509" s="9" t="s">
        <v>9</v>
      </c>
      <c r="D509" s="10"/>
      <c r="E509" s="9" t="s">
        <v>1774</v>
      </c>
      <c r="F509" s="9" t="s">
        <v>1775</v>
      </c>
      <c r="G509" s="9" t="s">
        <v>183</v>
      </c>
      <c r="H509" s="9" t="s">
        <v>1776</v>
      </c>
      <c r="I509" s="9" t="s">
        <v>1777</v>
      </c>
      <c r="J509" s="5" t="s">
        <v>2886</v>
      </c>
      <c r="K509" t="str">
        <f>IF((VLOOKUP(A509,'FBS input file'!A:D,2,0))="","Not Binding",VLOOKUP(A509,'FBS input file'!A:D,2,0))</f>
        <v>Not Binding</v>
      </c>
    </row>
    <row r="510" spans="1:11" ht="120" customHeight="1" x14ac:dyDescent="0.25">
      <c r="A510" s="9" t="s">
        <v>3838</v>
      </c>
      <c r="B510" s="9">
        <v>44</v>
      </c>
      <c r="C510" s="9" t="s">
        <v>19</v>
      </c>
      <c r="D510" s="10"/>
      <c r="E510" s="9" t="s">
        <v>1778</v>
      </c>
      <c r="F510" s="9" t="s">
        <v>1779</v>
      </c>
      <c r="G510" s="9" t="s">
        <v>384</v>
      </c>
      <c r="H510" s="9" t="s">
        <v>1780</v>
      </c>
      <c r="I510" s="9" t="s">
        <v>1781</v>
      </c>
      <c r="J510" s="5" t="s">
        <v>2941</v>
      </c>
      <c r="K510" t="str">
        <f>IF((VLOOKUP(A510,'FBS input file'!A:D,2,0))="","Not Binding",VLOOKUP(A510,'FBS input file'!A:D,2,0))</f>
        <v>Not Binding</v>
      </c>
    </row>
    <row r="511" spans="1:11" ht="120" customHeight="1" x14ac:dyDescent="0.25">
      <c r="A511" s="9" t="s">
        <v>3839</v>
      </c>
      <c r="B511" s="9">
        <v>33</v>
      </c>
      <c r="C511" s="9" t="s">
        <v>9</v>
      </c>
      <c r="D511" s="10"/>
      <c r="E511" s="9" t="s">
        <v>1782</v>
      </c>
      <c r="F511" s="9" t="s">
        <v>935</v>
      </c>
      <c r="G511" s="9" t="s">
        <v>12</v>
      </c>
      <c r="H511" s="9" t="s">
        <v>1783</v>
      </c>
      <c r="I511" s="9" t="s">
        <v>1784</v>
      </c>
      <c r="J511" s="5" t="s">
        <v>2809</v>
      </c>
      <c r="K511" t="str">
        <f>IF((VLOOKUP(A511,'FBS input file'!A:D,2,0))="","Not Binding",VLOOKUP(A511,'FBS input file'!A:D,2,0))</f>
        <v>Not Binding</v>
      </c>
    </row>
    <row r="512" spans="1:11" ht="120" customHeight="1" x14ac:dyDescent="0.25">
      <c r="A512" s="9" t="s">
        <v>3840</v>
      </c>
      <c r="B512" s="9">
        <v>37</v>
      </c>
      <c r="C512" s="9" t="s">
        <v>9</v>
      </c>
      <c r="D512" s="10"/>
      <c r="E512" s="9" t="s">
        <v>662</v>
      </c>
      <c r="F512" s="9" t="s">
        <v>663</v>
      </c>
      <c r="G512" s="9" t="s">
        <v>183</v>
      </c>
      <c r="H512" s="9" t="s">
        <v>1785</v>
      </c>
      <c r="I512" s="9" t="s">
        <v>1786</v>
      </c>
      <c r="J512" s="5" t="s">
        <v>2594</v>
      </c>
      <c r="K512" t="str">
        <f>IF((VLOOKUP(A512,'FBS input file'!A:D,2,0))="","Not Binding",VLOOKUP(A512,'FBS input file'!A:D,2,0))</f>
        <v>Not Binding</v>
      </c>
    </row>
    <row r="513" spans="1:11" ht="120" customHeight="1" x14ac:dyDescent="0.25">
      <c r="A513" s="9" t="s">
        <v>3841</v>
      </c>
      <c r="B513" s="9">
        <v>27</v>
      </c>
      <c r="C513" s="9" t="s">
        <v>9</v>
      </c>
      <c r="D513" s="10"/>
      <c r="E513" s="9" t="s">
        <v>852</v>
      </c>
      <c r="F513" s="9" t="s">
        <v>853</v>
      </c>
      <c r="G513" s="9" t="s">
        <v>26</v>
      </c>
      <c r="H513" s="9" t="s">
        <v>1787</v>
      </c>
      <c r="I513" s="9" t="s">
        <v>1788</v>
      </c>
      <c r="J513" s="5" t="s">
        <v>2662</v>
      </c>
      <c r="K513" t="str">
        <f>IF((VLOOKUP(A513,'FBS input file'!A:D,2,0))="","Not Binding",VLOOKUP(A513,'FBS input file'!A:D,2,0))</f>
        <v>Not Binding</v>
      </c>
    </row>
    <row r="514" spans="1:11" ht="120" customHeight="1" x14ac:dyDescent="0.25">
      <c r="A514" s="9" t="s">
        <v>3842</v>
      </c>
      <c r="B514" s="9">
        <v>30</v>
      </c>
      <c r="C514" s="9" t="s">
        <v>9</v>
      </c>
      <c r="D514" s="10"/>
      <c r="E514" s="9" t="s">
        <v>1789</v>
      </c>
      <c r="F514" s="9" t="s">
        <v>1790</v>
      </c>
      <c r="G514" s="9" t="s">
        <v>183</v>
      </c>
      <c r="H514" s="9" t="s">
        <v>1791</v>
      </c>
      <c r="I514" s="9" t="s">
        <v>1792</v>
      </c>
      <c r="J514" s="5" t="s">
        <v>2844</v>
      </c>
      <c r="K514" t="str">
        <f>IF((VLOOKUP(A514,'FBS input file'!A:D,2,0))="","Not Binding",VLOOKUP(A514,'FBS input file'!A:D,2,0))</f>
        <v>Not Binding</v>
      </c>
    </row>
    <row r="515" spans="1:11" ht="120" customHeight="1" x14ac:dyDescent="0.25">
      <c r="A515" s="9" t="s">
        <v>3843</v>
      </c>
      <c r="B515" s="9">
        <v>7</v>
      </c>
      <c r="C515" s="9" t="s">
        <v>9</v>
      </c>
      <c r="D515" s="10"/>
      <c r="E515" s="9" t="s">
        <v>1793</v>
      </c>
      <c r="F515" s="9" t="s">
        <v>1794</v>
      </c>
      <c r="G515" s="9" t="s">
        <v>183</v>
      </c>
      <c r="H515" s="9" t="s">
        <v>1795</v>
      </c>
      <c r="I515" s="9" t="s">
        <v>1796</v>
      </c>
      <c r="J515" s="5" t="s">
        <v>2693</v>
      </c>
      <c r="K515" t="str">
        <f>IF((VLOOKUP(A515,'FBS input file'!A:D,2,0))="","Not Binding",VLOOKUP(A515,'FBS input file'!A:D,2,0))</f>
        <v>Ambiguous</v>
      </c>
    </row>
    <row r="516" spans="1:11" ht="120" customHeight="1" x14ac:dyDescent="0.25">
      <c r="A516" s="9" t="s">
        <v>3844</v>
      </c>
      <c r="B516" s="9">
        <v>3</v>
      </c>
      <c r="C516" s="9" t="s">
        <v>19</v>
      </c>
      <c r="D516" s="10"/>
      <c r="E516" s="9" t="s">
        <v>1797</v>
      </c>
      <c r="F516" s="9" t="s">
        <v>1798</v>
      </c>
      <c r="G516" s="9" t="s">
        <v>5002</v>
      </c>
      <c r="H516" s="9" t="s">
        <v>1799</v>
      </c>
      <c r="I516" s="9" t="s">
        <v>1800</v>
      </c>
      <c r="J516" s="5" t="s">
        <v>3034</v>
      </c>
      <c r="K516" t="str">
        <f>IF((VLOOKUP(A516,'FBS input file'!A:D,2,0))="","Not Binding",VLOOKUP(A516,'FBS input file'!A:D,2,0))</f>
        <v>Not Binding</v>
      </c>
    </row>
    <row r="517" spans="1:11" ht="120" customHeight="1" x14ac:dyDescent="0.25">
      <c r="A517" s="9" t="s">
        <v>3845</v>
      </c>
      <c r="B517" s="9">
        <v>5</v>
      </c>
      <c r="C517" s="9" t="s">
        <v>9</v>
      </c>
      <c r="D517" s="10"/>
      <c r="E517" s="9" t="s">
        <v>1801</v>
      </c>
      <c r="F517" s="9" t="s">
        <v>1802</v>
      </c>
      <c r="G517" s="9" t="s">
        <v>183</v>
      </c>
      <c r="H517" s="9" t="s">
        <v>1803</v>
      </c>
      <c r="I517" s="9" t="s">
        <v>1804</v>
      </c>
      <c r="J517" s="5" t="s">
        <v>2769</v>
      </c>
      <c r="K517" t="str">
        <f>IF((VLOOKUP(A517,'FBS input file'!A:D,2,0))="","Not Binding",VLOOKUP(A517,'FBS input file'!A:D,2,0))</f>
        <v>Not Binding</v>
      </c>
    </row>
    <row r="518" spans="1:11" ht="120" customHeight="1" x14ac:dyDescent="0.25">
      <c r="A518" s="9" t="s">
        <v>3846</v>
      </c>
      <c r="B518" s="9">
        <v>60</v>
      </c>
      <c r="C518" s="9" t="s">
        <v>19</v>
      </c>
      <c r="D518" s="10"/>
      <c r="E518" s="9" t="s">
        <v>810</v>
      </c>
      <c r="F518" s="9" t="s">
        <v>811</v>
      </c>
      <c r="G518" s="9" t="s">
        <v>384</v>
      </c>
      <c r="H518" s="9" t="s">
        <v>1805</v>
      </c>
      <c r="I518" s="9" t="s">
        <v>1806</v>
      </c>
      <c r="J518" s="5" t="s">
        <v>2865</v>
      </c>
      <c r="K518" t="str">
        <f>IF((VLOOKUP(A518,'FBS input file'!A:D,2,0))="","Not Binding",VLOOKUP(A518,'FBS input file'!A:D,2,0))</f>
        <v>Not Binding</v>
      </c>
    </row>
    <row r="519" spans="1:11" ht="120" customHeight="1" x14ac:dyDescent="0.25">
      <c r="A519" s="9" t="s">
        <v>3847</v>
      </c>
      <c r="B519" s="9">
        <v>62</v>
      </c>
      <c r="C519" s="9" t="s">
        <v>9</v>
      </c>
      <c r="D519" s="10"/>
      <c r="E519" s="9" t="s">
        <v>1807</v>
      </c>
      <c r="F519" s="9" t="s">
        <v>1808</v>
      </c>
      <c r="G519" s="9" t="s">
        <v>183</v>
      </c>
      <c r="H519" s="9" t="s">
        <v>1809</v>
      </c>
      <c r="I519" s="9" t="s">
        <v>1810</v>
      </c>
      <c r="J519" s="5" t="s">
        <v>3139</v>
      </c>
      <c r="K519" t="str">
        <f>IF((VLOOKUP(A519,'FBS input file'!A:D,2,0))="","Not Binding",VLOOKUP(A519,'FBS input file'!A:D,2,0))</f>
        <v>Not Binding</v>
      </c>
    </row>
    <row r="520" spans="1:11" ht="120" customHeight="1" x14ac:dyDescent="0.25">
      <c r="A520" s="9" t="s">
        <v>3848</v>
      </c>
      <c r="B520" s="9">
        <v>87</v>
      </c>
      <c r="C520" s="9" t="s">
        <v>19</v>
      </c>
      <c r="D520" s="10"/>
      <c r="E520" s="9" t="s">
        <v>1811</v>
      </c>
      <c r="F520" s="9" t="s">
        <v>1812</v>
      </c>
      <c r="G520" s="9" t="s">
        <v>5002</v>
      </c>
      <c r="H520" s="9" t="s">
        <v>1813</v>
      </c>
      <c r="I520" s="9" t="s">
        <v>1814</v>
      </c>
      <c r="J520" s="5" t="s">
        <v>2840</v>
      </c>
      <c r="K520" t="str">
        <f>IF((VLOOKUP(A520,'FBS input file'!A:D,2,0))="","Not Binding",VLOOKUP(A520,'FBS input file'!A:D,2,0))</f>
        <v>Not Binding</v>
      </c>
    </row>
    <row r="521" spans="1:11" ht="120" customHeight="1" x14ac:dyDescent="0.25">
      <c r="A521" s="9" t="s">
        <v>3849</v>
      </c>
      <c r="B521" s="9">
        <v>90</v>
      </c>
      <c r="C521" s="9" t="s">
        <v>9</v>
      </c>
      <c r="D521" s="10"/>
      <c r="E521" s="9" t="s">
        <v>1815</v>
      </c>
      <c r="F521" s="9" t="s">
        <v>1816</v>
      </c>
      <c r="G521" s="9" t="s">
        <v>260</v>
      </c>
      <c r="H521" s="9" t="s">
        <v>1817</v>
      </c>
      <c r="I521" s="9" t="s">
        <v>1818</v>
      </c>
      <c r="J521" s="5" t="s">
        <v>3129</v>
      </c>
      <c r="K521" t="str">
        <f>IF((VLOOKUP(A521,'FBS input file'!A:D,2,0))="","Not Binding",VLOOKUP(A521,'FBS input file'!A:D,2,0))</f>
        <v>Not Binding</v>
      </c>
    </row>
    <row r="522" spans="1:11" ht="120" customHeight="1" x14ac:dyDescent="0.25">
      <c r="A522" s="9" t="s">
        <v>3850</v>
      </c>
      <c r="B522" s="9">
        <v>80</v>
      </c>
      <c r="C522" s="9" t="s">
        <v>19</v>
      </c>
      <c r="D522" s="10"/>
      <c r="E522" s="9" t="s">
        <v>1819</v>
      </c>
      <c r="F522" s="9" t="s">
        <v>127</v>
      </c>
      <c r="G522" s="9" t="s">
        <v>5002</v>
      </c>
      <c r="H522" s="9" t="s">
        <v>1820</v>
      </c>
      <c r="I522" s="9" t="s">
        <v>1821</v>
      </c>
      <c r="J522" s="5" t="s">
        <v>3287</v>
      </c>
      <c r="K522" t="str">
        <f>IF((VLOOKUP(A522,'FBS input file'!A:D,2,0))="","Not Binding",VLOOKUP(A522,'FBS input file'!A:D,2,0))</f>
        <v>Not Binding</v>
      </c>
    </row>
    <row r="523" spans="1:11" ht="120" customHeight="1" x14ac:dyDescent="0.25">
      <c r="A523" s="9" t="s">
        <v>3851</v>
      </c>
      <c r="B523" s="9">
        <v>84</v>
      </c>
      <c r="C523" s="9" t="s">
        <v>9</v>
      </c>
      <c r="D523" s="10"/>
      <c r="E523" s="9" t="s">
        <v>1681</v>
      </c>
      <c r="F523" s="9" t="s">
        <v>1682</v>
      </c>
      <c r="G523" s="9" t="s">
        <v>26</v>
      </c>
      <c r="H523" s="9" t="s">
        <v>1822</v>
      </c>
      <c r="I523" s="9" t="s">
        <v>1823</v>
      </c>
      <c r="J523" s="5" t="s">
        <v>2580</v>
      </c>
      <c r="K523" t="str">
        <f>IF((VLOOKUP(A523,'FBS input file'!A:D,2,0))="","Not Binding",VLOOKUP(A523,'FBS input file'!A:D,2,0))</f>
        <v>Not Binding</v>
      </c>
    </row>
    <row r="524" spans="1:11" ht="120" customHeight="1" x14ac:dyDescent="0.25">
      <c r="A524" s="9" t="s">
        <v>3852</v>
      </c>
      <c r="B524" s="9">
        <v>73</v>
      </c>
      <c r="C524" s="9" t="s">
        <v>9</v>
      </c>
      <c r="D524" s="10"/>
      <c r="E524" s="9" t="s">
        <v>1824</v>
      </c>
      <c r="F524" s="9" t="s">
        <v>1825</v>
      </c>
      <c r="G524" s="9" t="s">
        <v>183</v>
      </c>
      <c r="H524" s="9" t="s">
        <v>1826</v>
      </c>
      <c r="I524" s="9" t="s">
        <v>1827</v>
      </c>
      <c r="J524" s="5" t="s">
        <v>2568</v>
      </c>
      <c r="K524" t="str">
        <f>IF((VLOOKUP(A524,'FBS input file'!A:D,2,0))="","Not Binding",VLOOKUP(A524,'FBS input file'!A:D,2,0))</f>
        <v>Not Binding</v>
      </c>
    </row>
    <row r="525" spans="1:11" ht="120" customHeight="1" x14ac:dyDescent="0.25">
      <c r="A525" s="9" t="s">
        <v>3853</v>
      </c>
      <c r="B525" s="9">
        <v>77</v>
      </c>
      <c r="C525" s="9" t="s">
        <v>9</v>
      </c>
      <c r="D525" s="10"/>
      <c r="E525" s="9" t="s">
        <v>1828</v>
      </c>
      <c r="F525" s="9" t="s">
        <v>1829</v>
      </c>
      <c r="G525" s="9" t="s">
        <v>183</v>
      </c>
      <c r="H525" s="9" t="s">
        <v>1830</v>
      </c>
      <c r="I525" s="9" t="s">
        <v>1831</v>
      </c>
      <c r="J525" s="5" t="s">
        <v>2586</v>
      </c>
      <c r="K525" t="str">
        <f>IF((VLOOKUP(A525,'FBS input file'!A:D,2,0))="","Not Binding",VLOOKUP(A525,'FBS input file'!A:D,2,0))</f>
        <v>Not Binding</v>
      </c>
    </row>
    <row r="526" spans="1:11" ht="120" customHeight="1" x14ac:dyDescent="0.25">
      <c r="A526" s="9" t="s">
        <v>3854</v>
      </c>
      <c r="B526" s="9">
        <v>68</v>
      </c>
      <c r="C526" s="9" t="s">
        <v>19</v>
      </c>
      <c r="D526" s="10"/>
      <c r="E526" s="9" t="s">
        <v>1832</v>
      </c>
      <c r="F526" s="9" t="s">
        <v>1833</v>
      </c>
      <c r="G526" s="9" t="s">
        <v>384</v>
      </c>
      <c r="H526" s="9" t="s">
        <v>1834</v>
      </c>
      <c r="I526" s="9" t="s">
        <v>1835</v>
      </c>
      <c r="J526" s="5" t="s">
        <v>3043</v>
      </c>
      <c r="K526" t="str">
        <f>IF((VLOOKUP(A526,'FBS input file'!A:D,2,0))="","Not Binding",VLOOKUP(A526,'FBS input file'!A:D,2,0))</f>
        <v>Not Binding</v>
      </c>
    </row>
    <row r="527" spans="1:11" ht="120" customHeight="1" x14ac:dyDescent="0.25">
      <c r="A527" s="9" t="s">
        <v>3855</v>
      </c>
      <c r="B527" s="9">
        <v>51</v>
      </c>
      <c r="C527" s="9" t="s">
        <v>9</v>
      </c>
      <c r="D527" s="10"/>
      <c r="E527" s="9" t="s">
        <v>1836</v>
      </c>
      <c r="F527" s="9" t="s">
        <v>1837</v>
      </c>
      <c r="G527" s="9" t="s">
        <v>26</v>
      </c>
      <c r="H527" s="9" t="s">
        <v>1838</v>
      </c>
      <c r="I527" s="9" t="s">
        <v>1839</v>
      </c>
      <c r="J527" s="5" t="s">
        <v>2685</v>
      </c>
      <c r="K527" t="str">
        <f>IF((VLOOKUP(A527,'FBS input file'!A:D,2,0))="","Not Binding",VLOOKUP(A527,'FBS input file'!A:D,2,0))</f>
        <v>Not Binding</v>
      </c>
    </row>
    <row r="528" spans="1:11" ht="120" customHeight="1" x14ac:dyDescent="0.25">
      <c r="A528" s="9" t="s">
        <v>3856</v>
      </c>
      <c r="B528" s="9">
        <v>53</v>
      </c>
      <c r="C528" s="9" t="s">
        <v>9</v>
      </c>
      <c r="D528" s="10"/>
      <c r="E528" s="9" t="s">
        <v>822</v>
      </c>
      <c r="F528" s="9" t="s">
        <v>823</v>
      </c>
      <c r="G528" s="9" t="s">
        <v>260</v>
      </c>
      <c r="H528" s="9" t="s">
        <v>1840</v>
      </c>
      <c r="I528" s="9" t="s">
        <v>1841</v>
      </c>
      <c r="J528" s="5" t="s">
        <v>2572</v>
      </c>
      <c r="K528" t="str">
        <f>IF((VLOOKUP(A528,'FBS input file'!A:D,2,0))="","Not Binding",VLOOKUP(A528,'FBS input file'!A:D,2,0))</f>
        <v>Not Binding</v>
      </c>
    </row>
    <row r="529" spans="1:11" ht="120" customHeight="1" x14ac:dyDescent="0.25">
      <c r="A529" s="9" t="s">
        <v>3857</v>
      </c>
      <c r="B529" s="9">
        <v>49</v>
      </c>
      <c r="C529" s="9" t="s">
        <v>9</v>
      </c>
      <c r="D529" s="10"/>
      <c r="E529" s="9" t="s">
        <v>158</v>
      </c>
      <c r="F529" s="9" t="s">
        <v>159</v>
      </c>
      <c r="G529" s="9" t="s">
        <v>79</v>
      </c>
      <c r="H529" s="9" t="s">
        <v>1842</v>
      </c>
      <c r="I529" s="9" t="s">
        <v>1843</v>
      </c>
      <c r="J529" s="5" t="s">
        <v>3040</v>
      </c>
      <c r="K529" t="str">
        <f>IF((VLOOKUP(A529,'FBS input file'!A:D,2,0))="","Not Binding",VLOOKUP(A529,'FBS input file'!A:D,2,0))</f>
        <v>Not Binding</v>
      </c>
    </row>
    <row r="530" spans="1:11" ht="120" customHeight="1" x14ac:dyDescent="0.25">
      <c r="A530" s="9" t="s">
        <v>3858</v>
      </c>
      <c r="B530" s="9">
        <v>14</v>
      </c>
      <c r="C530" s="9" t="s">
        <v>19</v>
      </c>
      <c r="D530" s="10"/>
      <c r="E530" s="9" t="s">
        <v>930</v>
      </c>
      <c r="F530" s="9" t="s">
        <v>931</v>
      </c>
      <c r="G530" s="9" t="s">
        <v>384</v>
      </c>
      <c r="H530" s="9" t="s">
        <v>1844</v>
      </c>
      <c r="I530" s="9" t="s">
        <v>1845</v>
      </c>
      <c r="J530" s="5" t="s">
        <v>2882</v>
      </c>
      <c r="K530" t="str">
        <f>IF((VLOOKUP(A530,'FBS input file'!A:D,2,0))="","Not Binding",VLOOKUP(A530,'FBS input file'!A:D,2,0))</f>
        <v>Not Binding</v>
      </c>
    </row>
    <row r="531" spans="1:11" ht="120" customHeight="1" x14ac:dyDescent="0.25">
      <c r="A531" s="9" t="s">
        <v>3859</v>
      </c>
      <c r="B531" s="9">
        <v>39</v>
      </c>
      <c r="C531" s="9" t="s">
        <v>9</v>
      </c>
      <c r="D531" s="10"/>
      <c r="E531" s="9" t="s">
        <v>1846</v>
      </c>
      <c r="F531" s="9" t="s">
        <v>1847</v>
      </c>
      <c r="G531" s="9" t="s">
        <v>183</v>
      </c>
      <c r="H531" s="9" t="s">
        <v>1848</v>
      </c>
      <c r="I531" s="9" t="s">
        <v>1849</v>
      </c>
      <c r="J531" s="5" t="s">
        <v>3238</v>
      </c>
      <c r="K531" t="str">
        <f>IF((VLOOKUP(A531,'FBS input file'!A:D,2,0))="","Not Binding",VLOOKUP(A531,'FBS input file'!A:D,2,0))</f>
        <v>Ambiguous</v>
      </c>
    </row>
    <row r="532" spans="1:11" ht="120" customHeight="1" x14ac:dyDescent="0.25">
      <c r="A532" s="9" t="s">
        <v>3860</v>
      </c>
      <c r="B532" s="9">
        <v>43</v>
      </c>
      <c r="C532" s="9" t="s">
        <v>9</v>
      </c>
      <c r="D532" s="10"/>
      <c r="E532" s="9" t="s">
        <v>882</v>
      </c>
      <c r="F532" s="9" t="s">
        <v>883</v>
      </c>
      <c r="G532" s="9" t="s">
        <v>183</v>
      </c>
      <c r="H532" s="9" t="s">
        <v>1850</v>
      </c>
      <c r="I532" s="9" t="s">
        <v>1851</v>
      </c>
      <c r="J532" s="5" t="s">
        <v>2924</v>
      </c>
      <c r="K532" t="str">
        <f>IF((VLOOKUP(A532,'FBS input file'!A:D,2,0))="","Not Binding",VLOOKUP(A532,'FBS input file'!A:D,2,0))</f>
        <v>Not Binding</v>
      </c>
    </row>
    <row r="533" spans="1:11" ht="120" customHeight="1" x14ac:dyDescent="0.25">
      <c r="A533" s="9" t="s">
        <v>3861</v>
      </c>
      <c r="B533" s="9">
        <v>32</v>
      </c>
      <c r="C533" s="9" t="s">
        <v>9</v>
      </c>
      <c r="D533" s="10"/>
      <c r="E533" s="9" t="s">
        <v>1852</v>
      </c>
      <c r="F533" s="9" t="s">
        <v>1853</v>
      </c>
      <c r="G533" s="9" t="s">
        <v>5002</v>
      </c>
      <c r="H533" s="9" t="s">
        <v>1854</v>
      </c>
      <c r="I533" s="9" t="s">
        <v>1855</v>
      </c>
      <c r="J533" s="5" t="s">
        <v>2781</v>
      </c>
      <c r="K533" t="str">
        <f>IF((VLOOKUP(A533,'FBS input file'!A:D,2,0))="","Not Binding",VLOOKUP(A533,'FBS input file'!A:D,2,0))</f>
        <v>Not Binding</v>
      </c>
    </row>
    <row r="534" spans="1:11" ht="120" customHeight="1" x14ac:dyDescent="0.25">
      <c r="A534" s="9" t="s">
        <v>3862</v>
      </c>
      <c r="B534" s="9">
        <v>36</v>
      </c>
      <c r="C534" s="9" t="s">
        <v>9</v>
      </c>
      <c r="D534" s="10"/>
      <c r="E534" s="9" t="s">
        <v>1856</v>
      </c>
      <c r="F534" s="9" t="s">
        <v>1857</v>
      </c>
      <c r="G534" s="9" t="s">
        <v>12</v>
      </c>
      <c r="H534" s="9" t="s">
        <v>1858</v>
      </c>
      <c r="I534" s="9" t="s">
        <v>1859</v>
      </c>
      <c r="J534" s="5" t="s">
        <v>2931</v>
      </c>
      <c r="K534" t="str">
        <f>IF((VLOOKUP(A534,'FBS input file'!A:D,2,0))="","Not Binding",VLOOKUP(A534,'FBS input file'!A:D,2,0))</f>
        <v>Not Binding</v>
      </c>
    </row>
    <row r="535" spans="1:11" ht="120" customHeight="1" x14ac:dyDescent="0.25">
      <c r="A535" s="9" t="s">
        <v>3863</v>
      </c>
      <c r="B535" s="9">
        <v>26</v>
      </c>
      <c r="C535" s="9" t="s">
        <v>9</v>
      </c>
      <c r="D535" s="10"/>
      <c r="E535" s="9" t="s">
        <v>940</v>
      </c>
      <c r="F535" s="9" t="s">
        <v>941</v>
      </c>
      <c r="G535" s="9" t="s">
        <v>183</v>
      </c>
      <c r="H535" s="9" t="s">
        <v>1860</v>
      </c>
      <c r="I535" s="9" t="s">
        <v>1861</v>
      </c>
      <c r="J535" s="5" t="s">
        <v>2776</v>
      </c>
      <c r="K535" t="str">
        <f>IF((VLOOKUP(A535,'FBS input file'!A:D,2,0))="","Not Binding",VLOOKUP(A535,'FBS input file'!A:D,2,0))</f>
        <v>Ambiguous</v>
      </c>
    </row>
    <row r="536" spans="1:11" ht="120" customHeight="1" x14ac:dyDescent="0.25">
      <c r="A536" s="9" t="s">
        <v>3864</v>
      </c>
      <c r="B536" s="9">
        <v>29</v>
      </c>
      <c r="C536" s="9" t="s">
        <v>19</v>
      </c>
      <c r="D536" s="10"/>
      <c r="E536" s="9" t="s">
        <v>1862</v>
      </c>
      <c r="F536" s="9" t="s">
        <v>1863</v>
      </c>
      <c r="G536" s="9" t="s">
        <v>5002</v>
      </c>
      <c r="H536" s="9" t="s">
        <v>1864</v>
      </c>
      <c r="I536" s="9" t="s">
        <v>1865</v>
      </c>
      <c r="J536" s="5" t="s">
        <v>2627</v>
      </c>
      <c r="K536" t="str">
        <f>IF((VLOOKUP(A536,'FBS input file'!A:D,2,0))="","Not Binding",VLOOKUP(A536,'FBS input file'!A:D,2,0))</f>
        <v>Not Binding</v>
      </c>
    </row>
    <row r="537" spans="1:11" ht="120" customHeight="1" x14ac:dyDescent="0.25">
      <c r="A537" s="9" t="s">
        <v>3865</v>
      </c>
      <c r="B537" s="9">
        <v>22</v>
      </c>
      <c r="C537" s="9" t="s">
        <v>19</v>
      </c>
      <c r="D537" s="10"/>
      <c r="E537" s="9" t="s">
        <v>493</v>
      </c>
      <c r="F537" s="9" t="s">
        <v>494</v>
      </c>
      <c r="G537" s="9" t="s">
        <v>5002</v>
      </c>
      <c r="H537" s="9" t="s">
        <v>1866</v>
      </c>
      <c r="I537" s="9" t="s">
        <v>1867</v>
      </c>
      <c r="J537" s="5" t="s">
        <v>2700</v>
      </c>
      <c r="K537" t="str">
        <f>IF((VLOOKUP(A537,'FBS input file'!A:D,2,0))="","Not Binding",VLOOKUP(A537,'FBS input file'!A:D,2,0))</f>
        <v>Not Binding</v>
      </c>
    </row>
    <row r="538" spans="1:11" ht="120" customHeight="1" x14ac:dyDescent="0.25">
      <c r="A538" s="9" t="s">
        <v>3866</v>
      </c>
      <c r="B538" s="9">
        <v>24</v>
      </c>
      <c r="C538" s="9" t="s">
        <v>19</v>
      </c>
      <c r="D538" s="10"/>
      <c r="E538" s="9" t="s">
        <v>1709</v>
      </c>
      <c r="F538" s="9" t="s">
        <v>1710</v>
      </c>
      <c r="G538" s="9" t="s">
        <v>5002</v>
      </c>
      <c r="H538" s="9" t="s">
        <v>1868</v>
      </c>
      <c r="I538" s="9" t="s">
        <v>1869</v>
      </c>
      <c r="J538" s="5" t="s">
        <v>2607</v>
      </c>
      <c r="K538" t="str">
        <f>IF((VLOOKUP(A538,'FBS input file'!A:D,2,0))="","Not Binding",VLOOKUP(A538,'FBS input file'!A:D,2,0))</f>
        <v>Not Binding</v>
      </c>
    </row>
    <row r="539" spans="1:11" ht="120" customHeight="1" x14ac:dyDescent="0.25">
      <c r="A539" s="9" t="s">
        <v>3867</v>
      </c>
      <c r="B539" s="9">
        <v>4</v>
      </c>
      <c r="C539" s="9" t="s">
        <v>9</v>
      </c>
      <c r="D539" s="10"/>
      <c r="E539" s="9" t="s">
        <v>1870</v>
      </c>
      <c r="F539" s="9" t="s">
        <v>1871</v>
      </c>
      <c r="G539" s="9" t="s">
        <v>12</v>
      </c>
      <c r="H539" s="9" t="s">
        <v>1872</v>
      </c>
      <c r="I539" s="9" t="s">
        <v>1873</v>
      </c>
      <c r="J539" s="5" t="s">
        <v>2609</v>
      </c>
      <c r="K539" t="str">
        <f>IF((VLOOKUP(A539,'FBS input file'!A:D,2,0))="","Not Binding",VLOOKUP(A539,'FBS input file'!A:D,2,0))</f>
        <v>Not Binding</v>
      </c>
    </row>
    <row r="540" spans="1:11" ht="120" customHeight="1" x14ac:dyDescent="0.25">
      <c r="A540" s="9" t="s">
        <v>3868</v>
      </c>
      <c r="B540" s="9">
        <v>0</v>
      </c>
      <c r="C540" s="9" t="s">
        <v>19</v>
      </c>
      <c r="D540" s="10"/>
      <c r="E540" s="9" t="s">
        <v>1874</v>
      </c>
      <c r="F540" s="9" t="s">
        <v>1875</v>
      </c>
      <c r="G540" s="9" t="s">
        <v>5002</v>
      </c>
      <c r="H540" s="9" t="s">
        <v>1876</v>
      </c>
      <c r="I540" s="9" t="s">
        <v>1877</v>
      </c>
      <c r="J540" s="5" t="s">
        <v>2680</v>
      </c>
      <c r="K540" t="str">
        <f>IF((VLOOKUP(A540,'FBS input file'!A:D,2,0))="","Not Binding",VLOOKUP(A540,'FBS input file'!A:D,2,0))</f>
        <v>Not Binding</v>
      </c>
    </row>
    <row r="541" spans="1:11" ht="120" customHeight="1" x14ac:dyDescent="0.25">
      <c r="A541" s="9" t="s">
        <v>3869</v>
      </c>
      <c r="B541" s="9">
        <v>2</v>
      </c>
      <c r="C541" s="9" t="s">
        <v>9</v>
      </c>
      <c r="D541" s="10"/>
      <c r="E541" s="9" t="s">
        <v>1004</v>
      </c>
      <c r="F541" s="9" t="s">
        <v>1005</v>
      </c>
      <c r="G541" s="9" t="s">
        <v>183</v>
      </c>
      <c r="H541" s="9" t="s">
        <v>1878</v>
      </c>
      <c r="I541" s="9" t="s">
        <v>1879</v>
      </c>
      <c r="J541" s="5" t="s">
        <v>2638</v>
      </c>
      <c r="K541" t="str">
        <f>IF((VLOOKUP(A541,'FBS input file'!A:D,2,0))="","Not Binding",VLOOKUP(A541,'FBS input file'!A:D,2,0))</f>
        <v>Not Binding</v>
      </c>
    </row>
    <row r="542" spans="1:11" ht="120" customHeight="1" x14ac:dyDescent="0.25">
      <c r="A542" s="9" t="s">
        <v>3870</v>
      </c>
      <c r="B542" s="9">
        <v>86</v>
      </c>
      <c r="C542" s="9" t="s">
        <v>9</v>
      </c>
      <c r="D542" s="10"/>
      <c r="E542" s="9" t="s">
        <v>1880</v>
      </c>
      <c r="F542" s="9" t="s">
        <v>1881</v>
      </c>
      <c r="G542" s="9" t="s">
        <v>12</v>
      </c>
      <c r="H542" s="9" t="s">
        <v>1882</v>
      </c>
      <c r="I542" s="9" t="s">
        <v>1883</v>
      </c>
      <c r="J542" s="5" t="s">
        <v>2978</v>
      </c>
      <c r="K542" t="str">
        <f>IF((VLOOKUP(A542,'FBS input file'!A:D,2,0))="","Not Binding",VLOOKUP(A542,'FBS input file'!A:D,2,0))</f>
        <v>Not Binding</v>
      </c>
    </row>
    <row r="543" spans="1:11" ht="120" customHeight="1" x14ac:dyDescent="0.25">
      <c r="A543" s="9" t="s">
        <v>3871</v>
      </c>
      <c r="B543" s="9">
        <v>89</v>
      </c>
      <c r="C543" s="9" t="s">
        <v>9</v>
      </c>
      <c r="D543" s="10"/>
      <c r="E543" s="9" t="s">
        <v>1884</v>
      </c>
      <c r="F543" s="9" t="s">
        <v>1885</v>
      </c>
      <c r="G543" s="9" t="s">
        <v>183</v>
      </c>
      <c r="H543" s="9" t="s">
        <v>1886</v>
      </c>
      <c r="I543" s="9" t="s">
        <v>1887</v>
      </c>
      <c r="J543" s="5" t="s">
        <v>3180</v>
      </c>
      <c r="K543" t="str">
        <f>IF((VLOOKUP(A543,'FBS input file'!A:D,2,0))="","Not Binding",VLOOKUP(A543,'FBS input file'!A:D,2,0))</f>
        <v>Not Binding</v>
      </c>
    </row>
    <row r="544" spans="1:11" ht="120" customHeight="1" x14ac:dyDescent="0.25">
      <c r="A544" s="9" t="s">
        <v>3872</v>
      </c>
      <c r="B544" s="9">
        <v>79</v>
      </c>
      <c r="C544" s="9" t="s">
        <v>9</v>
      </c>
      <c r="D544" s="10"/>
      <c r="E544" s="9" t="s">
        <v>1888</v>
      </c>
      <c r="F544" s="9" t="s">
        <v>1889</v>
      </c>
      <c r="G544" s="9" t="s">
        <v>183</v>
      </c>
      <c r="H544" s="9" t="s">
        <v>1890</v>
      </c>
      <c r="I544" s="9" t="s">
        <v>1891</v>
      </c>
      <c r="J544" s="5" t="s">
        <v>2698</v>
      </c>
      <c r="K544" t="str">
        <f>IF((VLOOKUP(A544,'FBS input file'!A:D,2,0))="","Not Binding",VLOOKUP(A544,'FBS input file'!A:D,2,0))</f>
        <v>Not Binding</v>
      </c>
    </row>
    <row r="545" spans="1:11" ht="120" customHeight="1" x14ac:dyDescent="0.25">
      <c r="A545" s="9" t="s">
        <v>3873</v>
      </c>
      <c r="B545" s="9">
        <v>83</v>
      </c>
      <c r="C545" s="9" t="s">
        <v>9</v>
      </c>
      <c r="D545" s="10"/>
      <c r="E545" s="9" t="s">
        <v>1892</v>
      </c>
      <c r="F545" s="9" t="s">
        <v>1893</v>
      </c>
      <c r="G545" s="9" t="s">
        <v>160</v>
      </c>
      <c r="H545" s="9" t="s">
        <v>1894</v>
      </c>
      <c r="I545" s="9" t="s">
        <v>1895</v>
      </c>
      <c r="J545" s="5" t="s">
        <v>2567</v>
      </c>
      <c r="K545" t="str">
        <f>IF((VLOOKUP(A545,'FBS input file'!A:D,2,0))="","Not Binding",VLOOKUP(A545,'FBS input file'!A:D,2,0))</f>
        <v>Not Binding</v>
      </c>
    </row>
    <row r="546" spans="1:11" ht="120" customHeight="1" x14ac:dyDescent="0.25">
      <c r="A546" s="9" t="s">
        <v>3874</v>
      </c>
      <c r="B546" s="9">
        <v>72</v>
      </c>
      <c r="C546" s="9" t="s">
        <v>9</v>
      </c>
      <c r="D546" s="10"/>
      <c r="E546" s="9" t="s">
        <v>1778</v>
      </c>
      <c r="F546" s="9" t="s">
        <v>1779</v>
      </c>
      <c r="G546" s="9" t="s">
        <v>5002</v>
      </c>
      <c r="H546" s="9" t="s">
        <v>1896</v>
      </c>
      <c r="I546" s="9" t="s">
        <v>1897</v>
      </c>
      <c r="J546" s="5" t="s">
        <v>2940</v>
      </c>
      <c r="K546" t="str">
        <f>IF((VLOOKUP(A546,'FBS input file'!A:D,2,0))="","Not Binding",VLOOKUP(A546,'FBS input file'!A:D,2,0))</f>
        <v>Ambiguous</v>
      </c>
    </row>
    <row r="547" spans="1:11" ht="120" customHeight="1" x14ac:dyDescent="0.25">
      <c r="A547" s="9" t="s">
        <v>3875</v>
      </c>
      <c r="B547" s="9">
        <v>76</v>
      </c>
      <c r="C547" s="9" t="s">
        <v>9</v>
      </c>
      <c r="D547" s="10"/>
      <c r="E547" s="9" t="s">
        <v>1404</v>
      </c>
      <c r="F547" s="9" t="s">
        <v>1405</v>
      </c>
      <c r="G547" s="9" t="s">
        <v>183</v>
      </c>
      <c r="H547" s="9" t="s">
        <v>1898</v>
      </c>
      <c r="I547" s="9" t="s">
        <v>1899</v>
      </c>
      <c r="J547" s="5" t="s">
        <v>2745</v>
      </c>
      <c r="K547" t="str">
        <f>IF((VLOOKUP(A547,'FBS input file'!A:D,2,0))="","Not Binding",VLOOKUP(A547,'FBS input file'!A:D,2,0))</f>
        <v>Not Binding</v>
      </c>
    </row>
    <row r="548" spans="1:11" ht="120" customHeight="1" x14ac:dyDescent="0.25">
      <c r="A548" s="9" t="s">
        <v>3876</v>
      </c>
      <c r="B548" s="9">
        <v>67</v>
      </c>
      <c r="C548" s="9" t="s">
        <v>9</v>
      </c>
      <c r="D548" s="10"/>
      <c r="E548" s="9" t="s">
        <v>1900</v>
      </c>
      <c r="F548" s="9" t="s">
        <v>1901</v>
      </c>
      <c r="G548" s="9" t="s">
        <v>79</v>
      </c>
      <c r="H548" s="9" t="s">
        <v>1902</v>
      </c>
      <c r="I548" s="9" t="s">
        <v>1903</v>
      </c>
      <c r="J548" s="5" t="s">
        <v>2672</v>
      </c>
      <c r="K548" t="str">
        <f>IF((VLOOKUP(A548,'FBS input file'!A:D,2,0))="","Not Binding",VLOOKUP(A548,'FBS input file'!A:D,2,0))</f>
        <v>Not Binding</v>
      </c>
    </row>
    <row r="549" spans="1:11" ht="120" customHeight="1" x14ac:dyDescent="0.25">
      <c r="A549" s="9" t="s">
        <v>3877</v>
      </c>
      <c r="B549" s="9">
        <v>70</v>
      </c>
      <c r="C549" s="9" t="s">
        <v>9</v>
      </c>
      <c r="D549" s="10"/>
      <c r="E549" s="9" t="s">
        <v>1904</v>
      </c>
      <c r="F549" s="9" t="s">
        <v>1905</v>
      </c>
      <c r="G549" s="9" t="s">
        <v>260</v>
      </c>
      <c r="H549" s="9" t="s">
        <v>1906</v>
      </c>
      <c r="I549" s="9" t="s">
        <v>1907</v>
      </c>
      <c r="J549" s="5" t="s">
        <v>2649</v>
      </c>
      <c r="K549" t="str">
        <f>IF((VLOOKUP(A549,'FBS input file'!A:D,2,0))="","Not Binding",VLOOKUP(A549,'FBS input file'!A:D,2,0))</f>
        <v>Not Binding</v>
      </c>
    </row>
    <row r="550" spans="1:11" ht="120" customHeight="1" x14ac:dyDescent="0.25">
      <c r="A550" s="9" t="s">
        <v>3878</v>
      </c>
      <c r="B550" s="9">
        <v>94</v>
      </c>
      <c r="C550" s="9" t="s">
        <v>9</v>
      </c>
      <c r="D550" s="10"/>
      <c r="E550" s="9" t="s">
        <v>1709</v>
      </c>
      <c r="F550" s="9" t="s">
        <v>1710</v>
      </c>
      <c r="G550" s="9" t="s">
        <v>260</v>
      </c>
      <c r="H550" s="9" t="s">
        <v>1908</v>
      </c>
      <c r="I550" s="9" t="s">
        <v>1909</v>
      </c>
      <c r="J550" s="5" t="s">
        <v>2606</v>
      </c>
      <c r="K550" t="str">
        <f>IF((VLOOKUP(A550,'FBS input file'!A:D,2,0))="","Not Binding",VLOOKUP(A550,'FBS input file'!A:D,2,0))</f>
        <v>Not Binding</v>
      </c>
    </row>
    <row r="551" spans="1:11" ht="120" customHeight="1" x14ac:dyDescent="0.25">
      <c r="A551" s="9" t="s">
        <v>3879</v>
      </c>
      <c r="B551" s="9">
        <v>48</v>
      </c>
      <c r="C551" s="9" t="s">
        <v>19</v>
      </c>
      <c r="D551" s="10"/>
      <c r="E551" s="9" t="s">
        <v>978</v>
      </c>
      <c r="F551" s="9" t="s">
        <v>979</v>
      </c>
      <c r="G551" s="9" t="s">
        <v>5002</v>
      </c>
      <c r="H551" s="9" t="s">
        <v>1910</v>
      </c>
      <c r="I551" s="9" t="s">
        <v>1911</v>
      </c>
      <c r="J551" s="5" t="s">
        <v>2913</v>
      </c>
      <c r="K551" t="str">
        <f>IF((VLOOKUP(A551,'FBS input file'!A:D,2,0))="","Not Binding",VLOOKUP(A551,'FBS input file'!A:D,2,0))</f>
        <v>Not Binding</v>
      </c>
    </row>
    <row r="552" spans="1:11" ht="120" customHeight="1" x14ac:dyDescent="0.25">
      <c r="A552" s="9" t="s">
        <v>3880</v>
      </c>
      <c r="B552" s="9">
        <v>50</v>
      </c>
      <c r="C552" s="9" t="s">
        <v>19</v>
      </c>
      <c r="D552" s="10"/>
      <c r="E552" s="9" t="s">
        <v>402</v>
      </c>
      <c r="F552" s="9" t="s">
        <v>403</v>
      </c>
      <c r="G552" s="9" t="s">
        <v>5002</v>
      </c>
      <c r="H552" s="9" t="s">
        <v>1912</v>
      </c>
      <c r="I552" s="9" t="s">
        <v>1913</v>
      </c>
      <c r="J552" s="5" t="s">
        <v>2636</v>
      </c>
      <c r="K552" t="str">
        <f>IF((VLOOKUP(A552,'FBS input file'!A:D,2,0))="","Not Binding",VLOOKUP(A552,'FBS input file'!A:D,2,0))</f>
        <v>Not Binding</v>
      </c>
    </row>
    <row r="553" spans="1:11" ht="120" customHeight="1" x14ac:dyDescent="0.25">
      <c r="A553" s="9" t="s">
        <v>3881</v>
      </c>
      <c r="B553" s="9">
        <v>58</v>
      </c>
      <c r="C553" s="9" t="s">
        <v>9</v>
      </c>
      <c r="D553" s="10"/>
      <c r="E553" s="9" t="s">
        <v>1749</v>
      </c>
      <c r="F553" s="9" t="s">
        <v>1750</v>
      </c>
      <c r="G553" s="9" t="s">
        <v>12</v>
      </c>
      <c r="H553" s="9" t="s">
        <v>1914</v>
      </c>
      <c r="I553" s="9" t="s">
        <v>1915</v>
      </c>
      <c r="J553" s="5" t="s">
        <v>2600</v>
      </c>
      <c r="K553" t="str">
        <f>IF((VLOOKUP(A553,'FBS input file'!A:D,2,0))="","Not Binding",VLOOKUP(A553,'FBS input file'!A:D,2,0))</f>
        <v>Not Binding</v>
      </c>
    </row>
    <row r="554" spans="1:11" ht="120" customHeight="1" x14ac:dyDescent="0.25">
      <c r="A554" s="9" t="s">
        <v>3882</v>
      </c>
      <c r="B554" s="9">
        <v>42</v>
      </c>
      <c r="C554" s="9" t="s">
        <v>9</v>
      </c>
      <c r="D554" s="10"/>
      <c r="E554" s="9" t="s">
        <v>1916</v>
      </c>
      <c r="F554" s="9" t="s">
        <v>1917</v>
      </c>
      <c r="G554" s="9" t="s">
        <v>12</v>
      </c>
      <c r="H554" s="9" t="s">
        <v>1918</v>
      </c>
      <c r="I554" s="9" t="s">
        <v>1919</v>
      </c>
      <c r="J554" s="5" t="s">
        <v>2771</v>
      </c>
      <c r="K554" t="str">
        <f>IF((VLOOKUP(A554,'FBS input file'!A:D,2,0))="","Not Binding",VLOOKUP(A554,'FBS input file'!A:D,2,0))</f>
        <v>Not Binding</v>
      </c>
    </row>
    <row r="555" spans="1:11" ht="120" customHeight="1" x14ac:dyDescent="0.25">
      <c r="A555" s="9" t="s">
        <v>3883</v>
      </c>
      <c r="B555" s="9">
        <v>31</v>
      </c>
      <c r="C555" s="9" t="s">
        <v>19</v>
      </c>
      <c r="D555" s="10"/>
      <c r="E555" s="9" t="s">
        <v>1920</v>
      </c>
      <c r="F555" s="9" t="s">
        <v>1921</v>
      </c>
      <c r="G555" s="9" t="s">
        <v>384</v>
      </c>
      <c r="H555" s="9" t="s">
        <v>1922</v>
      </c>
      <c r="I555" s="9" t="s">
        <v>1923</v>
      </c>
      <c r="J555" s="5" t="s">
        <v>2721</v>
      </c>
      <c r="K555" t="str">
        <f>IF((VLOOKUP(A555,'FBS input file'!A:D,2,0))="","Not Binding",VLOOKUP(A555,'FBS input file'!A:D,2,0))</f>
        <v>Not Binding</v>
      </c>
    </row>
    <row r="556" spans="1:11" ht="120" customHeight="1" x14ac:dyDescent="0.25">
      <c r="A556" s="9" t="s">
        <v>3884</v>
      </c>
      <c r="B556" s="9">
        <v>35</v>
      </c>
      <c r="C556" s="9" t="s">
        <v>9</v>
      </c>
      <c r="D556" s="10"/>
      <c r="E556" s="9" t="s">
        <v>1924</v>
      </c>
      <c r="F556" s="9" t="s">
        <v>1646</v>
      </c>
      <c r="G556" s="9" t="s">
        <v>183</v>
      </c>
      <c r="H556" s="9" t="s">
        <v>1925</v>
      </c>
      <c r="I556" s="9" t="s">
        <v>1926</v>
      </c>
      <c r="J556" s="5" t="s">
        <v>2915</v>
      </c>
      <c r="K556" t="str">
        <f>IF((VLOOKUP(A556,'FBS input file'!A:D,2,0))="","Not Binding",VLOOKUP(A556,'FBS input file'!A:D,2,0))</f>
        <v>Not Binding</v>
      </c>
    </row>
    <row r="557" spans="1:11" ht="120" customHeight="1" x14ac:dyDescent="0.25">
      <c r="A557" s="9" t="s">
        <v>3885</v>
      </c>
      <c r="B557" s="9">
        <v>25</v>
      </c>
      <c r="C557" s="9" t="s">
        <v>9</v>
      </c>
      <c r="D557" s="10"/>
      <c r="E557" s="9" t="s">
        <v>1927</v>
      </c>
      <c r="F557" s="9" t="s">
        <v>1928</v>
      </c>
      <c r="G557" s="9" t="s">
        <v>12</v>
      </c>
      <c r="H557" s="9" t="s">
        <v>1929</v>
      </c>
      <c r="I557" s="9" t="s">
        <v>1930</v>
      </c>
      <c r="J557" s="5" t="s">
        <v>2792</v>
      </c>
      <c r="K557" t="str">
        <f>IF((VLOOKUP(A557,'FBS input file'!A:D,2,0))="","Not Binding",VLOOKUP(A557,'FBS input file'!A:D,2,0))</f>
        <v>Not Binding</v>
      </c>
    </row>
    <row r="558" spans="1:11" ht="120" customHeight="1" x14ac:dyDescent="0.25">
      <c r="A558" s="9" t="s">
        <v>3886</v>
      </c>
      <c r="B558" s="9">
        <v>28</v>
      </c>
      <c r="C558" s="9" t="s">
        <v>9</v>
      </c>
      <c r="D558" s="10"/>
      <c r="E558" s="9" t="s">
        <v>1828</v>
      </c>
      <c r="F558" s="9" t="s">
        <v>1829</v>
      </c>
      <c r="G558" s="9" t="s">
        <v>183</v>
      </c>
      <c r="H558" s="9" t="s">
        <v>1931</v>
      </c>
      <c r="I558" s="9" t="s">
        <v>1932</v>
      </c>
      <c r="J558" s="5" t="s">
        <v>2587</v>
      </c>
      <c r="K558" t="str">
        <f>IF((VLOOKUP(A558,'FBS input file'!A:D,2,0))="","Not Binding",VLOOKUP(A558,'FBS input file'!A:D,2,0))</f>
        <v>Not Binding</v>
      </c>
    </row>
    <row r="559" spans="1:11" ht="120" customHeight="1" x14ac:dyDescent="0.25">
      <c r="A559" s="9" t="s">
        <v>3887</v>
      </c>
      <c r="B559" s="9">
        <v>21</v>
      </c>
      <c r="C559" s="9" t="s">
        <v>9</v>
      </c>
      <c r="D559" s="10"/>
      <c r="E559" s="9" t="s">
        <v>73</v>
      </c>
      <c r="F559" s="9" t="s">
        <v>74</v>
      </c>
      <c r="G559" s="9" t="s">
        <v>183</v>
      </c>
      <c r="H559" s="9" t="s">
        <v>1933</v>
      </c>
      <c r="I559" s="9" t="s">
        <v>1934</v>
      </c>
      <c r="J559" s="5" t="s">
        <v>3272</v>
      </c>
      <c r="K559" t="str">
        <f>IF((VLOOKUP(A559,'FBS input file'!A:D,2,0))="","Not Binding",VLOOKUP(A559,'FBS input file'!A:D,2,0))</f>
        <v>Not Binding</v>
      </c>
    </row>
    <row r="560" spans="1:11" ht="120" customHeight="1" x14ac:dyDescent="0.25">
      <c r="A560" s="9" t="s">
        <v>3888</v>
      </c>
      <c r="B560" s="9">
        <v>23</v>
      </c>
      <c r="C560" s="9" t="s">
        <v>9</v>
      </c>
      <c r="D560" s="10"/>
      <c r="E560" s="9" t="s">
        <v>198</v>
      </c>
      <c r="F560" s="9" t="s">
        <v>199</v>
      </c>
      <c r="G560" s="9" t="s">
        <v>183</v>
      </c>
      <c r="H560" s="9" t="s">
        <v>1935</v>
      </c>
      <c r="I560" s="9" t="s">
        <v>1936</v>
      </c>
      <c r="J560" s="5" t="s">
        <v>2671</v>
      </c>
      <c r="K560" t="str">
        <f>IF((VLOOKUP(A560,'FBS input file'!A:D,2,0))="","Not Binding",VLOOKUP(A560,'FBS input file'!A:D,2,0))</f>
        <v>Not Binding</v>
      </c>
    </row>
    <row r="561" spans="1:11" ht="120" customHeight="1" x14ac:dyDescent="0.25">
      <c r="A561" s="9" t="s">
        <v>3889</v>
      </c>
      <c r="B561" s="9">
        <v>46</v>
      </c>
      <c r="C561" s="9" t="s">
        <v>9</v>
      </c>
      <c r="D561" s="10"/>
      <c r="E561" s="9" t="s">
        <v>1937</v>
      </c>
      <c r="F561" s="9" t="s">
        <v>1938</v>
      </c>
      <c r="G561" s="9" t="s">
        <v>183</v>
      </c>
      <c r="H561" s="9" t="s">
        <v>1939</v>
      </c>
      <c r="I561" s="9" t="s">
        <v>1940</v>
      </c>
      <c r="J561" s="5" t="s">
        <v>2939</v>
      </c>
      <c r="K561" t="str">
        <f>IF((VLOOKUP(A561,'FBS input file'!A:D,2,0))="","Not Binding",VLOOKUP(A561,'FBS input file'!A:D,2,0))</f>
        <v>Not Binding</v>
      </c>
    </row>
    <row r="562" spans="1:11" ht="120" customHeight="1" x14ac:dyDescent="0.25">
      <c r="A562" s="9" t="s">
        <v>3890</v>
      </c>
      <c r="B562" s="9">
        <v>47</v>
      </c>
      <c r="C562" s="9" t="s">
        <v>9</v>
      </c>
      <c r="D562" s="10"/>
      <c r="E562" s="9" t="s">
        <v>1941</v>
      </c>
      <c r="F562" s="9" t="s">
        <v>1942</v>
      </c>
      <c r="G562" s="9" t="s">
        <v>183</v>
      </c>
      <c r="H562" s="9" t="s">
        <v>1943</v>
      </c>
      <c r="I562" s="9" t="s">
        <v>1944</v>
      </c>
      <c r="J562" s="5" t="s">
        <v>2617</v>
      </c>
      <c r="K562" t="str">
        <f>IF((VLOOKUP(A562,'FBS input file'!A:D,2,0))="","Not Binding",VLOOKUP(A562,'FBS input file'!A:D,2,0))</f>
        <v>Not Binding</v>
      </c>
    </row>
    <row r="563" spans="1:11" ht="120" customHeight="1" x14ac:dyDescent="0.25">
      <c r="A563" s="9" t="s">
        <v>3891</v>
      </c>
      <c r="B563" s="9">
        <v>1</v>
      </c>
      <c r="C563" s="9" t="s">
        <v>19</v>
      </c>
      <c r="D563" s="10"/>
      <c r="E563" s="9" t="s">
        <v>1945</v>
      </c>
      <c r="F563" s="9" t="s">
        <v>1946</v>
      </c>
      <c r="G563" s="9" t="s">
        <v>5002</v>
      </c>
      <c r="H563" s="9" t="s">
        <v>1947</v>
      </c>
      <c r="I563" s="9" t="s">
        <v>1948</v>
      </c>
      <c r="J563" s="5" t="s">
        <v>2603</v>
      </c>
      <c r="K563" t="str">
        <f>IF((VLOOKUP(A563,'FBS input file'!A:D,2,0))="","Not Binding",VLOOKUP(A563,'FBS input file'!A:D,2,0))</f>
        <v>Not Binding</v>
      </c>
    </row>
    <row r="564" spans="1:11" ht="120" customHeight="1" x14ac:dyDescent="0.25">
      <c r="A564" s="9" t="s">
        <v>3892</v>
      </c>
      <c r="B564" s="9">
        <v>10</v>
      </c>
      <c r="C564" s="9" t="s">
        <v>19</v>
      </c>
      <c r="D564" s="10"/>
      <c r="E564" s="9" t="s">
        <v>1949</v>
      </c>
      <c r="F564" s="9" t="s">
        <v>1950</v>
      </c>
      <c r="G564" s="9" t="s">
        <v>5002</v>
      </c>
      <c r="H564" s="9" t="s">
        <v>1951</v>
      </c>
      <c r="I564" s="9" t="s">
        <v>1952</v>
      </c>
      <c r="J564" s="5" t="s">
        <v>2648</v>
      </c>
      <c r="K564" t="str">
        <f>IF((VLOOKUP(A564,'FBS input file'!A:D,2,0))="","Not Binding",VLOOKUP(A564,'FBS input file'!A:D,2,0))</f>
        <v>Not Binding</v>
      </c>
    </row>
    <row r="565" spans="1:11" ht="120" customHeight="1" x14ac:dyDescent="0.25">
      <c r="A565" s="9" t="s">
        <v>3893</v>
      </c>
      <c r="B565" s="9">
        <v>11</v>
      </c>
      <c r="C565" s="9" t="s">
        <v>19</v>
      </c>
      <c r="D565" s="10"/>
      <c r="E565" s="9" t="s">
        <v>527</v>
      </c>
      <c r="F565" s="9" t="s">
        <v>528</v>
      </c>
      <c r="G565" s="9" t="s">
        <v>5002</v>
      </c>
      <c r="H565" s="9" t="s">
        <v>1953</v>
      </c>
      <c r="I565" s="9" t="s">
        <v>1954</v>
      </c>
      <c r="J565" s="5" t="s">
        <v>2903</v>
      </c>
      <c r="K565" t="str">
        <f>IF((VLOOKUP(A565,'FBS input file'!A:D,2,0))="","Not Binding",VLOOKUP(A565,'FBS input file'!A:D,2,0))</f>
        <v>Not Binding</v>
      </c>
    </row>
    <row r="566" spans="1:11" ht="120" customHeight="1" x14ac:dyDescent="0.25">
      <c r="A566" s="9" t="s">
        <v>3894</v>
      </c>
      <c r="B566" s="9">
        <v>78</v>
      </c>
      <c r="C566" s="9" t="s">
        <v>19</v>
      </c>
      <c r="D566" s="10"/>
      <c r="E566" s="9" t="s">
        <v>1955</v>
      </c>
      <c r="F566" s="9" t="s">
        <v>1956</v>
      </c>
      <c r="G566" s="9" t="s">
        <v>384</v>
      </c>
      <c r="H566" s="9" t="s">
        <v>1957</v>
      </c>
      <c r="I566" s="9" t="s">
        <v>1958</v>
      </c>
      <c r="J566" s="5" t="s">
        <v>2675</v>
      </c>
      <c r="K566" t="str">
        <f>IF((VLOOKUP(A566,'FBS input file'!A:D,2,0))="","Not Binding",VLOOKUP(A566,'FBS input file'!A:D,2,0))</f>
        <v>Not Binding</v>
      </c>
    </row>
    <row r="567" spans="1:11" ht="120" customHeight="1" x14ac:dyDescent="0.25">
      <c r="A567" s="9" t="s">
        <v>3895</v>
      </c>
      <c r="B567" s="9">
        <v>82</v>
      </c>
      <c r="C567" s="9" t="s">
        <v>9</v>
      </c>
      <c r="D567" s="10"/>
      <c r="E567" s="9" t="s">
        <v>1959</v>
      </c>
      <c r="F567" s="9" t="s">
        <v>1960</v>
      </c>
      <c r="G567" s="9" t="s">
        <v>5002</v>
      </c>
      <c r="H567" s="9" t="s">
        <v>1961</v>
      </c>
      <c r="I567" s="9" t="s">
        <v>1962</v>
      </c>
      <c r="J567" s="5" t="s">
        <v>2952</v>
      </c>
      <c r="K567" t="str">
        <f>IF((VLOOKUP(A567,'FBS input file'!A:D,2,0))="","Not Binding",VLOOKUP(A567,'FBS input file'!A:D,2,0))</f>
        <v>Not Binding</v>
      </c>
    </row>
    <row r="568" spans="1:11" ht="120" customHeight="1" x14ac:dyDescent="0.25">
      <c r="A568" s="9" t="s">
        <v>3896</v>
      </c>
      <c r="B568" s="9">
        <v>71</v>
      </c>
      <c r="C568" s="9" t="s">
        <v>9</v>
      </c>
      <c r="D568" s="10"/>
      <c r="E568" s="9" t="s">
        <v>15</v>
      </c>
      <c r="F568" s="9" t="s">
        <v>16</v>
      </c>
      <c r="G568" s="9" t="s">
        <v>183</v>
      </c>
      <c r="H568" s="9" t="s">
        <v>1963</v>
      </c>
      <c r="I568" s="9" t="s">
        <v>1964</v>
      </c>
      <c r="J568" s="5" t="s">
        <v>3108</v>
      </c>
      <c r="K568" t="str">
        <f>IF((VLOOKUP(A568,'FBS input file'!A:D,2,0))="","Not Binding",VLOOKUP(A568,'FBS input file'!A:D,2,0))</f>
        <v>Not Binding</v>
      </c>
    </row>
    <row r="569" spans="1:11" ht="120" customHeight="1" x14ac:dyDescent="0.25">
      <c r="A569" s="9" t="s">
        <v>3897</v>
      </c>
      <c r="B569" s="9">
        <v>75</v>
      </c>
      <c r="C569" s="9" t="s">
        <v>19</v>
      </c>
      <c r="D569" s="10"/>
      <c r="E569" s="9" t="s">
        <v>1965</v>
      </c>
      <c r="F569" s="9" t="s">
        <v>50</v>
      </c>
      <c r="G569" s="9" t="s">
        <v>5002</v>
      </c>
      <c r="H569" s="9" t="s">
        <v>1966</v>
      </c>
      <c r="I569" s="9" t="s">
        <v>1967</v>
      </c>
      <c r="J569" s="5" t="s">
        <v>2966</v>
      </c>
      <c r="K569" t="str">
        <f>IF((VLOOKUP(A569,'FBS input file'!A:D,2,0))="","Not Binding",VLOOKUP(A569,'FBS input file'!A:D,2,0))</f>
        <v>Not Binding</v>
      </c>
    </row>
    <row r="570" spans="1:11" ht="120" customHeight="1" x14ac:dyDescent="0.25">
      <c r="A570" s="9" t="s">
        <v>3898</v>
      </c>
      <c r="B570" s="9">
        <v>66</v>
      </c>
      <c r="C570" s="9" t="s">
        <v>9</v>
      </c>
      <c r="D570" s="10"/>
      <c r="E570" s="9" t="s">
        <v>1916</v>
      </c>
      <c r="F570" s="9" t="s">
        <v>1917</v>
      </c>
      <c r="G570" s="9" t="s">
        <v>5002</v>
      </c>
      <c r="H570" s="9" t="s">
        <v>1968</v>
      </c>
      <c r="I570" s="9" t="s">
        <v>1969</v>
      </c>
      <c r="J570" s="5" t="s">
        <v>2772</v>
      </c>
      <c r="K570" t="str">
        <f>IF((VLOOKUP(A570,'FBS input file'!A:D,2,0))="","Not Binding",VLOOKUP(A570,'FBS input file'!A:D,2,0))</f>
        <v>Not Binding</v>
      </c>
    </row>
    <row r="571" spans="1:11" ht="120" customHeight="1" x14ac:dyDescent="0.25">
      <c r="A571" s="9" t="s">
        <v>3899</v>
      </c>
      <c r="B571" s="9">
        <v>69</v>
      </c>
      <c r="C571" s="9" t="s">
        <v>9</v>
      </c>
      <c r="D571" s="10"/>
      <c r="E571" s="9" t="s">
        <v>1970</v>
      </c>
      <c r="F571" s="9" t="s">
        <v>1971</v>
      </c>
      <c r="G571" s="9" t="s">
        <v>5002</v>
      </c>
      <c r="H571" s="9" t="s">
        <v>1972</v>
      </c>
      <c r="I571" s="9" t="s">
        <v>1973</v>
      </c>
      <c r="J571" s="5" t="s">
        <v>2808</v>
      </c>
      <c r="K571" t="str">
        <f>IF((VLOOKUP(A571,'FBS input file'!A:D,2,0))="","Not Binding",VLOOKUP(A571,'FBS input file'!A:D,2,0))</f>
        <v>Not Binding</v>
      </c>
    </row>
    <row r="572" spans="1:11" ht="120" customHeight="1" x14ac:dyDescent="0.25">
      <c r="A572" s="9" t="s">
        <v>3900</v>
      </c>
      <c r="B572" s="9">
        <v>93</v>
      </c>
      <c r="C572" s="9" t="s">
        <v>9</v>
      </c>
      <c r="D572" s="10"/>
      <c r="E572" s="9" t="s">
        <v>940</v>
      </c>
      <c r="F572" s="9" t="s">
        <v>941</v>
      </c>
      <c r="G572" s="9" t="s">
        <v>183</v>
      </c>
      <c r="H572" s="9" t="s">
        <v>1974</v>
      </c>
      <c r="I572" s="9" t="s">
        <v>1975</v>
      </c>
      <c r="J572" s="5" t="s">
        <v>2777</v>
      </c>
      <c r="K572" t="str">
        <f>IF((VLOOKUP(A572,'FBS input file'!A:D,2,0))="","Not Binding",VLOOKUP(A572,'FBS input file'!A:D,2,0))</f>
        <v>Not Binding</v>
      </c>
    </row>
    <row r="573" spans="1:11" ht="120" customHeight="1" x14ac:dyDescent="0.25">
      <c r="A573" s="9" t="s">
        <v>3901</v>
      </c>
      <c r="B573" s="9">
        <v>95</v>
      </c>
      <c r="C573" s="9" t="s">
        <v>9</v>
      </c>
      <c r="D573" s="10"/>
      <c r="E573" s="9" t="s">
        <v>1976</v>
      </c>
      <c r="F573" s="9" t="s">
        <v>1977</v>
      </c>
      <c r="G573" s="9" t="s">
        <v>183</v>
      </c>
      <c r="H573" s="9" t="s">
        <v>1978</v>
      </c>
      <c r="I573" s="9" t="s">
        <v>1979</v>
      </c>
      <c r="J573" s="5" t="s">
        <v>2951</v>
      </c>
      <c r="K573" t="str">
        <f>IF((VLOOKUP(A573,'FBS input file'!A:D,2,0))="","Not Binding",VLOOKUP(A573,'FBS input file'!A:D,2,0))</f>
        <v>Not Binding</v>
      </c>
    </row>
    <row r="574" spans="1:11" ht="120" customHeight="1" x14ac:dyDescent="0.25">
      <c r="A574" s="9" t="s">
        <v>3902</v>
      </c>
      <c r="B574" s="9">
        <v>92</v>
      </c>
      <c r="C574" s="9" t="s">
        <v>9</v>
      </c>
      <c r="D574" s="10"/>
      <c r="E574" s="9" t="s">
        <v>1828</v>
      </c>
      <c r="F574" s="9" t="s">
        <v>1829</v>
      </c>
      <c r="G574" s="9" t="s">
        <v>183</v>
      </c>
      <c r="H574" s="9" t="s">
        <v>1980</v>
      </c>
      <c r="I574" s="9" t="s">
        <v>1981</v>
      </c>
      <c r="J574" s="5" t="s">
        <v>2588</v>
      </c>
      <c r="K574" t="str">
        <f>IF((VLOOKUP(A574,'FBS input file'!A:D,2,0))="","Not Binding",VLOOKUP(A574,'FBS input file'!A:D,2,0))</f>
        <v>Not Binding</v>
      </c>
    </row>
    <row r="575" spans="1:11" ht="120" customHeight="1" x14ac:dyDescent="0.25">
      <c r="A575" s="9" t="s">
        <v>3903</v>
      </c>
      <c r="B575" s="9">
        <v>57</v>
      </c>
      <c r="C575" s="9" t="s">
        <v>9</v>
      </c>
      <c r="D575" s="10"/>
      <c r="E575" s="9" t="s">
        <v>531</v>
      </c>
      <c r="F575" s="9" t="s">
        <v>532</v>
      </c>
      <c r="G575" s="9" t="s">
        <v>26</v>
      </c>
      <c r="H575" s="9" t="s">
        <v>1982</v>
      </c>
      <c r="I575" s="9" t="s">
        <v>1983</v>
      </c>
      <c r="J575" s="5" t="s">
        <v>2764</v>
      </c>
      <c r="K575" t="str">
        <f>IF((VLOOKUP(A575,'FBS input file'!A:D,2,0))="","Not Binding",VLOOKUP(A575,'FBS input file'!A:D,2,0))</f>
        <v>Not Binding</v>
      </c>
    </row>
    <row r="576" spans="1:11" ht="120" customHeight="1" x14ac:dyDescent="0.25">
      <c r="A576" s="9" t="s">
        <v>3904</v>
      </c>
      <c r="B576" s="9">
        <v>59</v>
      </c>
      <c r="C576" s="9" t="s">
        <v>9</v>
      </c>
      <c r="D576" s="10"/>
      <c r="E576" s="9" t="s">
        <v>1984</v>
      </c>
      <c r="F576" s="9" t="s">
        <v>1985</v>
      </c>
      <c r="G576" s="9" t="s">
        <v>12</v>
      </c>
      <c r="H576" s="9" t="s">
        <v>1986</v>
      </c>
      <c r="I576" s="9" t="s">
        <v>1987</v>
      </c>
      <c r="J576" s="5" t="s">
        <v>3033</v>
      </c>
      <c r="K576" t="str">
        <f>IF((VLOOKUP(A576,'FBS input file'!A:D,2,0))="","Not Binding",VLOOKUP(A576,'FBS input file'!A:D,2,0))</f>
        <v>Ambiguous</v>
      </c>
    </row>
    <row r="577" spans="1:11" ht="120" customHeight="1" x14ac:dyDescent="0.25">
      <c r="A577" s="9" t="s">
        <v>3905</v>
      </c>
      <c r="B577" s="9">
        <v>56</v>
      </c>
      <c r="C577" s="9" t="s">
        <v>19</v>
      </c>
      <c r="D577" s="10"/>
      <c r="E577" s="9" t="s">
        <v>1988</v>
      </c>
      <c r="F577" s="9" t="s">
        <v>1989</v>
      </c>
      <c r="G577" s="9" t="s">
        <v>384</v>
      </c>
      <c r="H577" s="9" t="s">
        <v>1990</v>
      </c>
      <c r="I577" s="9" t="s">
        <v>1991</v>
      </c>
      <c r="J577" s="5" t="s">
        <v>2591</v>
      </c>
      <c r="K577" t="str">
        <f>IF((VLOOKUP(A577,'FBS input file'!A:D,2,0))="","Not Binding",VLOOKUP(A577,'FBS input file'!A:D,2,0))</f>
        <v>Not Binding</v>
      </c>
    </row>
    <row r="578" spans="1:11" ht="120" customHeight="1" x14ac:dyDescent="0.25">
      <c r="A578" s="9" t="s">
        <v>3906</v>
      </c>
      <c r="B578" s="9">
        <v>42</v>
      </c>
      <c r="C578" s="9" t="s">
        <v>19</v>
      </c>
      <c r="D578" s="10"/>
      <c r="E578" s="9" t="s">
        <v>1992</v>
      </c>
      <c r="F578" s="9" t="s">
        <v>1993</v>
      </c>
      <c r="G578" s="9" t="s">
        <v>5002</v>
      </c>
      <c r="H578" s="9" t="s">
        <v>1994</v>
      </c>
      <c r="I578" s="9" t="s">
        <v>1995</v>
      </c>
      <c r="J578" s="5" t="s">
        <v>2947</v>
      </c>
      <c r="K578" t="str">
        <f>IF((VLOOKUP(A578,'FBS input file'!A:D,2,0))="","Not Binding",VLOOKUP(A578,'FBS input file'!A:D,2,0))</f>
        <v>Not Binding</v>
      </c>
    </row>
    <row r="579" spans="1:11" ht="120" customHeight="1" x14ac:dyDescent="0.25">
      <c r="A579" s="9" t="s">
        <v>3907</v>
      </c>
      <c r="B579" s="9">
        <v>43</v>
      </c>
      <c r="C579" s="9" t="s">
        <v>9</v>
      </c>
      <c r="D579" s="10"/>
      <c r="E579" s="9" t="s">
        <v>1996</v>
      </c>
      <c r="F579" s="9" t="s">
        <v>1997</v>
      </c>
      <c r="G579" s="9" t="s">
        <v>12</v>
      </c>
      <c r="H579" s="9" t="s">
        <v>1998</v>
      </c>
      <c r="I579" s="9" t="s">
        <v>1999</v>
      </c>
      <c r="J579" s="5" t="s">
        <v>2654</v>
      </c>
      <c r="K579" t="str">
        <f>IF((VLOOKUP(A579,'FBS input file'!A:D,2,0))="","Not Binding",VLOOKUP(A579,'FBS input file'!A:D,2,0))</f>
        <v>Not Binding</v>
      </c>
    </row>
    <row r="580" spans="1:11" ht="120" customHeight="1" x14ac:dyDescent="0.25">
      <c r="A580" s="9" t="s">
        <v>3908</v>
      </c>
      <c r="B580" s="9">
        <v>45</v>
      </c>
      <c r="C580" s="9" t="s">
        <v>9</v>
      </c>
      <c r="D580" s="10"/>
      <c r="E580" s="9" t="s">
        <v>1888</v>
      </c>
      <c r="F580" s="9" t="s">
        <v>1889</v>
      </c>
      <c r="G580" s="9" t="s">
        <v>12</v>
      </c>
      <c r="H580" s="9" t="s">
        <v>2000</v>
      </c>
      <c r="I580" s="9" t="s">
        <v>2001</v>
      </c>
      <c r="J580" s="5" t="s">
        <v>2697</v>
      </c>
      <c r="K580" t="str">
        <f>IF((VLOOKUP(A580,'FBS input file'!A:D,2,0))="","Not Binding",VLOOKUP(A580,'FBS input file'!A:D,2,0))</f>
        <v>Not Binding</v>
      </c>
    </row>
    <row r="581" spans="1:11" ht="120" customHeight="1" x14ac:dyDescent="0.25">
      <c r="A581" s="9" t="s">
        <v>3909</v>
      </c>
      <c r="B581" s="9">
        <v>47</v>
      </c>
      <c r="C581" s="9" t="s">
        <v>9</v>
      </c>
      <c r="D581" s="10"/>
      <c r="E581" s="9" t="s">
        <v>1729</v>
      </c>
      <c r="F581" s="9" t="s">
        <v>1730</v>
      </c>
      <c r="G581" s="9" t="s">
        <v>12</v>
      </c>
      <c r="H581" s="9" t="s">
        <v>2002</v>
      </c>
      <c r="I581" s="9" t="s">
        <v>2003</v>
      </c>
      <c r="J581" s="5" t="s">
        <v>2816</v>
      </c>
      <c r="K581" t="str">
        <f>IF((VLOOKUP(A581,'FBS input file'!A:D,2,0))="","Not Binding",VLOOKUP(A581,'FBS input file'!A:D,2,0))</f>
        <v>Not Binding</v>
      </c>
    </row>
    <row r="582" spans="1:11" ht="120" customHeight="1" x14ac:dyDescent="0.25">
      <c r="A582" s="9" t="s">
        <v>3910</v>
      </c>
      <c r="B582" s="9">
        <v>26</v>
      </c>
      <c r="C582" s="9" t="s">
        <v>19</v>
      </c>
      <c r="D582" s="10"/>
      <c r="E582" s="9" t="s">
        <v>1749</v>
      </c>
      <c r="F582" s="9" t="s">
        <v>1750</v>
      </c>
      <c r="G582" s="9" t="s">
        <v>384</v>
      </c>
      <c r="H582" s="9" t="s">
        <v>2004</v>
      </c>
      <c r="I582" s="9" t="s">
        <v>2005</v>
      </c>
      <c r="J582" s="5" t="s">
        <v>2601</v>
      </c>
      <c r="K582" t="str">
        <f>IF((VLOOKUP(A582,'FBS input file'!A:D,2,0))="","Not Binding",VLOOKUP(A582,'FBS input file'!A:D,2,0))</f>
        <v>Not Binding</v>
      </c>
    </row>
    <row r="583" spans="1:11" ht="120" customHeight="1" x14ac:dyDescent="0.25">
      <c r="A583" s="9" t="s">
        <v>3911</v>
      </c>
      <c r="B583" s="9">
        <v>29</v>
      </c>
      <c r="C583" s="9" t="s">
        <v>19</v>
      </c>
      <c r="D583" s="10"/>
      <c r="E583" s="9" t="s">
        <v>2006</v>
      </c>
      <c r="F583" s="9" t="s">
        <v>2007</v>
      </c>
      <c r="G583" s="9" t="s">
        <v>5002</v>
      </c>
      <c r="H583" s="9" t="s">
        <v>2008</v>
      </c>
      <c r="I583" s="9" t="s">
        <v>2009</v>
      </c>
      <c r="J583" s="5" t="s">
        <v>2965</v>
      </c>
      <c r="K583" t="str">
        <f>IF((VLOOKUP(A583,'FBS input file'!A:D,2,0))="","Not Binding",VLOOKUP(A583,'FBS input file'!A:D,2,0))</f>
        <v>Not Binding</v>
      </c>
    </row>
    <row r="584" spans="1:11" ht="120" customHeight="1" x14ac:dyDescent="0.25">
      <c r="A584" s="9" t="s">
        <v>3912</v>
      </c>
      <c r="B584" s="9">
        <v>33</v>
      </c>
      <c r="C584" s="9" t="s">
        <v>9</v>
      </c>
      <c r="D584" s="10"/>
      <c r="E584" s="9" t="s">
        <v>386</v>
      </c>
      <c r="F584" s="9" t="s">
        <v>387</v>
      </c>
      <c r="G584" s="9" t="s">
        <v>12</v>
      </c>
      <c r="H584" s="9" t="s">
        <v>2010</v>
      </c>
      <c r="I584" s="9" t="s">
        <v>2011</v>
      </c>
      <c r="J584" s="5" t="s">
        <v>3167</v>
      </c>
      <c r="K584" t="str">
        <f>IF((VLOOKUP(A584,'FBS input file'!A:D,2,0))="","Not Binding",VLOOKUP(A584,'FBS input file'!A:D,2,0))</f>
        <v>Not Binding</v>
      </c>
    </row>
    <row r="585" spans="1:11" ht="120" customHeight="1" x14ac:dyDescent="0.25">
      <c r="A585" s="9" t="s">
        <v>3913</v>
      </c>
      <c r="B585" s="9">
        <v>37</v>
      </c>
      <c r="C585" s="9" t="s">
        <v>9</v>
      </c>
      <c r="D585" s="10"/>
      <c r="E585" s="9" t="s">
        <v>2012</v>
      </c>
      <c r="F585" s="9" t="s">
        <v>2013</v>
      </c>
      <c r="G585" s="9" t="s">
        <v>183</v>
      </c>
      <c r="H585" s="9" t="s">
        <v>2014</v>
      </c>
      <c r="I585" s="9" t="s">
        <v>2015</v>
      </c>
      <c r="J585" s="5" t="s">
        <v>3160</v>
      </c>
      <c r="K585" t="str">
        <f>IF((VLOOKUP(A585,'FBS input file'!A:D,2,0))="","Not Binding",VLOOKUP(A585,'FBS input file'!A:D,2,0))</f>
        <v>Not Binding</v>
      </c>
    </row>
    <row r="586" spans="1:11" ht="120" customHeight="1" x14ac:dyDescent="0.25">
      <c r="A586" s="9" t="s">
        <v>3914</v>
      </c>
      <c r="B586" s="9">
        <v>15</v>
      </c>
      <c r="C586" s="9" t="s">
        <v>19</v>
      </c>
      <c r="D586" s="10"/>
      <c r="E586" s="9" t="s">
        <v>974</v>
      </c>
      <c r="F586" s="9" t="s">
        <v>975</v>
      </c>
      <c r="G586" s="9" t="s">
        <v>5002</v>
      </c>
      <c r="H586" s="9" t="s">
        <v>2016</v>
      </c>
      <c r="I586" s="9" t="s">
        <v>2017</v>
      </c>
      <c r="J586" s="5" t="s">
        <v>2954</v>
      </c>
      <c r="K586" t="str">
        <f>IF((VLOOKUP(A586,'FBS input file'!A:D,2,0))="","Not Binding",VLOOKUP(A586,'FBS input file'!A:D,2,0))</f>
        <v>Not Binding</v>
      </c>
    </row>
    <row r="587" spans="1:11" ht="120" customHeight="1" x14ac:dyDescent="0.25">
      <c r="A587" s="9" t="s">
        <v>3915</v>
      </c>
      <c r="B587" s="9">
        <v>10</v>
      </c>
      <c r="C587" s="9" t="s">
        <v>9</v>
      </c>
      <c r="D587" s="10"/>
      <c r="E587" s="9" t="s">
        <v>2018</v>
      </c>
      <c r="F587" s="9" t="s">
        <v>1395</v>
      </c>
      <c r="G587" s="9" t="s">
        <v>12</v>
      </c>
      <c r="H587" s="9" t="s">
        <v>2019</v>
      </c>
      <c r="I587" s="9" t="s">
        <v>2020</v>
      </c>
      <c r="J587" s="5" t="s">
        <v>2811</v>
      </c>
      <c r="K587" t="str">
        <f>IF((VLOOKUP(A587,'FBS input file'!A:D,2,0))="","Not Binding",VLOOKUP(A587,'FBS input file'!A:D,2,0))</f>
        <v>Not Binding</v>
      </c>
    </row>
    <row r="588" spans="1:11" ht="120" customHeight="1" x14ac:dyDescent="0.25">
      <c r="A588" s="9" t="s">
        <v>3916</v>
      </c>
      <c r="B588" s="9">
        <v>11</v>
      </c>
      <c r="C588" s="9" t="s">
        <v>9</v>
      </c>
      <c r="D588" s="10"/>
      <c r="E588" s="9" t="s">
        <v>1215</v>
      </c>
      <c r="F588" s="9" t="s">
        <v>1216</v>
      </c>
      <c r="G588" s="9" t="s">
        <v>5002</v>
      </c>
      <c r="H588" s="9" t="s">
        <v>2021</v>
      </c>
      <c r="I588" s="9" t="s">
        <v>2022</v>
      </c>
      <c r="J588" s="5" t="s">
        <v>3262</v>
      </c>
      <c r="K588" t="str">
        <f>IF((VLOOKUP(A588,'FBS input file'!A:D,2,0))="","Not Binding",VLOOKUP(A588,'FBS input file'!A:D,2,0))</f>
        <v>Not Binding</v>
      </c>
    </row>
    <row r="589" spans="1:11" ht="120" customHeight="1" x14ac:dyDescent="0.25">
      <c r="A589" s="9" t="s">
        <v>3917</v>
      </c>
      <c r="B589" s="9">
        <v>5</v>
      </c>
      <c r="C589" s="9" t="s">
        <v>9</v>
      </c>
      <c r="D589" s="10"/>
      <c r="E589" s="9" t="s">
        <v>1394</v>
      </c>
      <c r="F589" s="9" t="s">
        <v>1395</v>
      </c>
      <c r="G589" s="9" t="s">
        <v>183</v>
      </c>
      <c r="H589" s="9" t="s">
        <v>2023</v>
      </c>
      <c r="I589" s="9" t="s">
        <v>2024</v>
      </c>
      <c r="J589" s="5" t="s">
        <v>2818</v>
      </c>
      <c r="K589" t="str">
        <f>IF((VLOOKUP(A589,'FBS input file'!A:D,2,0))="","Not Binding",VLOOKUP(A589,'FBS input file'!A:D,2,0))</f>
        <v>Not Binding</v>
      </c>
    </row>
    <row r="590" spans="1:11" ht="120" customHeight="1" x14ac:dyDescent="0.25">
      <c r="A590" s="9" t="s">
        <v>3918</v>
      </c>
      <c r="B590" s="9">
        <v>92</v>
      </c>
      <c r="C590" s="9" t="s">
        <v>19</v>
      </c>
      <c r="D590" s="10"/>
      <c r="E590" s="9" t="s">
        <v>2025</v>
      </c>
      <c r="F590" s="9" t="s">
        <v>2026</v>
      </c>
      <c r="G590" s="9" t="s">
        <v>384</v>
      </c>
      <c r="H590" s="9" t="s">
        <v>2027</v>
      </c>
      <c r="I590" s="9" t="s">
        <v>2028</v>
      </c>
      <c r="J590" s="5" t="s">
        <v>2753</v>
      </c>
      <c r="K590" t="str">
        <f>IF((VLOOKUP(A590,'FBS input file'!A:D,2,0))="","Not Binding",VLOOKUP(A590,'FBS input file'!A:D,2,0))</f>
        <v>Not Binding</v>
      </c>
    </row>
    <row r="591" spans="1:11" ht="120" customHeight="1" x14ac:dyDescent="0.25">
      <c r="A591" s="9" t="s">
        <v>3919</v>
      </c>
      <c r="B591" s="9">
        <v>93</v>
      </c>
      <c r="C591" s="9" t="s">
        <v>9</v>
      </c>
      <c r="D591" s="10"/>
      <c r="E591" s="9" t="s">
        <v>2029</v>
      </c>
      <c r="F591" s="9" t="s">
        <v>2030</v>
      </c>
      <c r="G591" s="9" t="s">
        <v>26</v>
      </c>
      <c r="H591" s="9" t="s">
        <v>2031</v>
      </c>
      <c r="I591" s="9" t="s">
        <v>2032</v>
      </c>
      <c r="J591" s="5" t="s">
        <v>2973</v>
      </c>
      <c r="K591" t="str">
        <f>IF((VLOOKUP(A591,'FBS input file'!A:D,2,0))="","Not Binding",VLOOKUP(A591,'FBS input file'!A:D,2,0))</f>
        <v>Not Binding</v>
      </c>
    </row>
    <row r="592" spans="1:11" ht="120" customHeight="1" x14ac:dyDescent="0.25">
      <c r="A592" s="9" t="s">
        <v>3920</v>
      </c>
      <c r="B592" s="9">
        <v>95</v>
      </c>
      <c r="C592" s="9" t="s">
        <v>9</v>
      </c>
      <c r="D592" s="10"/>
      <c r="E592" s="9" t="s">
        <v>2033</v>
      </c>
      <c r="F592" s="9" t="s">
        <v>2034</v>
      </c>
      <c r="G592" s="9" t="s">
        <v>183</v>
      </c>
      <c r="H592" s="9" t="s">
        <v>2035</v>
      </c>
      <c r="I592" s="9" t="s">
        <v>2036</v>
      </c>
      <c r="J592" s="5" t="s">
        <v>2909</v>
      </c>
      <c r="K592" t="str">
        <f>IF((VLOOKUP(A592,'FBS input file'!A:D,2,0))="","Not Binding",VLOOKUP(A592,'FBS input file'!A:D,2,0))</f>
        <v>Ambiguous</v>
      </c>
    </row>
    <row r="593" spans="1:11" ht="120" customHeight="1" x14ac:dyDescent="0.25">
      <c r="A593" s="9" t="s">
        <v>3921</v>
      </c>
      <c r="B593" s="9">
        <v>75</v>
      </c>
      <c r="C593" s="9" t="s">
        <v>9</v>
      </c>
      <c r="D593" s="10"/>
      <c r="E593" s="9" t="s">
        <v>2037</v>
      </c>
      <c r="F593" s="9" t="s">
        <v>2038</v>
      </c>
      <c r="G593" s="9" t="s">
        <v>26</v>
      </c>
      <c r="H593" s="9" t="s">
        <v>2039</v>
      </c>
      <c r="I593" s="9" t="s">
        <v>2040</v>
      </c>
      <c r="J593" s="5" t="s">
        <v>2633</v>
      </c>
      <c r="K593" t="str">
        <f>IF((VLOOKUP(A593,'FBS input file'!A:D,2,0))="","Not Binding",VLOOKUP(A593,'FBS input file'!A:D,2,0))</f>
        <v>Not Binding</v>
      </c>
    </row>
    <row r="594" spans="1:11" ht="120" customHeight="1" x14ac:dyDescent="0.25">
      <c r="A594" s="9" t="s">
        <v>3922</v>
      </c>
      <c r="B594" s="9">
        <v>78</v>
      </c>
      <c r="C594" s="9" t="s">
        <v>9</v>
      </c>
      <c r="D594" s="10"/>
      <c r="E594" s="9" t="s">
        <v>852</v>
      </c>
      <c r="F594" s="9" t="s">
        <v>853</v>
      </c>
      <c r="G594" s="9" t="s">
        <v>183</v>
      </c>
      <c r="H594" s="9" t="s">
        <v>2041</v>
      </c>
      <c r="I594" s="9" t="s">
        <v>2042</v>
      </c>
      <c r="J594" s="5" t="s">
        <v>2661</v>
      </c>
      <c r="K594" t="str">
        <f>IF((VLOOKUP(A594,'FBS input file'!A:D,2,0))="","Not Binding",VLOOKUP(A594,'FBS input file'!A:D,2,0))</f>
        <v>Not Binding</v>
      </c>
    </row>
    <row r="595" spans="1:11" ht="120" customHeight="1" x14ac:dyDescent="0.25">
      <c r="A595" s="9" t="s">
        <v>3923</v>
      </c>
      <c r="B595" s="9">
        <v>81</v>
      </c>
      <c r="C595" s="9" t="s">
        <v>9</v>
      </c>
      <c r="D595" s="10"/>
      <c r="E595" s="9" t="s">
        <v>2043</v>
      </c>
      <c r="F595" s="9" t="s">
        <v>2044</v>
      </c>
      <c r="G595" s="9" t="s">
        <v>183</v>
      </c>
      <c r="H595" s="9" t="s">
        <v>2045</v>
      </c>
      <c r="I595" s="9" t="s">
        <v>2046</v>
      </c>
      <c r="J595" s="5" t="s">
        <v>2821</v>
      </c>
      <c r="K595" t="str">
        <f>IF((VLOOKUP(A595,'FBS input file'!A:D,2,0))="","Not Binding",VLOOKUP(A595,'FBS input file'!A:D,2,0))</f>
        <v>Not Binding</v>
      </c>
    </row>
    <row r="596" spans="1:11" ht="120" customHeight="1" x14ac:dyDescent="0.25">
      <c r="A596" s="9" t="s">
        <v>3924</v>
      </c>
      <c r="B596" s="9">
        <v>85</v>
      </c>
      <c r="C596" s="9" t="s">
        <v>9</v>
      </c>
      <c r="D596" s="10"/>
      <c r="E596" s="9" t="s">
        <v>2047</v>
      </c>
      <c r="F596" s="9" t="s">
        <v>2048</v>
      </c>
      <c r="G596" s="9" t="s">
        <v>5002</v>
      </c>
      <c r="H596" s="9" t="s">
        <v>2049</v>
      </c>
      <c r="I596" s="9" t="s">
        <v>2050</v>
      </c>
      <c r="J596" s="5" t="s">
        <v>3082</v>
      </c>
      <c r="K596" t="str">
        <f>IF((VLOOKUP(A596,'FBS input file'!A:D,2,0))="","Not Binding",VLOOKUP(A596,'FBS input file'!A:D,2,0))</f>
        <v>Not Binding</v>
      </c>
    </row>
    <row r="597" spans="1:11" ht="120" customHeight="1" x14ac:dyDescent="0.25">
      <c r="A597" s="9" t="s">
        <v>3925</v>
      </c>
      <c r="B597" s="9">
        <v>63</v>
      </c>
      <c r="C597" s="9" t="s">
        <v>9</v>
      </c>
      <c r="D597" s="10"/>
      <c r="E597" s="9" t="s">
        <v>324</v>
      </c>
      <c r="F597" s="9" t="s">
        <v>325</v>
      </c>
      <c r="G597" s="9" t="s">
        <v>26</v>
      </c>
      <c r="H597" s="9" t="s">
        <v>2051</v>
      </c>
      <c r="I597" s="9" t="s">
        <v>2052</v>
      </c>
      <c r="J597" s="5" t="s">
        <v>3098</v>
      </c>
      <c r="K597" t="str">
        <f>IF((VLOOKUP(A597,'FBS input file'!A:D,2,0))="","Not Binding",VLOOKUP(A597,'FBS input file'!A:D,2,0))</f>
        <v>Not Binding</v>
      </c>
    </row>
    <row r="598" spans="1:11" ht="120" customHeight="1" x14ac:dyDescent="0.25">
      <c r="A598" s="9" t="s">
        <v>3926</v>
      </c>
      <c r="B598" s="9">
        <v>67</v>
      </c>
      <c r="C598" s="9" t="s">
        <v>19</v>
      </c>
      <c r="D598" s="10"/>
      <c r="E598" s="9" t="s">
        <v>2053</v>
      </c>
      <c r="F598" s="9" t="s">
        <v>2054</v>
      </c>
      <c r="G598" s="9" t="s">
        <v>384</v>
      </c>
      <c r="H598" s="9" t="s">
        <v>2055</v>
      </c>
      <c r="I598" s="9" t="s">
        <v>2056</v>
      </c>
      <c r="J598" s="5" t="s">
        <v>2583</v>
      </c>
      <c r="K598" t="str">
        <f>IF((VLOOKUP(A598,'FBS input file'!A:D,2,0))="","Not Binding",VLOOKUP(A598,'FBS input file'!A:D,2,0))</f>
        <v>Not Binding</v>
      </c>
    </row>
    <row r="599" spans="1:11" ht="120" customHeight="1" x14ac:dyDescent="0.25">
      <c r="A599" s="9" t="s">
        <v>3927</v>
      </c>
      <c r="B599" s="9">
        <v>59</v>
      </c>
      <c r="C599" s="9" t="s">
        <v>9</v>
      </c>
      <c r="D599" s="10"/>
      <c r="E599" s="9" t="s">
        <v>1086</v>
      </c>
      <c r="F599" s="9" t="s">
        <v>1087</v>
      </c>
      <c r="G599" s="9" t="s">
        <v>183</v>
      </c>
      <c r="H599" s="9" t="s">
        <v>2057</v>
      </c>
      <c r="I599" s="9" t="s">
        <v>2058</v>
      </c>
      <c r="J599" s="5" t="s">
        <v>3092</v>
      </c>
      <c r="K599" t="str">
        <f>IF((VLOOKUP(A599,'FBS input file'!A:D,2,0))="","Not Binding",VLOOKUP(A599,'FBS input file'!A:D,2,0))</f>
        <v>Not Binding</v>
      </c>
    </row>
    <row r="600" spans="1:11" ht="120" customHeight="1" x14ac:dyDescent="0.25">
      <c r="A600" s="9" t="s">
        <v>3928</v>
      </c>
      <c r="B600" s="9">
        <v>53</v>
      </c>
      <c r="C600" s="9" t="s">
        <v>9</v>
      </c>
      <c r="D600" s="10"/>
      <c r="E600" s="9" t="s">
        <v>832</v>
      </c>
      <c r="F600" s="9" t="s">
        <v>833</v>
      </c>
      <c r="G600" s="9" t="s">
        <v>5002</v>
      </c>
      <c r="H600" s="9" t="s">
        <v>2059</v>
      </c>
      <c r="I600" s="9" t="s">
        <v>2060</v>
      </c>
      <c r="J600" s="5" t="s">
        <v>3305</v>
      </c>
      <c r="K600" t="str">
        <f>IF((VLOOKUP(A600,'FBS input file'!A:D,2,0))="","Not Binding",VLOOKUP(A600,'FBS input file'!A:D,2,0))</f>
        <v>Not Binding</v>
      </c>
    </row>
    <row r="601" spans="1:11" ht="120" customHeight="1" x14ac:dyDescent="0.25">
      <c r="A601" s="9" t="s">
        <v>3929</v>
      </c>
      <c r="B601" s="9">
        <v>55</v>
      </c>
      <c r="C601" s="9" t="s">
        <v>9</v>
      </c>
      <c r="D601" s="10"/>
      <c r="E601" s="9" t="s">
        <v>1927</v>
      </c>
      <c r="F601" s="9" t="s">
        <v>1928</v>
      </c>
      <c r="G601" s="9" t="s">
        <v>183</v>
      </c>
      <c r="H601" s="9" t="s">
        <v>2061</v>
      </c>
      <c r="I601" s="9" t="s">
        <v>2062</v>
      </c>
      <c r="J601" s="5" t="s">
        <v>2793</v>
      </c>
      <c r="K601" t="str">
        <f>IF((VLOOKUP(A601,'FBS input file'!A:D,2,0))="","Not Binding",VLOOKUP(A601,'FBS input file'!A:D,2,0))</f>
        <v>Not Binding</v>
      </c>
    </row>
    <row r="602" spans="1:11" ht="120" customHeight="1" x14ac:dyDescent="0.25">
      <c r="A602" s="9" t="s">
        <v>3930</v>
      </c>
      <c r="B602" s="9">
        <v>44</v>
      </c>
      <c r="C602" s="9" t="s">
        <v>19</v>
      </c>
      <c r="D602" s="10"/>
      <c r="E602" s="9" t="s">
        <v>2063</v>
      </c>
      <c r="F602" s="9" t="s">
        <v>2064</v>
      </c>
      <c r="G602" s="9" t="s">
        <v>5002</v>
      </c>
      <c r="H602" s="9" t="s">
        <v>2065</v>
      </c>
      <c r="I602" s="9" t="s">
        <v>2066</v>
      </c>
      <c r="J602" s="5" t="s">
        <v>2628</v>
      </c>
      <c r="K602" t="str">
        <f>IF((VLOOKUP(A602,'FBS input file'!A:D,2,0))="","Not Binding",VLOOKUP(A602,'FBS input file'!A:D,2,0))</f>
        <v>Not Binding</v>
      </c>
    </row>
    <row r="603" spans="1:11" ht="120" customHeight="1" x14ac:dyDescent="0.25">
      <c r="A603" s="9" t="s">
        <v>3931</v>
      </c>
      <c r="B603" s="9">
        <v>46</v>
      </c>
      <c r="C603" s="9" t="s">
        <v>9</v>
      </c>
      <c r="D603" s="10"/>
      <c r="E603" s="9" t="s">
        <v>2067</v>
      </c>
      <c r="F603" s="9" t="s">
        <v>2068</v>
      </c>
      <c r="G603" s="9" t="s">
        <v>12</v>
      </c>
      <c r="H603" s="9" t="s">
        <v>2069</v>
      </c>
      <c r="I603" s="9" t="s">
        <v>2070</v>
      </c>
      <c r="J603" s="5" t="s">
        <v>3090</v>
      </c>
      <c r="K603" t="str">
        <f>IF((VLOOKUP(A603,'FBS input file'!A:D,2,0))="","Not Binding",VLOOKUP(A603,'FBS input file'!A:D,2,0))</f>
        <v>Not Binding</v>
      </c>
    </row>
    <row r="604" spans="1:11" ht="120" customHeight="1" x14ac:dyDescent="0.25">
      <c r="A604" s="9" t="s">
        <v>3932</v>
      </c>
      <c r="B604" s="9">
        <v>25</v>
      </c>
      <c r="C604" s="9" t="s">
        <v>9</v>
      </c>
      <c r="D604" s="10"/>
      <c r="E604" s="9" t="s">
        <v>2071</v>
      </c>
      <c r="F604" s="9" t="s">
        <v>2072</v>
      </c>
      <c r="G604" s="9" t="s">
        <v>183</v>
      </c>
      <c r="H604" s="9" t="s">
        <v>2073</v>
      </c>
      <c r="I604" s="9" t="s">
        <v>2074</v>
      </c>
      <c r="J604" s="5" t="s">
        <v>2725</v>
      </c>
      <c r="K604" t="str">
        <f>IF((VLOOKUP(A604,'FBS input file'!A:D,2,0))="","Not Binding",VLOOKUP(A604,'FBS input file'!A:D,2,0))</f>
        <v>Not Binding</v>
      </c>
    </row>
    <row r="605" spans="1:11" ht="120" customHeight="1" x14ac:dyDescent="0.25">
      <c r="A605" s="9" t="s">
        <v>3933</v>
      </c>
      <c r="B605" s="9">
        <v>28</v>
      </c>
      <c r="C605" s="9" t="s">
        <v>9</v>
      </c>
      <c r="D605" s="10"/>
      <c r="E605" s="9" t="s">
        <v>2075</v>
      </c>
      <c r="F605" s="9" t="s">
        <v>2076</v>
      </c>
      <c r="G605" s="9" t="s">
        <v>26</v>
      </c>
      <c r="H605" s="9" t="s">
        <v>2077</v>
      </c>
      <c r="I605" s="9" t="s">
        <v>2078</v>
      </c>
      <c r="J605" s="5" t="s">
        <v>2830</v>
      </c>
      <c r="K605" t="str">
        <f>IF((VLOOKUP(A605,'FBS input file'!A:D,2,0))="","Not Binding",VLOOKUP(A605,'FBS input file'!A:D,2,0))</f>
        <v>Not Binding</v>
      </c>
    </row>
    <row r="606" spans="1:11" ht="120" customHeight="1" x14ac:dyDescent="0.25">
      <c r="A606" s="9" t="s">
        <v>3934</v>
      </c>
      <c r="B606" s="9">
        <v>32</v>
      </c>
      <c r="C606" s="9" t="s">
        <v>9</v>
      </c>
      <c r="D606" s="10"/>
      <c r="E606" s="9" t="s">
        <v>2079</v>
      </c>
      <c r="F606" s="9" t="s">
        <v>2080</v>
      </c>
      <c r="G606" s="9" t="s">
        <v>12</v>
      </c>
      <c r="H606" s="9" t="s">
        <v>2081</v>
      </c>
      <c r="I606" s="9" t="s">
        <v>2082</v>
      </c>
      <c r="J606" s="5" t="s">
        <v>2813</v>
      </c>
      <c r="K606" t="str">
        <f>IF((VLOOKUP(A606,'FBS input file'!A:D,2,0))="","Not Binding",VLOOKUP(A606,'FBS input file'!A:D,2,0))</f>
        <v>Not Binding</v>
      </c>
    </row>
    <row r="607" spans="1:11" ht="120" customHeight="1" x14ac:dyDescent="0.25">
      <c r="A607" s="9" t="s">
        <v>3935</v>
      </c>
      <c r="B607" s="9">
        <v>36</v>
      </c>
      <c r="C607" s="9" t="s">
        <v>19</v>
      </c>
      <c r="D607" s="10"/>
      <c r="E607" s="9" t="s">
        <v>1469</v>
      </c>
      <c r="F607" s="9" t="s">
        <v>1470</v>
      </c>
      <c r="G607" s="9" t="s">
        <v>5002</v>
      </c>
      <c r="H607" s="9" t="s">
        <v>2083</v>
      </c>
      <c r="I607" s="9" t="s">
        <v>2084</v>
      </c>
      <c r="J607" s="5" t="s">
        <v>2644</v>
      </c>
      <c r="K607" t="str">
        <f>IF((VLOOKUP(A607,'FBS input file'!A:D,2,0))="","Not Binding",VLOOKUP(A607,'FBS input file'!A:D,2,0))</f>
        <v>Not Binding</v>
      </c>
    </row>
    <row r="608" spans="1:11" ht="120" customHeight="1" x14ac:dyDescent="0.25">
      <c r="A608" s="9" t="s">
        <v>3936</v>
      </c>
      <c r="B608" s="9">
        <v>14</v>
      </c>
      <c r="C608" s="9" t="s">
        <v>9</v>
      </c>
      <c r="D608" s="10"/>
      <c r="E608" s="9" t="s">
        <v>2085</v>
      </c>
      <c r="F608" s="9" t="s">
        <v>2086</v>
      </c>
      <c r="G608" s="9" t="s">
        <v>26</v>
      </c>
      <c r="H608" s="9" t="s">
        <v>2087</v>
      </c>
      <c r="I608" s="9" t="s">
        <v>2088</v>
      </c>
      <c r="J608" s="5" t="s">
        <v>3315</v>
      </c>
      <c r="K608" t="str">
        <f>IF((VLOOKUP(A608,'FBS input file'!A:D,2,0))="","Not Binding",VLOOKUP(A608,'FBS input file'!A:D,2,0))</f>
        <v>Not Binding</v>
      </c>
    </row>
    <row r="609" spans="1:11" ht="120" customHeight="1" x14ac:dyDescent="0.25">
      <c r="A609" s="9" t="s">
        <v>3937</v>
      </c>
      <c r="B609" s="9">
        <v>18</v>
      </c>
      <c r="C609" s="9" t="s">
        <v>19</v>
      </c>
      <c r="D609" s="10"/>
      <c r="E609" s="9" t="s">
        <v>2089</v>
      </c>
      <c r="F609" s="9" t="s">
        <v>2090</v>
      </c>
      <c r="G609" s="9" t="s">
        <v>5002</v>
      </c>
      <c r="H609" s="9" t="s">
        <v>2091</v>
      </c>
      <c r="I609" s="9" t="s">
        <v>2092</v>
      </c>
      <c r="J609" s="5" t="s">
        <v>2740</v>
      </c>
      <c r="K609" t="str">
        <f>IF((VLOOKUP(A609,'FBS input file'!A:D,2,0))="","Not Binding",VLOOKUP(A609,'FBS input file'!A:D,2,0))</f>
        <v>Not Binding</v>
      </c>
    </row>
    <row r="610" spans="1:11" ht="120" customHeight="1" x14ac:dyDescent="0.25">
      <c r="A610" s="9" t="s">
        <v>3938</v>
      </c>
      <c r="B610" s="9">
        <v>21</v>
      </c>
      <c r="C610" s="9" t="s">
        <v>9</v>
      </c>
      <c r="D610" s="10"/>
      <c r="E610" s="9" t="s">
        <v>1634</v>
      </c>
      <c r="F610" s="9" t="s">
        <v>1635</v>
      </c>
      <c r="G610" s="9" t="s">
        <v>12</v>
      </c>
      <c r="H610" s="9" t="s">
        <v>2093</v>
      </c>
      <c r="I610" s="9" t="s">
        <v>2094</v>
      </c>
      <c r="J610" s="5" t="s">
        <v>2647</v>
      </c>
      <c r="K610" t="str">
        <f>IF((VLOOKUP(A610,'FBS input file'!A:D,2,0))="","Not Binding",VLOOKUP(A610,'FBS input file'!A:D,2,0))</f>
        <v>Not Binding</v>
      </c>
    </row>
    <row r="611" spans="1:11" ht="120" customHeight="1" x14ac:dyDescent="0.25">
      <c r="A611" s="9" t="s">
        <v>3939</v>
      </c>
      <c r="B611" s="9">
        <v>4</v>
      </c>
      <c r="C611" s="9" t="s">
        <v>9</v>
      </c>
      <c r="D611" s="10"/>
      <c r="E611" s="9" t="s">
        <v>2095</v>
      </c>
      <c r="F611" s="9" t="s">
        <v>2096</v>
      </c>
      <c r="G611" s="9" t="s">
        <v>26</v>
      </c>
      <c r="H611" s="9" t="s">
        <v>2097</v>
      </c>
      <c r="I611" s="9" t="s">
        <v>2098</v>
      </c>
      <c r="J611" s="5" t="s">
        <v>3172</v>
      </c>
      <c r="K611" t="str">
        <f>IF((VLOOKUP(A611,'FBS input file'!A:D,2,0))="","Not Binding",VLOOKUP(A611,'FBS input file'!A:D,2,0))</f>
        <v>Not Binding</v>
      </c>
    </row>
    <row r="612" spans="1:11" ht="120" customHeight="1" x14ac:dyDescent="0.25">
      <c r="A612" s="9" t="s">
        <v>3940</v>
      </c>
      <c r="B612" s="9">
        <v>6</v>
      </c>
      <c r="C612" s="9" t="s">
        <v>19</v>
      </c>
      <c r="D612" s="10"/>
      <c r="E612" s="9" t="s">
        <v>41</v>
      </c>
      <c r="F612" s="9" t="s">
        <v>42</v>
      </c>
      <c r="G612" s="9" t="s">
        <v>384</v>
      </c>
      <c r="H612" s="9" t="s">
        <v>2099</v>
      </c>
      <c r="I612" s="9" t="s">
        <v>2100</v>
      </c>
      <c r="J612" s="5" t="s">
        <v>3313</v>
      </c>
      <c r="K612" t="str">
        <f>IF((VLOOKUP(A612,'FBS input file'!A:D,2,0))="","Not Binding",VLOOKUP(A612,'FBS input file'!A:D,2,0))</f>
        <v>Not Binding</v>
      </c>
    </row>
    <row r="613" spans="1:11" ht="120" customHeight="1" x14ac:dyDescent="0.25">
      <c r="A613" s="9" t="s">
        <v>3941</v>
      </c>
      <c r="B613" s="9">
        <v>8</v>
      </c>
      <c r="C613" s="9" t="s">
        <v>19</v>
      </c>
      <c r="D613" s="10"/>
      <c r="E613" s="9" t="s">
        <v>1254</v>
      </c>
      <c r="F613" s="9" t="s">
        <v>1255</v>
      </c>
      <c r="G613" s="9" t="s">
        <v>5002</v>
      </c>
      <c r="H613" s="9" t="s">
        <v>2101</v>
      </c>
      <c r="I613" s="9" t="s">
        <v>2102</v>
      </c>
      <c r="J613" s="5" t="s">
        <v>3178</v>
      </c>
      <c r="K613" t="str">
        <f>IF((VLOOKUP(A613,'FBS input file'!A:D,2,0))="","Not Binding",VLOOKUP(A613,'FBS input file'!A:D,2,0))</f>
        <v>Not Binding</v>
      </c>
    </row>
    <row r="614" spans="1:11" ht="120" customHeight="1" x14ac:dyDescent="0.25">
      <c r="A614" s="9" t="s">
        <v>3942</v>
      </c>
      <c r="B614" s="9">
        <v>94</v>
      </c>
      <c r="C614" s="9" t="s">
        <v>9</v>
      </c>
      <c r="D614" s="10"/>
      <c r="E614" s="9" t="s">
        <v>2103</v>
      </c>
      <c r="F614" s="9" t="s">
        <v>241</v>
      </c>
      <c r="G614" s="9" t="s">
        <v>12</v>
      </c>
      <c r="H614" s="9" t="s">
        <v>2104</v>
      </c>
      <c r="I614" s="9" t="s">
        <v>2105</v>
      </c>
      <c r="J614" s="5" t="s">
        <v>3147</v>
      </c>
      <c r="K614" t="str">
        <f>IF((VLOOKUP(A614,'FBS input file'!A:D,2,0))="","Not Binding",VLOOKUP(A614,'FBS input file'!A:D,2,0))</f>
        <v>Not Binding</v>
      </c>
    </row>
    <row r="615" spans="1:11" ht="120" customHeight="1" x14ac:dyDescent="0.25">
      <c r="A615" s="9" t="s">
        <v>3943</v>
      </c>
      <c r="B615" s="9">
        <v>74</v>
      </c>
      <c r="C615" s="9" t="s">
        <v>9</v>
      </c>
      <c r="D615" s="10"/>
      <c r="E615" s="9" t="s">
        <v>2106</v>
      </c>
      <c r="F615" s="9" t="s">
        <v>2107</v>
      </c>
      <c r="G615" s="9" t="s">
        <v>260</v>
      </c>
      <c r="H615" s="9" t="s">
        <v>2108</v>
      </c>
      <c r="I615" s="9" t="s">
        <v>2109</v>
      </c>
      <c r="J615" s="5" t="s">
        <v>2690</v>
      </c>
      <c r="K615" t="str">
        <f>IF((VLOOKUP(A615,'FBS input file'!A:D,2,0))="","Not Binding",VLOOKUP(A615,'FBS input file'!A:D,2,0))</f>
        <v>Not Binding</v>
      </c>
    </row>
    <row r="616" spans="1:11" ht="120" customHeight="1" x14ac:dyDescent="0.25">
      <c r="A616" s="9" t="s">
        <v>3944</v>
      </c>
      <c r="B616" s="9">
        <v>77</v>
      </c>
      <c r="C616" s="9" t="s">
        <v>9</v>
      </c>
      <c r="D616" s="10"/>
      <c r="E616" s="9" t="s">
        <v>2110</v>
      </c>
      <c r="F616" s="9" t="s">
        <v>2111</v>
      </c>
      <c r="G616" s="9" t="s">
        <v>5002</v>
      </c>
      <c r="H616" s="9" t="s">
        <v>2112</v>
      </c>
      <c r="I616" s="9" t="s">
        <v>2113</v>
      </c>
      <c r="J616" s="5" t="s">
        <v>2739</v>
      </c>
      <c r="K616" t="str">
        <f>IF((VLOOKUP(A616,'FBS input file'!A:D,2,0))="","Not Binding",VLOOKUP(A616,'FBS input file'!A:D,2,0))</f>
        <v>Not Binding</v>
      </c>
    </row>
    <row r="617" spans="1:11" ht="120" customHeight="1" x14ac:dyDescent="0.25">
      <c r="A617" s="9" t="s">
        <v>3945</v>
      </c>
      <c r="B617" s="9">
        <v>80</v>
      </c>
      <c r="C617" s="9" t="s">
        <v>9</v>
      </c>
      <c r="D617" s="10"/>
      <c r="E617" s="9" t="s">
        <v>1715</v>
      </c>
      <c r="F617" s="9" t="s">
        <v>1716</v>
      </c>
      <c r="G617" s="9" t="s">
        <v>183</v>
      </c>
      <c r="H617" s="9" t="s">
        <v>2114</v>
      </c>
      <c r="I617" s="9" t="s">
        <v>2115</v>
      </c>
      <c r="J617" s="5" t="s">
        <v>2732</v>
      </c>
      <c r="K617" t="str">
        <f>IF((VLOOKUP(A617,'FBS input file'!A:D,2,0))="","Not Binding",VLOOKUP(A617,'FBS input file'!A:D,2,0))</f>
        <v>Not Binding</v>
      </c>
    </row>
    <row r="618" spans="1:11" ht="120" customHeight="1" x14ac:dyDescent="0.25">
      <c r="A618" s="9" t="s">
        <v>3946</v>
      </c>
      <c r="B618" s="9">
        <v>84</v>
      </c>
      <c r="C618" s="9" t="s">
        <v>19</v>
      </c>
      <c r="D618" s="10"/>
      <c r="E618" s="9" t="s">
        <v>576</v>
      </c>
      <c r="F618" s="9" t="s">
        <v>577</v>
      </c>
      <c r="G618" s="9" t="s">
        <v>5002</v>
      </c>
      <c r="H618" s="9" t="s">
        <v>2116</v>
      </c>
      <c r="I618" s="9" t="s">
        <v>2117</v>
      </c>
      <c r="J618" s="5" t="s">
        <v>2779</v>
      </c>
      <c r="K618" t="str">
        <f>IF((VLOOKUP(A618,'FBS input file'!A:D,2,0))="","Not Binding",VLOOKUP(A618,'FBS input file'!A:D,2,0))</f>
        <v>Not Binding</v>
      </c>
    </row>
    <row r="619" spans="1:11" ht="120" customHeight="1" x14ac:dyDescent="0.25">
      <c r="A619" s="9" t="s">
        <v>3947</v>
      </c>
      <c r="B619" s="9">
        <v>62</v>
      </c>
      <c r="C619" s="9" t="s">
        <v>9</v>
      </c>
      <c r="D619" s="10"/>
      <c r="E619" s="9" t="s">
        <v>848</v>
      </c>
      <c r="F619" s="9" t="s">
        <v>849</v>
      </c>
      <c r="G619" s="9" t="s">
        <v>5002</v>
      </c>
      <c r="H619" s="9" t="s">
        <v>2118</v>
      </c>
      <c r="I619" s="9" t="s">
        <v>2119</v>
      </c>
      <c r="J619" s="5" t="s">
        <v>2935</v>
      </c>
      <c r="K619" t="str">
        <f>IF((VLOOKUP(A619,'FBS input file'!A:D,2,0))="","Not Binding",VLOOKUP(A619,'FBS input file'!A:D,2,0))</f>
        <v>Not Binding</v>
      </c>
    </row>
    <row r="620" spans="1:11" ht="120" customHeight="1" x14ac:dyDescent="0.25">
      <c r="A620" s="9" t="s">
        <v>3948</v>
      </c>
      <c r="B620" s="9">
        <v>66</v>
      </c>
      <c r="C620" s="9" t="s">
        <v>9</v>
      </c>
      <c r="D620" s="10"/>
      <c r="E620" s="9" t="s">
        <v>1736</v>
      </c>
      <c r="F620" s="9" t="s">
        <v>959</v>
      </c>
      <c r="G620" s="9" t="s">
        <v>12</v>
      </c>
      <c r="H620" s="9" t="s">
        <v>2120</v>
      </c>
      <c r="I620" s="9" t="s">
        <v>2121</v>
      </c>
      <c r="J620" s="5" t="s">
        <v>2956</v>
      </c>
      <c r="K620" t="str">
        <f>IF((VLOOKUP(A620,'FBS input file'!A:D,2,0))="","Not Binding",VLOOKUP(A620,'FBS input file'!A:D,2,0))</f>
        <v>Not Binding</v>
      </c>
    </row>
    <row r="621" spans="1:11" ht="120" customHeight="1" x14ac:dyDescent="0.25">
      <c r="A621" s="9" t="s">
        <v>3949</v>
      </c>
      <c r="B621" s="9">
        <v>70</v>
      </c>
      <c r="C621" s="9" t="s">
        <v>9</v>
      </c>
      <c r="D621" s="10"/>
      <c r="E621" s="9" t="s">
        <v>2122</v>
      </c>
      <c r="F621" s="9" t="s">
        <v>2123</v>
      </c>
      <c r="G621" s="9" t="s">
        <v>183</v>
      </c>
      <c r="H621" s="9" t="s">
        <v>2124</v>
      </c>
      <c r="I621" s="9" t="s">
        <v>2125</v>
      </c>
      <c r="J621" s="5" t="s">
        <v>2972</v>
      </c>
      <c r="K621" t="str">
        <f>IF((VLOOKUP(A621,'FBS input file'!A:D,2,0))="","Not Binding",VLOOKUP(A621,'FBS input file'!A:D,2,0))</f>
        <v>Not Binding</v>
      </c>
    </row>
    <row r="622" spans="1:11" ht="120" customHeight="1" x14ac:dyDescent="0.25">
      <c r="A622" s="9" t="s">
        <v>3950</v>
      </c>
      <c r="B622" s="9">
        <v>73</v>
      </c>
      <c r="C622" s="9" t="s">
        <v>19</v>
      </c>
      <c r="D622" s="10"/>
      <c r="E622" s="9" t="s">
        <v>1705</v>
      </c>
      <c r="F622" s="9" t="s">
        <v>1706</v>
      </c>
      <c r="G622" s="9" t="s">
        <v>384</v>
      </c>
      <c r="H622" s="9" t="s">
        <v>2126</v>
      </c>
      <c r="I622" s="9" t="s">
        <v>2127</v>
      </c>
      <c r="J622" s="5" t="s">
        <v>2737</v>
      </c>
      <c r="K622" t="str">
        <f>IF((VLOOKUP(A622,'FBS input file'!A:D,2,0))="","Not Binding",VLOOKUP(A622,'FBS input file'!A:D,2,0))</f>
        <v>Not Binding</v>
      </c>
    </row>
    <row r="623" spans="1:11" ht="120" customHeight="1" x14ac:dyDescent="0.25">
      <c r="A623" s="9" t="s">
        <v>3951</v>
      </c>
      <c r="B623" s="9">
        <v>54</v>
      </c>
      <c r="C623" s="9" t="s">
        <v>9</v>
      </c>
      <c r="D623" s="10"/>
      <c r="E623" s="9" t="s">
        <v>2128</v>
      </c>
      <c r="F623" s="9" t="s">
        <v>2129</v>
      </c>
      <c r="G623" s="9" t="s">
        <v>260</v>
      </c>
      <c r="H623" s="9" t="s">
        <v>2130</v>
      </c>
      <c r="I623" s="9" t="s">
        <v>2131</v>
      </c>
      <c r="J623" s="5" t="s">
        <v>3282</v>
      </c>
      <c r="K623" t="str">
        <f>IF((VLOOKUP(A623,'FBS input file'!A:D,2,0))="","Not Binding",VLOOKUP(A623,'FBS input file'!A:D,2,0))</f>
        <v>Not Binding</v>
      </c>
    </row>
    <row r="624" spans="1:11" ht="120" customHeight="1" x14ac:dyDescent="0.25">
      <c r="A624" s="9" t="s">
        <v>3952</v>
      </c>
      <c r="B624" s="9">
        <v>56</v>
      </c>
      <c r="C624" s="9" t="s">
        <v>9</v>
      </c>
      <c r="D624" s="10"/>
      <c r="E624" s="9" t="s">
        <v>2132</v>
      </c>
      <c r="F624" s="9" t="s">
        <v>2133</v>
      </c>
      <c r="G624" s="9" t="s">
        <v>260</v>
      </c>
      <c r="H624" s="9" t="s">
        <v>2134</v>
      </c>
      <c r="I624" s="9" t="s">
        <v>2135</v>
      </c>
      <c r="J624" s="5" t="s">
        <v>3248</v>
      </c>
      <c r="K624" t="str">
        <f>IF((VLOOKUP(A624,'FBS input file'!A:D,2,0))="","Not Binding",VLOOKUP(A624,'FBS input file'!A:D,2,0))</f>
        <v>Not Binding</v>
      </c>
    </row>
    <row r="625" spans="1:11" ht="120" customHeight="1" x14ac:dyDescent="0.25">
      <c r="A625" s="9" t="s">
        <v>3953</v>
      </c>
      <c r="B625" s="9">
        <v>58</v>
      </c>
      <c r="C625" s="9" t="s">
        <v>9</v>
      </c>
      <c r="D625" s="10"/>
      <c r="E625" s="9" t="s">
        <v>2128</v>
      </c>
      <c r="F625" s="9" t="s">
        <v>2129</v>
      </c>
      <c r="G625" s="9" t="s">
        <v>260</v>
      </c>
      <c r="H625" s="9" t="s">
        <v>2136</v>
      </c>
      <c r="I625" s="9" t="s">
        <v>2137</v>
      </c>
      <c r="J625" s="5" t="s">
        <v>3283</v>
      </c>
      <c r="K625" t="str">
        <f>IF((VLOOKUP(A625,'FBS input file'!A:D,2,0))="","Not Binding",VLOOKUP(A625,'FBS input file'!A:D,2,0))</f>
        <v>Not Binding</v>
      </c>
    </row>
    <row r="626" spans="1:11" ht="120" customHeight="1" x14ac:dyDescent="0.25">
      <c r="A626" s="9" t="s">
        <v>3954</v>
      </c>
      <c r="B626" s="9">
        <v>24</v>
      </c>
      <c r="C626" s="9" t="s">
        <v>9</v>
      </c>
      <c r="D626" s="10"/>
      <c r="E626" s="9" t="s">
        <v>886</v>
      </c>
      <c r="F626" s="9" t="s">
        <v>887</v>
      </c>
      <c r="G626" s="9" t="s">
        <v>183</v>
      </c>
      <c r="H626" s="9" t="s">
        <v>2138</v>
      </c>
      <c r="I626" s="9" t="s">
        <v>2139</v>
      </c>
      <c r="J626" s="5" t="s">
        <v>2791</v>
      </c>
      <c r="K626" t="str">
        <f>IF((VLOOKUP(A626,'FBS input file'!A:D,2,0))="","Not Binding",VLOOKUP(A626,'FBS input file'!A:D,2,0))</f>
        <v>Not Binding</v>
      </c>
    </row>
    <row r="627" spans="1:11" ht="120" customHeight="1" x14ac:dyDescent="0.25">
      <c r="A627" s="9" t="s">
        <v>3955</v>
      </c>
      <c r="B627" s="9">
        <v>27</v>
      </c>
      <c r="C627" s="9" t="s">
        <v>9</v>
      </c>
      <c r="D627" s="10"/>
      <c r="E627" s="9" t="s">
        <v>776</v>
      </c>
      <c r="F627" s="9" t="s">
        <v>777</v>
      </c>
      <c r="G627" s="9" t="s">
        <v>26</v>
      </c>
      <c r="H627" s="9" t="s">
        <v>2140</v>
      </c>
      <c r="I627" s="9" t="s">
        <v>2141</v>
      </c>
      <c r="J627" s="5" t="s">
        <v>2630</v>
      </c>
      <c r="K627" t="str">
        <f>IF((VLOOKUP(A627,'FBS input file'!A:D,2,0))="","Not Binding",VLOOKUP(A627,'FBS input file'!A:D,2,0))</f>
        <v>Not Binding</v>
      </c>
    </row>
    <row r="628" spans="1:11" ht="120" customHeight="1" x14ac:dyDescent="0.25">
      <c r="A628" s="9" t="s">
        <v>3956</v>
      </c>
      <c r="B628" s="9">
        <v>31</v>
      </c>
      <c r="C628" s="9" t="s">
        <v>9</v>
      </c>
      <c r="D628" s="10"/>
      <c r="E628" s="9" t="s">
        <v>810</v>
      </c>
      <c r="F628" s="9" t="s">
        <v>811</v>
      </c>
      <c r="G628" s="9" t="s">
        <v>183</v>
      </c>
      <c r="H628" s="9" t="s">
        <v>2142</v>
      </c>
      <c r="I628" s="9" t="s">
        <v>2143</v>
      </c>
      <c r="J628" s="5" t="s">
        <v>2868</v>
      </c>
      <c r="K628" t="str">
        <f>IF((VLOOKUP(A628,'FBS input file'!A:D,2,0))="","Not Binding",VLOOKUP(A628,'FBS input file'!A:D,2,0))</f>
        <v>Not Binding</v>
      </c>
    </row>
    <row r="629" spans="1:11" ht="120" customHeight="1" x14ac:dyDescent="0.25">
      <c r="A629" s="9" t="s">
        <v>3957</v>
      </c>
      <c r="B629" s="9">
        <v>35</v>
      </c>
      <c r="C629" s="9" t="s">
        <v>9</v>
      </c>
      <c r="D629" s="10"/>
      <c r="E629" s="9" t="s">
        <v>2144</v>
      </c>
      <c r="F629" s="9" t="s">
        <v>2145</v>
      </c>
      <c r="G629" s="9" t="s">
        <v>26</v>
      </c>
      <c r="H629" s="9" t="s">
        <v>2146</v>
      </c>
      <c r="I629" s="9" t="s">
        <v>2147</v>
      </c>
      <c r="J629" s="5" t="s">
        <v>2885</v>
      </c>
      <c r="K629" t="str">
        <f>IF((VLOOKUP(A629,'FBS input file'!A:D,2,0))="","Not Binding",VLOOKUP(A629,'FBS input file'!A:D,2,0))</f>
        <v>Not Binding</v>
      </c>
    </row>
    <row r="630" spans="1:11" ht="120" customHeight="1" x14ac:dyDescent="0.25">
      <c r="A630" s="9" t="s">
        <v>3958</v>
      </c>
      <c r="B630" s="9">
        <v>13</v>
      </c>
      <c r="C630" s="9" t="s">
        <v>19</v>
      </c>
      <c r="D630" s="10"/>
      <c r="E630" s="9" t="s">
        <v>565</v>
      </c>
      <c r="F630" s="9" t="s">
        <v>566</v>
      </c>
      <c r="G630" s="9" t="s">
        <v>5002</v>
      </c>
      <c r="H630" s="9" t="s">
        <v>2148</v>
      </c>
      <c r="I630" s="9" t="s">
        <v>2149</v>
      </c>
      <c r="J630" s="5" t="s">
        <v>2880</v>
      </c>
      <c r="K630" t="str">
        <f>IF((VLOOKUP(A630,'FBS input file'!A:D,2,0))="","Not Binding",VLOOKUP(A630,'FBS input file'!A:D,2,0))</f>
        <v>Not Binding</v>
      </c>
    </row>
    <row r="631" spans="1:11" ht="120" customHeight="1" x14ac:dyDescent="0.25">
      <c r="A631" s="9" t="s">
        <v>3959</v>
      </c>
      <c r="B631" s="9">
        <v>17</v>
      </c>
      <c r="C631" s="9" t="s">
        <v>9</v>
      </c>
      <c r="D631" s="10"/>
      <c r="E631" s="9" t="s">
        <v>2150</v>
      </c>
      <c r="F631" s="9" t="s">
        <v>2151</v>
      </c>
      <c r="G631" s="9" t="s">
        <v>5002</v>
      </c>
      <c r="H631" s="9" t="s">
        <v>2152</v>
      </c>
      <c r="I631" s="9" t="s">
        <v>2153</v>
      </c>
      <c r="J631" s="5" t="s">
        <v>3027</v>
      </c>
      <c r="K631" t="str">
        <f>IF((VLOOKUP(A631,'FBS input file'!A:D,2,0))="","Not Binding",VLOOKUP(A631,'FBS input file'!A:D,2,0))</f>
        <v>Not Binding</v>
      </c>
    </row>
    <row r="632" spans="1:11" ht="120" customHeight="1" x14ac:dyDescent="0.25">
      <c r="A632" s="9" t="s">
        <v>3960</v>
      </c>
      <c r="B632" s="9">
        <v>20</v>
      </c>
      <c r="C632" s="9" t="s">
        <v>9</v>
      </c>
      <c r="D632" s="10"/>
      <c r="E632" s="9" t="s">
        <v>2154</v>
      </c>
      <c r="F632" s="9" t="s">
        <v>21</v>
      </c>
      <c r="G632" s="9" t="s">
        <v>183</v>
      </c>
      <c r="H632" s="9" t="s">
        <v>2155</v>
      </c>
      <c r="I632" s="9" t="s">
        <v>2156</v>
      </c>
      <c r="J632" s="5" t="s">
        <v>3146</v>
      </c>
      <c r="K632" t="str">
        <f>IF((VLOOKUP(A632,'FBS input file'!A:D,2,0))="","Not Binding",VLOOKUP(A632,'FBS input file'!A:D,2,0))</f>
        <v>Not Binding</v>
      </c>
    </row>
    <row r="633" spans="1:11" ht="120" customHeight="1" x14ac:dyDescent="0.25">
      <c r="A633" s="9" t="s">
        <v>3961</v>
      </c>
      <c r="B633" s="9">
        <v>23</v>
      </c>
      <c r="C633" s="9" t="s">
        <v>9</v>
      </c>
      <c r="D633" s="10"/>
      <c r="E633" s="9" t="s">
        <v>2157</v>
      </c>
      <c r="F633" s="9" t="s">
        <v>2158</v>
      </c>
      <c r="G633" s="9" t="s">
        <v>26</v>
      </c>
      <c r="H633" s="9" t="s">
        <v>2159</v>
      </c>
      <c r="I633" s="9" t="s">
        <v>2160</v>
      </c>
      <c r="J633" s="5" t="s">
        <v>3095</v>
      </c>
      <c r="K633" t="str">
        <f>IF((VLOOKUP(A633,'FBS input file'!A:D,2,0))="","Not Binding",VLOOKUP(A633,'FBS input file'!A:D,2,0))</f>
        <v>Not Binding</v>
      </c>
    </row>
    <row r="634" spans="1:11" ht="120" customHeight="1" x14ac:dyDescent="0.25">
      <c r="A634" s="9" t="s">
        <v>3962</v>
      </c>
      <c r="B634" s="9">
        <v>39</v>
      </c>
      <c r="C634" s="9" t="s">
        <v>9</v>
      </c>
      <c r="D634" s="10"/>
      <c r="E634" s="9" t="s">
        <v>202</v>
      </c>
      <c r="F634" s="9" t="s">
        <v>203</v>
      </c>
      <c r="G634" s="9" t="s">
        <v>260</v>
      </c>
      <c r="H634" s="9" t="s">
        <v>2161</v>
      </c>
      <c r="I634" s="9" t="s">
        <v>2162</v>
      </c>
      <c r="J634" s="5" t="s">
        <v>2834</v>
      </c>
      <c r="K634" t="str">
        <f>IF((VLOOKUP(A634,'FBS input file'!A:D,2,0))="","Not Binding",VLOOKUP(A634,'FBS input file'!A:D,2,0))</f>
        <v>Not Binding</v>
      </c>
    </row>
    <row r="635" spans="1:11" ht="120" customHeight="1" x14ac:dyDescent="0.25">
      <c r="A635" s="9" t="s">
        <v>3963</v>
      </c>
      <c r="B635" s="9">
        <v>7</v>
      </c>
      <c r="C635" s="9" t="s">
        <v>9</v>
      </c>
      <c r="D635" s="10"/>
      <c r="E635" s="9" t="s">
        <v>2163</v>
      </c>
      <c r="F635" s="9" t="s">
        <v>2164</v>
      </c>
      <c r="G635" s="9" t="s">
        <v>260</v>
      </c>
      <c r="H635" s="9" t="s">
        <v>2165</v>
      </c>
      <c r="I635" s="9" t="s">
        <v>2166</v>
      </c>
      <c r="J635" s="5" t="s">
        <v>3177</v>
      </c>
      <c r="K635" t="str">
        <f>IF((VLOOKUP(A635,'FBS input file'!A:D,2,0))="","Not Binding",VLOOKUP(A635,'FBS input file'!A:D,2,0))</f>
        <v>Not Binding</v>
      </c>
    </row>
    <row r="636" spans="1:11" ht="120" customHeight="1" x14ac:dyDescent="0.25">
      <c r="A636" s="9" t="s">
        <v>3964</v>
      </c>
      <c r="B636" s="9">
        <v>9</v>
      </c>
      <c r="C636" s="9" t="s">
        <v>9</v>
      </c>
      <c r="D636" s="10"/>
      <c r="E636" s="9" t="s">
        <v>2167</v>
      </c>
      <c r="F636" s="9" t="s">
        <v>2168</v>
      </c>
      <c r="G636" s="9" t="s">
        <v>260</v>
      </c>
      <c r="H636" s="9" t="s">
        <v>2169</v>
      </c>
      <c r="I636" s="9" t="s">
        <v>2170</v>
      </c>
      <c r="J636" s="5" t="s">
        <v>2622</v>
      </c>
      <c r="K636" t="str">
        <f>IF((VLOOKUP(A636,'FBS input file'!A:D,2,0))="","Not Binding",VLOOKUP(A636,'FBS input file'!A:D,2,0))</f>
        <v>Not Binding</v>
      </c>
    </row>
    <row r="637" spans="1:11" ht="120" customHeight="1" x14ac:dyDescent="0.25">
      <c r="A637" s="9" t="s">
        <v>3965</v>
      </c>
      <c r="B637" s="9">
        <v>1</v>
      </c>
      <c r="C637" s="9" t="s">
        <v>9</v>
      </c>
      <c r="D637" s="10"/>
      <c r="E637" s="9" t="s">
        <v>1292</v>
      </c>
      <c r="F637" s="9" t="s">
        <v>1293</v>
      </c>
      <c r="G637" s="9" t="s">
        <v>79</v>
      </c>
      <c r="H637" s="9" t="s">
        <v>2171</v>
      </c>
      <c r="I637" s="9" t="s">
        <v>2172</v>
      </c>
      <c r="J637" s="5" t="s">
        <v>3203</v>
      </c>
      <c r="K637" t="str">
        <f>IF((VLOOKUP(A637,'FBS input file'!A:D,2,0))="","Not Binding",VLOOKUP(A637,'FBS input file'!A:D,2,0))</f>
        <v>Not Binding</v>
      </c>
    </row>
    <row r="638" spans="1:11" ht="120" customHeight="1" x14ac:dyDescent="0.25">
      <c r="A638" s="9" t="s">
        <v>3966</v>
      </c>
      <c r="B638" s="9">
        <v>76</v>
      </c>
      <c r="C638" s="9" t="s">
        <v>9</v>
      </c>
      <c r="D638" s="10"/>
      <c r="E638" s="9" t="s">
        <v>772</v>
      </c>
      <c r="F638" s="9" t="s">
        <v>773</v>
      </c>
      <c r="G638" s="9" t="s">
        <v>79</v>
      </c>
      <c r="H638" s="9" t="s">
        <v>2173</v>
      </c>
      <c r="I638" s="9" t="s">
        <v>2174</v>
      </c>
      <c r="J638" s="5" t="s">
        <v>2709</v>
      </c>
      <c r="K638" t="str">
        <f>IF((VLOOKUP(A638,'FBS input file'!A:D,2,0))="","Not Binding",VLOOKUP(A638,'FBS input file'!A:D,2,0))</f>
        <v>Not Binding</v>
      </c>
    </row>
    <row r="639" spans="1:11" ht="120" customHeight="1" x14ac:dyDescent="0.25">
      <c r="A639" s="9" t="s">
        <v>3967</v>
      </c>
      <c r="B639" s="9">
        <v>79</v>
      </c>
      <c r="C639" s="9" t="s">
        <v>9</v>
      </c>
      <c r="D639" s="10"/>
      <c r="E639" s="9" t="s">
        <v>848</v>
      </c>
      <c r="F639" s="9" t="s">
        <v>849</v>
      </c>
      <c r="G639" s="9" t="s">
        <v>260</v>
      </c>
      <c r="H639" s="9" t="s">
        <v>2175</v>
      </c>
      <c r="I639" s="9" t="s">
        <v>2176</v>
      </c>
      <c r="J639" s="5" t="s">
        <v>2934</v>
      </c>
      <c r="K639" t="str">
        <f>IF((VLOOKUP(A639,'FBS input file'!A:D,2,0))="","Not Binding",VLOOKUP(A639,'FBS input file'!A:D,2,0))</f>
        <v>Not Binding</v>
      </c>
    </row>
    <row r="640" spans="1:11" ht="120" customHeight="1" x14ac:dyDescent="0.25">
      <c r="A640" s="9" t="s">
        <v>3968</v>
      </c>
      <c r="B640" s="9">
        <v>83</v>
      </c>
      <c r="C640" s="9" t="s">
        <v>19</v>
      </c>
      <c r="D640" s="10"/>
      <c r="E640" s="9" t="s">
        <v>632</v>
      </c>
      <c r="F640" s="9" t="s">
        <v>633</v>
      </c>
      <c r="G640" s="9" t="s">
        <v>5002</v>
      </c>
      <c r="H640" s="9" t="s">
        <v>2177</v>
      </c>
      <c r="I640" s="9" t="s">
        <v>2178</v>
      </c>
      <c r="J640" s="5" t="s">
        <v>2615</v>
      </c>
      <c r="K640" t="str">
        <f>IF((VLOOKUP(A640,'FBS input file'!A:D,2,0))="","Not Binding",VLOOKUP(A640,'FBS input file'!A:D,2,0))</f>
        <v>Not Binding</v>
      </c>
    </row>
    <row r="641" spans="1:11" ht="120" customHeight="1" x14ac:dyDescent="0.25">
      <c r="A641" s="9" t="s">
        <v>3969</v>
      </c>
      <c r="B641" s="9">
        <v>61</v>
      </c>
      <c r="C641" s="9" t="s">
        <v>9</v>
      </c>
      <c r="D641" s="10"/>
      <c r="E641" s="9" t="s">
        <v>1749</v>
      </c>
      <c r="F641" s="9" t="s">
        <v>1750</v>
      </c>
      <c r="G641" s="9" t="s">
        <v>5002</v>
      </c>
      <c r="H641" s="9" t="s">
        <v>2179</v>
      </c>
      <c r="I641" s="9" t="s">
        <v>2180</v>
      </c>
      <c r="J641" s="5" t="s">
        <v>2598</v>
      </c>
      <c r="K641" t="str">
        <f>IF((VLOOKUP(A641,'FBS input file'!A:D,2,0))="","Not Binding",VLOOKUP(A641,'FBS input file'!A:D,2,0))</f>
        <v>Not Binding</v>
      </c>
    </row>
    <row r="642" spans="1:11" ht="120" customHeight="1" x14ac:dyDescent="0.25">
      <c r="A642" s="9" t="s">
        <v>3970</v>
      </c>
      <c r="B642" s="9">
        <v>65</v>
      </c>
      <c r="C642" s="9" t="s">
        <v>9</v>
      </c>
      <c r="D642" s="10"/>
      <c r="E642" s="9" t="s">
        <v>2181</v>
      </c>
      <c r="F642" s="9" t="s">
        <v>2182</v>
      </c>
      <c r="G642" s="9" t="s">
        <v>5002</v>
      </c>
      <c r="H642" s="9" t="s">
        <v>2183</v>
      </c>
      <c r="I642" s="9" t="s">
        <v>2184</v>
      </c>
      <c r="J642" s="5" t="s">
        <v>2997</v>
      </c>
      <c r="K642" t="str">
        <f>IF((VLOOKUP(A642,'FBS input file'!A:D,2,0))="","Not Binding",VLOOKUP(A642,'FBS input file'!A:D,2,0))</f>
        <v>Not Binding</v>
      </c>
    </row>
    <row r="643" spans="1:11" ht="120" customHeight="1" x14ac:dyDescent="0.25">
      <c r="A643" s="9" t="s">
        <v>3971</v>
      </c>
      <c r="B643" s="9">
        <v>69</v>
      </c>
      <c r="C643" s="9" t="s">
        <v>9</v>
      </c>
      <c r="D643" s="10"/>
      <c r="E643" s="9" t="s">
        <v>2185</v>
      </c>
      <c r="F643" s="9" t="s">
        <v>2186</v>
      </c>
      <c r="G643" s="9" t="s">
        <v>5002</v>
      </c>
      <c r="H643" s="9" t="s">
        <v>2187</v>
      </c>
      <c r="I643" s="9" t="s">
        <v>2188</v>
      </c>
      <c r="J643" s="5" t="s">
        <v>2963</v>
      </c>
      <c r="K643" t="str">
        <f>IF((VLOOKUP(A643,'FBS input file'!A:D,2,0))="","Not Binding",VLOOKUP(A643,'FBS input file'!A:D,2,0))</f>
        <v>Not Binding</v>
      </c>
    </row>
    <row r="644" spans="1:11" ht="120" customHeight="1" x14ac:dyDescent="0.25">
      <c r="A644" s="9" t="s">
        <v>3972</v>
      </c>
      <c r="B644" s="9">
        <v>72</v>
      </c>
      <c r="C644" s="9" t="s">
        <v>9</v>
      </c>
      <c r="D644" s="10"/>
      <c r="E644" s="9" t="s">
        <v>2189</v>
      </c>
      <c r="F644" s="9" t="s">
        <v>2190</v>
      </c>
      <c r="G644" s="9" t="s">
        <v>183</v>
      </c>
      <c r="H644" s="9" t="s">
        <v>2191</v>
      </c>
      <c r="I644" s="9" t="s">
        <v>2192</v>
      </c>
      <c r="J644" s="5" t="s">
        <v>2726</v>
      </c>
      <c r="K644" t="str">
        <f>IF((VLOOKUP(A644,'FBS input file'!A:D,2,0))="","Not Binding",VLOOKUP(A644,'FBS input file'!A:D,2,0))</f>
        <v>Not Binding</v>
      </c>
    </row>
    <row r="645" spans="1:11" ht="120" customHeight="1" x14ac:dyDescent="0.25">
      <c r="A645" s="9" t="s">
        <v>3973</v>
      </c>
      <c r="B645" s="9">
        <v>87</v>
      </c>
      <c r="C645" s="9" t="s">
        <v>9</v>
      </c>
      <c r="D645" s="10"/>
      <c r="E645" s="9" t="s">
        <v>1207</v>
      </c>
      <c r="F645" s="9" t="s">
        <v>1208</v>
      </c>
      <c r="G645" s="9" t="s">
        <v>26</v>
      </c>
      <c r="H645" s="9" t="s">
        <v>2193</v>
      </c>
      <c r="I645" s="9" t="s">
        <v>2194</v>
      </c>
      <c r="J645" s="5" t="s">
        <v>2907</v>
      </c>
      <c r="K645" t="str">
        <f>IF((VLOOKUP(A645,'FBS input file'!A:D,2,0))="","Not Binding",VLOOKUP(A645,'FBS input file'!A:D,2,0))</f>
        <v>Not Binding</v>
      </c>
    </row>
    <row r="646" spans="1:11" ht="120" customHeight="1" x14ac:dyDescent="0.25">
      <c r="A646" s="9" t="s">
        <v>3974</v>
      </c>
      <c r="B646" s="9">
        <v>89</v>
      </c>
      <c r="C646" s="9" t="s">
        <v>19</v>
      </c>
      <c r="D646" s="10"/>
      <c r="E646" s="9" t="s">
        <v>2195</v>
      </c>
      <c r="F646" s="9" t="s">
        <v>2196</v>
      </c>
      <c r="G646" s="9" t="s">
        <v>384</v>
      </c>
      <c r="H646" s="9" t="s">
        <v>2197</v>
      </c>
      <c r="I646" s="9" t="s">
        <v>2198</v>
      </c>
      <c r="J646" s="5" t="s">
        <v>3132</v>
      </c>
      <c r="K646" t="str">
        <f>IF((VLOOKUP(A646,'FBS input file'!A:D,2,0))="","Not Binding",VLOOKUP(A646,'FBS input file'!A:D,2,0))</f>
        <v>Not Binding</v>
      </c>
    </row>
    <row r="647" spans="1:11" ht="120" customHeight="1" x14ac:dyDescent="0.25">
      <c r="A647" s="9" t="s">
        <v>3975</v>
      </c>
      <c r="B647" s="9">
        <v>57</v>
      </c>
      <c r="C647" s="9" t="s">
        <v>9</v>
      </c>
      <c r="D647" s="10"/>
      <c r="E647" s="9" t="s">
        <v>2132</v>
      </c>
      <c r="F647" s="9" t="s">
        <v>2133</v>
      </c>
      <c r="G647" s="9" t="s">
        <v>183</v>
      </c>
      <c r="H647" s="9" t="s">
        <v>2199</v>
      </c>
      <c r="I647" s="9" t="s">
        <v>2200</v>
      </c>
      <c r="J647" s="5" t="s">
        <v>3247</v>
      </c>
      <c r="K647" t="str">
        <f>IF((VLOOKUP(A647,'FBS input file'!A:D,2,0))="","Not Binding",VLOOKUP(A647,'FBS input file'!A:D,2,0))</f>
        <v>Not Binding</v>
      </c>
    </row>
    <row r="648" spans="1:11" ht="120" customHeight="1" x14ac:dyDescent="0.25">
      <c r="A648" s="9" t="s">
        <v>3976</v>
      </c>
      <c r="B648" s="9">
        <v>48</v>
      </c>
      <c r="C648" s="9" t="s">
        <v>19</v>
      </c>
      <c r="D648" s="10"/>
      <c r="E648" s="9" t="s">
        <v>2201</v>
      </c>
      <c r="F648" s="9" t="s">
        <v>2164</v>
      </c>
      <c r="G648" s="9" t="s">
        <v>384</v>
      </c>
      <c r="H648" s="9" t="s">
        <v>2202</v>
      </c>
      <c r="I648" s="9" t="s">
        <v>2203</v>
      </c>
      <c r="J648" s="5" t="s">
        <v>3175</v>
      </c>
      <c r="K648" t="str">
        <f>IF((VLOOKUP(A648,'FBS input file'!A:D,2,0))="","Not Binding",VLOOKUP(A648,'FBS input file'!A:D,2,0))</f>
        <v>Not Binding</v>
      </c>
    </row>
    <row r="649" spans="1:11" ht="120" customHeight="1" x14ac:dyDescent="0.25">
      <c r="A649" s="9" t="s">
        <v>3977</v>
      </c>
      <c r="B649" s="9">
        <v>50</v>
      </c>
      <c r="C649" s="9" t="s">
        <v>9</v>
      </c>
      <c r="D649" s="10"/>
      <c r="E649" s="9" t="s">
        <v>2204</v>
      </c>
      <c r="F649" s="9" t="s">
        <v>2205</v>
      </c>
      <c r="G649" s="9" t="s">
        <v>260</v>
      </c>
      <c r="H649" s="9" t="s">
        <v>2206</v>
      </c>
      <c r="I649" s="9" t="s">
        <v>2207</v>
      </c>
      <c r="J649" s="5" t="s">
        <v>3222</v>
      </c>
      <c r="K649" t="str">
        <f>IF((VLOOKUP(A649,'FBS input file'!A:D,2,0))="","Not Binding",VLOOKUP(A649,'FBS input file'!A:D,2,0))</f>
        <v>Not Binding</v>
      </c>
    </row>
    <row r="650" spans="1:11" ht="120" customHeight="1" x14ac:dyDescent="0.25">
      <c r="A650" s="9" t="s">
        <v>3978</v>
      </c>
      <c r="B650" s="9">
        <v>30</v>
      </c>
      <c r="C650" s="9" t="s">
        <v>9</v>
      </c>
      <c r="D650" s="10"/>
      <c r="E650" s="9" t="s">
        <v>138</v>
      </c>
      <c r="F650" s="9" t="s">
        <v>139</v>
      </c>
      <c r="G650" s="9" t="s">
        <v>79</v>
      </c>
      <c r="H650" s="9" t="s">
        <v>2208</v>
      </c>
      <c r="I650" s="9" t="s">
        <v>2209</v>
      </c>
      <c r="J650" s="5" t="s">
        <v>3114</v>
      </c>
      <c r="K650" t="str">
        <f>IF((VLOOKUP(A650,'FBS input file'!A:D,2,0))="","Not Binding",VLOOKUP(A650,'FBS input file'!A:D,2,0))</f>
        <v>Not Binding</v>
      </c>
    </row>
    <row r="651" spans="1:11" ht="120" customHeight="1" x14ac:dyDescent="0.25">
      <c r="A651" s="9" t="s">
        <v>3979</v>
      </c>
      <c r="B651" s="9">
        <v>34</v>
      </c>
      <c r="C651" s="9" t="s">
        <v>9</v>
      </c>
      <c r="D651" s="10"/>
      <c r="E651" s="9" t="s">
        <v>828</v>
      </c>
      <c r="F651" s="9" t="s">
        <v>829</v>
      </c>
      <c r="G651" s="9" t="s">
        <v>183</v>
      </c>
      <c r="H651" s="9" t="s">
        <v>2210</v>
      </c>
      <c r="I651" s="9" t="s">
        <v>2211</v>
      </c>
      <c r="J651" s="5" t="s">
        <v>2575</v>
      </c>
      <c r="K651" t="str">
        <f>IF((VLOOKUP(A651,'FBS input file'!A:D,2,0))="","Not Binding",VLOOKUP(A651,'FBS input file'!A:D,2,0))</f>
        <v>Not Binding</v>
      </c>
    </row>
    <row r="652" spans="1:11" ht="120" customHeight="1" x14ac:dyDescent="0.25">
      <c r="A652" s="9" t="s">
        <v>3980</v>
      </c>
      <c r="B652" s="9">
        <v>12</v>
      </c>
      <c r="C652" s="9" t="s">
        <v>9</v>
      </c>
      <c r="D652" s="10"/>
      <c r="E652" s="9" t="s">
        <v>2212</v>
      </c>
      <c r="F652" s="9" t="s">
        <v>2213</v>
      </c>
      <c r="G652" s="9" t="s">
        <v>26</v>
      </c>
      <c r="H652" s="9" t="s">
        <v>2214</v>
      </c>
      <c r="I652" s="9" t="s">
        <v>2215</v>
      </c>
      <c r="J652" s="5" t="s">
        <v>2724</v>
      </c>
      <c r="K652" t="str">
        <f>IF((VLOOKUP(A652,'FBS input file'!A:D,2,0))="","Not Binding",VLOOKUP(A652,'FBS input file'!A:D,2,0))</f>
        <v>Not Binding</v>
      </c>
    </row>
    <row r="653" spans="1:11" ht="120" customHeight="1" x14ac:dyDescent="0.25">
      <c r="A653" s="9" t="s">
        <v>3981</v>
      </c>
      <c r="B653" s="9">
        <v>16</v>
      </c>
      <c r="C653" s="9" t="s">
        <v>9</v>
      </c>
      <c r="D653" s="10"/>
      <c r="E653" s="9" t="s">
        <v>2216</v>
      </c>
      <c r="F653" s="9" t="s">
        <v>2217</v>
      </c>
      <c r="G653" s="9" t="s">
        <v>26</v>
      </c>
      <c r="H653" s="9" t="s">
        <v>2218</v>
      </c>
      <c r="I653" s="9" t="s">
        <v>2219</v>
      </c>
      <c r="J653" s="5" t="s">
        <v>2585</v>
      </c>
      <c r="K653" t="str">
        <f>IF((VLOOKUP(A653,'FBS input file'!A:D,2,0))="","Not Binding",VLOOKUP(A653,'FBS input file'!A:D,2,0))</f>
        <v>Not Binding</v>
      </c>
    </row>
    <row r="654" spans="1:11" ht="120" customHeight="1" x14ac:dyDescent="0.25">
      <c r="A654" s="9" t="s">
        <v>3982</v>
      </c>
      <c r="B654" s="9">
        <v>19</v>
      </c>
      <c r="C654" s="9" t="s">
        <v>19</v>
      </c>
      <c r="D654" s="10"/>
      <c r="E654" s="9" t="s">
        <v>2220</v>
      </c>
      <c r="F654" s="9" t="s">
        <v>2221</v>
      </c>
      <c r="G654" s="9" t="s">
        <v>5002</v>
      </c>
      <c r="H654" s="9" t="s">
        <v>2222</v>
      </c>
      <c r="I654" s="9" t="s">
        <v>2223</v>
      </c>
      <c r="J654" s="5" t="s">
        <v>2995</v>
      </c>
      <c r="K654" t="str">
        <f>IF((VLOOKUP(A654,'FBS input file'!A:D,2,0))="","Not Binding",VLOOKUP(A654,'FBS input file'!A:D,2,0))</f>
        <v>Not Binding</v>
      </c>
    </row>
    <row r="655" spans="1:11" ht="120" customHeight="1" x14ac:dyDescent="0.25">
      <c r="A655" s="9" t="s">
        <v>3983</v>
      </c>
      <c r="B655" s="9">
        <v>22</v>
      </c>
      <c r="C655" s="9" t="s">
        <v>9</v>
      </c>
      <c r="D655" s="10"/>
      <c r="E655" s="9" t="s">
        <v>2224</v>
      </c>
      <c r="F655" s="9" t="s">
        <v>2225</v>
      </c>
      <c r="G655" s="9" t="s">
        <v>183</v>
      </c>
      <c r="H655" s="9" t="s">
        <v>2226</v>
      </c>
      <c r="I655" s="9" t="s">
        <v>2227</v>
      </c>
      <c r="J655" s="5" t="s">
        <v>3032</v>
      </c>
      <c r="K655" t="str">
        <f>IF((VLOOKUP(A655,'FBS input file'!A:D,2,0))="","Not Binding",VLOOKUP(A655,'FBS input file'!A:D,2,0))</f>
        <v>Not Binding</v>
      </c>
    </row>
    <row r="656" spans="1:11" ht="120" customHeight="1" x14ac:dyDescent="0.25">
      <c r="A656" s="9" t="s">
        <v>3984</v>
      </c>
      <c r="B656" s="9">
        <v>38</v>
      </c>
      <c r="C656" s="9" t="s">
        <v>9</v>
      </c>
      <c r="D656" s="10"/>
      <c r="E656" s="9" t="s">
        <v>376</v>
      </c>
      <c r="F656" s="9" t="s">
        <v>377</v>
      </c>
      <c r="G656" s="9" t="s">
        <v>183</v>
      </c>
      <c r="H656" s="9" t="s">
        <v>2228</v>
      </c>
      <c r="I656" s="9" t="s">
        <v>2229</v>
      </c>
      <c r="J656" s="5" t="s">
        <v>3209</v>
      </c>
      <c r="K656" t="str">
        <f>IF((VLOOKUP(A656,'FBS input file'!A:D,2,0))="","Not Binding",VLOOKUP(A656,'FBS input file'!A:D,2,0))</f>
        <v>Not Binding</v>
      </c>
    </row>
    <row r="657" spans="1:11" ht="120" customHeight="1" x14ac:dyDescent="0.25">
      <c r="A657" s="9" t="s">
        <v>3985</v>
      </c>
      <c r="B657" s="9">
        <v>40</v>
      </c>
      <c r="C657" s="9" t="s">
        <v>19</v>
      </c>
      <c r="D657" s="10"/>
      <c r="E657" s="9" t="s">
        <v>882</v>
      </c>
      <c r="F657" s="9" t="s">
        <v>883</v>
      </c>
      <c r="G657" s="9" t="s">
        <v>384</v>
      </c>
      <c r="H657" s="9" t="s">
        <v>2230</v>
      </c>
      <c r="I657" s="9" t="s">
        <v>2231</v>
      </c>
      <c r="J657" s="5" t="s">
        <v>2925</v>
      </c>
      <c r="K657" t="str">
        <f>IF((VLOOKUP(A657,'FBS input file'!A:D,2,0))="","Not Binding",VLOOKUP(A657,'FBS input file'!A:D,2,0))</f>
        <v>Not Binding</v>
      </c>
    </row>
    <row r="658" spans="1:11" ht="120" customHeight="1" x14ac:dyDescent="0.25">
      <c r="A658" s="9" t="s">
        <v>3986</v>
      </c>
      <c r="B658" s="9">
        <v>41</v>
      </c>
      <c r="C658" s="9" t="s">
        <v>9</v>
      </c>
      <c r="D658" s="10"/>
      <c r="E658" s="9" t="s">
        <v>2232</v>
      </c>
      <c r="F658" s="9" t="s">
        <v>191</v>
      </c>
      <c r="G658" s="9" t="s">
        <v>183</v>
      </c>
      <c r="H658" s="9" t="s">
        <v>2233</v>
      </c>
      <c r="I658" s="9" t="s">
        <v>2234</v>
      </c>
      <c r="J658" s="5" t="s">
        <v>3028</v>
      </c>
      <c r="K658" t="str">
        <f>IF((VLOOKUP(A658,'FBS input file'!A:D,2,0))="","Not Binding",VLOOKUP(A658,'FBS input file'!A:D,2,0))</f>
        <v>Ambiguous</v>
      </c>
    </row>
    <row r="659" spans="1:11" ht="120" customHeight="1" x14ac:dyDescent="0.25">
      <c r="A659" s="9" t="s">
        <v>3987</v>
      </c>
      <c r="B659" s="9">
        <v>0</v>
      </c>
      <c r="C659" s="9" t="s">
        <v>9</v>
      </c>
      <c r="D659" s="10"/>
      <c r="E659" s="9" t="s">
        <v>1653</v>
      </c>
      <c r="F659" s="9" t="s">
        <v>1654</v>
      </c>
      <c r="G659" s="9" t="s">
        <v>183</v>
      </c>
      <c r="H659" s="9" t="s">
        <v>2235</v>
      </c>
      <c r="I659" s="9" t="s">
        <v>2236</v>
      </c>
      <c r="J659" s="5" t="s">
        <v>2829</v>
      </c>
      <c r="K659" t="str">
        <f>IF((VLOOKUP(A659,'FBS input file'!A:D,2,0))="","Not Binding",VLOOKUP(A659,'FBS input file'!A:D,2,0))</f>
        <v>Not Binding</v>
      </c>
    </row>
    <row r="660" spans="1:11" ht="120" customHeight="1" x14ac:dyDescent="0.25">
      <c r="A660" s="9" t="s">
        <v>3988</v>
      </c>
      <c r="B660" s="9">
        <v>2</v>
      </c>
      <c r="C660" s="9" t="s">
        <v>9</v>
      </c>
      <c r="D660" s="10"/>
      <c r="E660" s="9" t="s">
        <v>1215</v>
      </c>
      <c r="F660" s="9" t="s">
        <v>1216</v>
      </c>
      <c r="G660" s="9" t="s">
        <v>183</v>
      </c>
      <c r="H660" s="9" t="s">
        <v>2237</v>
      </c>
      <c r="I660" s="9" t="s">
        <v>2238</v>
      </c>
      <c r="J660" s="5" t="s">
        <v>3263</v>
      </c>
      <c r="K660" t="str">
        <f>IF((VLOOKUP(A660,'FBS input file'!A:D,2,0))="","Not Binding",VLOOKUP(A660,'FBS input file'!A:D,2,0))</f>
        <v>Not Binding</v>
      </c>
    </row>
    <row r="661" spans="1:11" ht="120" customHeight="1" x14ac:dyDescent="0.25">
      <c r="A661" s="9" t="s">
        <v>3989</v>
      </c>
      <c r="B661" s="9">
        <v>3</v>
      </c>
      <c r="C661" s="9" t="s">
        <v>19</v>
      </c>
      <c r="D661" s="10"/>
      <c r="E661" s="9" t="s">
        <v>2239</v>
      </c>
      <c r="F661" s="9" t="s">
        <v>2240</v>
      </c>
      <c r="G661" s="9" t="s">
        <v>5002</v>
      </c>
      <c r="H661" s="9" t="s">
        <v>2241</v>
      </c>
      <c r="I661" s="9" t="s">
        <v>2242</v>
      </c>
      <c r="J661" s="5" t="s">
        <v>3171</v>
      </c>
      <c r="K661" t="str">
        <f>IF((VLOOKUP(A661,'FBS input file'!A:D,2,0))="","Not Binding",VLOOKUP(A661,'FBS input file'!A:D,2,0))</f>
        <v>Not Binding</v>
      </c>
    </row>
    <row r="662" spans="1:11" ht="120" customHeight="1" x14ac:dyDescent="0.25">
      <c r="A662" s="9" t="s">
        <v>3990</v>
      </c>
      <c r="B662" s="9">
        <v>82</v>
      </c>
      <c r="C662" s="9" t="s">
        <v>19</v>
      </c>
      <c r="D662" s="10"/>
      <c r="E662" s="9" t="s">
        <v>2243</v>
      </c>
      <c r="F662" s="9" t="s">
        <v>705</v>
      </c>
      <c r="G662" s="9" t="s">
        <v>384</v>
      </c>
      <c r="H662" s="9" t="s">
        <v>2244</v>
      </c>
      <c r="I662" s="9" t="s">
        <v>2245</v>
      </c>
      <c r="J662" s="5" t="s">
        <v>2760</v>
      </c>
      <c r="K662" t="str">
        <f>IF((VLOOKUP(A662,'FBS input file'!A:D,2,0))="","Not Binding",VLOOKUP(A662,'FBS input file'!A:D,2,0))</f>
        <v>Not Binding</v>
      </c>
    </row>
    <row r="663" spans="1:11" ht="120" customHeight="1" x14ac:dyDescent="0.25">
      <c r="A663" s="9" t="s">
        <v>3991</v>
      </c>
      <c r="B663" s="9">
        <v>60</v>
      </c>
      <c r="C663" s="9" t="s">
        <v>9</v>
      </c>
      <c r="D663" s="10"/>
      <c r="E663" s="9" t="s">
        <v>2246</v>
      </c>
      <c r="F663" s="9" t="s">
        <v>2247</v>
      </c>
      <c r="G663" s="9" t="s">
        <v>260</v>
      </c>
      <c r="H663" s="9" t="s">
        <v>2248</v>
      </c>
      <c r="I663" s="9" t="s">
        <v>2249</v>
      </c>
      <c r="J663" s="5" t="s">
        <v>2682</v>
      </c>
      <c r="K663" t="str">
        <f>IF((VLOOKUP(A663,'FBS input file'!A:D,2,0))="","Not Binding",VLOOKUP(A663,'FBS input file'!A:D,2,0))</f>
        <v>Not Binding</v>
      </c>
    </row>
    <row r="664" spans="1:11" ht="120" customHeight="1" x14ac:dyDescent="0.25">
      <c r="A664" s="9" t="s">
        <v>3992</v>
      </c>
      <c r="B664" s="9">
        <v>64</v>
      </c>
      <c r="C664" s="9" t="s">
        <v>9</v>
      </c>
      <c r="D664" s="10"/>
      <c r="E664" s="9" t="s">
        <v>2250</v>
      </c>
      <c r="F664" s="9" t="s">
        <v>2251</v>
      </c>
      <c r="G664" s="9" t="s">
        <v>12</v>
      </c>
      <c r="H664" s="9" t="s">
        <v>2252</v>
      </c>
      <c r="I664" s="9" t="s">
        <v>2253</v>
      </c>
      <c r="J664" s="5" t="s">
        <v>2590</v>
      </c>
      <c r="K664" t="str">
        <f>IF((VLOOKUP(A664,'FBS input file'!A:D,2,0))="","Not Binding",VLOOKUP(A664,'FBS input file'!A:D,2,0))</f>
        <v>Not Binding</v>
      </c>
    </row>
    <row r="665" spans="1:11" ht="120" customHeight="1" x14ac:dyDescent="0.25">
      <c r="A665" s="9" t="s">
        <v>3993</v>
      </c>
      <c r="B665" s="9">
        <v>68</v>
      </c>
      <c r="C665" s="9" t="s">
        <v>9</v>
      </c>
      <c r="D665" s="10"/>
      <c r="E665" s="9" t="s">
        <v>2122</v>
      </c>
      <c r="F665" s="9" t="s">
        <v>2123</v>
      </c>
      <c r="G665" s="9" t="s">
        <v>183</v>
      </c>
      <c r="H665" s="9" t="s">
        <v>2254</v>
      </c>
      <c r="I665" s="9" t="s">
        <v>2255</v>
      </c>
      <c r="J665" s="5" t="s">
        <v>2971</v>
      </c>
      <c r="K665" t="str">
        <f>IF((VLOOKUP(A665,'FBS input file'!A:D,2,0))="","Not Binding",VLOOKUP(A665,'FBS input file'!A:D,2,0))</f>
        <v>Not Binding</v>
      </c>
    </row>
    <row r="666" spans="1:11" ht="120" customHeight="1" x14ac:dyDescent="0.25">
      <c r="A666" s="9" t="s">
        <v>3994</v>
      </c>
      <c r="B666" s="9">
        <v>71</v>
      </c>
      <c r="C666" s="9" t="s">
        <v>9</v>
      </c>
      <c r="D666" s="10"/>
      <c r="E666" s="9" t="s">
        <v>2256</v>
      </c>
      <c r="F666" s="9" t="s">
        <v>2257</v>
      </c>
      <c r="G666" s="9" t="s">
        <v>26</v>
      </c>
      <c r="H666" s="9" t="s">
        <v>2258</v>
      </c>
      <c r="I666" s="9" t="s">
        <v>2259</v>
      </c>
      <c r="J666" s="5" t="s">
        <v>2731</v>
      </c>
      <c r="K666" t="str">
        <f>IF((VLOOKUP(A666,'FBS input file'!A:D,2,0))="","Not Binding",VLOOKUP(A666,'FBS input file'!A:D,2,0))</f>
        <v>Not Binding</v>
      </c>
    </row>
    <row r="667" spans="1:11" ht="120" customHeight="1" x14ac:dyDescent="0.25">
      <c r="A667" s="9" t="s">
        <v>3995</v>
      </c>
      <c r="B667" s="9">
        <v>86</v>
      </c>
      <c r="C667" s="9" t="s">
        <v>9</v>
      </c>
      <c r="D667" s="10"/>
      <c r="E667" s="9" t="s">
        <v>692</v>
      </c>
      <c r="F667" s="9" t="s">
        <v>693</v>
      </c>
      <c r="G667" s="9" t="s">
        <v>183</v>
      </c>
      <c r="H667" s="9" t="s">
        <v>2260</v>
      </c>
      <c r="I667" s="9" t="s">
        <v>2261</v>
      </c>
      <c r="J667" s="5" t="s">
        <v>2717</v>
      </c>
      <c r="K667" t="str">
        <f>IF((VLOOKUP(A667,'FBS input file'!A:D,2,0))="","Not Binding",VLOOKUP(A667,'FBS input file'!A:D,2,0))</f>
        <v>Not Binding</v>
      </c>
    </row>
    <row r="668" spans="1:11" ht="120" customHeight="1" x14ac:dyDescent="0.25">
      <c r="A668" s="9" t="s">
        <v>3996</v>
      </c>
      <c r="B668" s="9">
        <v>88</v>
      </c>
      <c r="C668" s="9" t="s">
        <v>9</v>
      </c>
      <c r="D668" s="10"/>
      <c r="E668" s="9" t="s">
        <v>772</v>
      </c>
      <c r="F668" s="9" t="s">
        <v>773</v>
      </c>
      <c r="G668" s="9" t="s">
        <v>183</v>
      </c>
      <c r="H668" s="9" t="s">
        <v>2262</v>
      </c>
      <c r="I668" s="9" t="s">
        <v>2263</v>
      </c>
      <c r="J668" s="5" t="s">
        <v>2708</v>
      </c>
      <c r="K668" t="str">
        <f>IF((VLOOKUP(A668,'FBS input file'!A:D,2,0))="","Not Binding",VLOOKUP(A668,'FBS input file'!A:D,2,0))</f>
        <v>Not Binding</v>
      </c>
    </row>
    <row r="669" spans="1:11" ht="120" customHeight="1" x14ac:dyDescent="0.25">
      <c r="A669" s="9" t="s">
        <v>3997</v>
      </c>
      <c r="B669" s="9">
        <v>90</v>
      </c>
      <c r="C669" s="9" t="s">
        <v>9</v>
      </c>
      <c r="D669" s="10"/>
      <c r="E669" s="9" t="s">
        <v>2264</v>
      </c>
      <c r="F669" s="9" t="s">
        <v>2265</v>
      </c>
      <c r="G669" s="9" t="s">
        <v>183</v>
      </c>
      <c r="H669" s="9" t="s">
        <v>2266</v>
      </c>
      <c r="I669" s="9" t="s">
        <v>2267</v>
      </c>
      <c r="J669" s="5" t="s">
        <v>2977</v>
      </c>
      <c r="K669" t="str">
        <f>IF((VLOOKUP(A669,'FBS input file'!A:D,2,0))="","Not Binding",VLOOKUP(A669,'FBS input file'!A:D,2,0))</f>
        <v>Not Binding</v>
      </c>
    </row>
    <row r="670" spans="1:11" ht="120" customHeight="1" x14ac:dyDescent="0.25">
      <c r="A670" s="9" t="s">
        <v>3998</v>
      </c>
      <c r="B670" s="9">
        <v>91</v>
      </c>
      <c r="C670" s="9" t="s">
        <v>9</v>
      </c>
      <c r="D670" s="10"/>
      <c r="E670" s="9" t="s">
        <v>1811</v>
      </c>
      <c r="F670" s="9" t="s">
        <v>1812</v>
      </c>
      <c r="G670" s="9" t="s">
        <v>183</v>
      </c>
      <c r="H670" s="9" t="s">
        <v>2268</v>
      </c>
      <c r="I670" s="9" t="s">
        <v>2269</v>
      </c>
      <c r="J670" s="5" t="s">
        <v>2839</v>
      </c>
      <c r="K670" t="str">
        <f>IF((VLOOKUP(A670,'FBS input file'!A:D,2,0))="","Not Binding",VLOOKUP(A670,'FBS input file'!A:D,2,0))</f>
        <v>Not Binding</v>
      </c>
    </row>
    <row r="671" spans="1:11" ht="120" customHeight="1" x14ac:dyDescent="0.25">
      <c r="A671" s="9" t="s">
        <v>3999</v>
      </c>
      <c r="B671" s="9">
        <v>49</v>
      </c>
      <c r="C671" s="9" t="s">
        <v>9</v>
      </c>
      <c r="D671" s="10"/>
      <c r="E671" s="9" t="s">
        <v>2270</v>
      </c>
      <c r="F671" s="9" t="s">
        <v>2271</v>
      </c>
      <c r="G671" s="9" t="s">
        <v>183</v>
      </c>
      <c r="H671" s="9" t="s">
        <v>2272</v>
      </c>
      <c r="I671" s="9" t="s">
        <v>2273</v>
      </c>
      <c r="J671" s="5" t="s">
        <v>3296</v>
      </c>
      <c r="K671" t="str">
        <f>IF((VLOOKUP(A671,'FBS input file'!A:D,2,0))="","Not Binding",VLOOKUP(A671,'FBS input file'!A:D,2,0))</f>
        <v>Not Binding</v>
      </c>
    </row>
    <row r="672" spans="1:11" ht="120" customHeight="1" x14ac:dyDescent="0.25">
      <c r="A672" s="9" t="s">
        <v>4000</v>
      </c>
      <c r="B672" s="9">
        <v>51</v>
      </c>
      <c r="C672" s="9" t="s">
        <v>9</v>
      </c>
      <c r="D672" s="10"/>
      <c r="E672" s="9" t="s">
        <v>2132</v>
      </c>
      <c r="F672" s="9" t="s">
        <v>2133</v>
      </c>
      <c r="G672" s="9" t="s">
        <v>183</v>
      </c>
      <c r="H672" s="9" t="s">
        <v>2274</v>
      </c>
      <c r="I672" s="9" t="s">
        <v>2275</v>
      </c>
      <c r="J672" s="5" t="s">
        <v>3249</v>
      </c>
      <c r="K672" t="str">
        <f>IF((VLOOKUP(A672,'FBS input file'!A:D,2,0))="","Not Binding",VLOOKUP(A672,'FBS input file'!A:D,2,0))</f>
        <v>Not Binding</v>
      </c>
    </row>
    <row r="673" spans="1:11" ht="120" customHeight="1" x14ac:dyDescent="0.25">
      <c r="A673" s="9" t="s">
        <v>4001</v>
      </c>
      <c r="B673" s="9">
        <v>52</v>
      </c>
      <c r="C673" s="9" t="s">
        <v>9</v>
      </c>
      <c r="D673" s="10"/>
      <c r="E673" s="9" t="s">
        <v>2276</v>
      </c>
      <c r="F673" s="9" t="s">
        <v>2277</v>
      </c>
      <c r="G673" s="9" t="s">
        <v>12</v>
      </c>
      <c r="H673" s="9" t="s">
        <v>2278</v>
      </c>
      <c r="I673" s="9" t="s">
        <v>2279</v>
      </c>
      <c r="J673" s="5" t="s">
        <v>3021</v>
      </c>
      <c r="K673" t="str">
        <f>IF((VLOOKUP(A673,'FBS input file'!A:D,2,0))="","Not Binding",VLOOKUP(A673,'FBS input file'!A:D,2,0))</f>
        <v>Not Binding</v>
      </c>
    </row>
    <row r="674" spans="1:11" ht="120" customHeight="1" x14ac:dyDescent="0.25">
      <c r="A674" s="9" t="s">
        <v>4002</v>
      </c>
      <c r="B674" s="9">
        <v>51</v>
      </c>
      <c r="C674" s="9" t="s">
        <v>9</v>
      </c>
      <c r="D674" s="10"/>
      <c r="E674" s="9" t="s">
        <v>2280</v>
      </c>
      <c r="F674" s="9" t="s">
        <v>431</v>
      </c>
      <c r="G674" s="9" t="s">
        <v>384</v>
      </c>
      <c r="H674" s="9" t="s">
        <v>2281</v>
      </c>
      <c r="I674" s="9" t="s">
        <v>2282</v>
      </c>
      <c r="J674" s="5" t="s">
        <v>3268</v>
      </c>
      <c r="K674" t="str">
        <f>IF((VLOOKUP(A674,'FBS input file'!A:D,2,0))="","Not Binding",VLOOKUP(A674,'FBS input file'!A:D,2,0))</f>
        <v>Not Binding</v>
      </c>
    </row>
    <row r="675" spans="1:11" ht="120" customHeight="1" x14ac:dyDescent="0.25">
      <c r="A675" s="9" t="s">
        <v>4003</v>
      </c>
      <c r="B675" s="9">
        <v>48</v>
      </c>
      <c r="C675" s="9" t="s">
        <v>9</v>
      </c>
      <c r="D675" s="10"/>
      <c r="E675" s="9" t="s">
        <v>2283</v>
      </c>
      <c r="F675" s="9" t="s">
        <v>2284</v>
      </c>
      <c r="G675" s="9" t="s">
        <v>183</v>
      </c>
      <c r="H675" s="9" t="s">
        <v>2285</v>
      </c>
      <c r="I675" s="9" t="s">
        <v>2286</v>
      </c>
      <c r="J675" s="5" t="s">
        <v>3152</v>
      </c>
      <c r="K675" t="str">
        <f>IF((VLOOKUP(A675,'FBS input file'!A:D,2,0))="","Not Binding",VLOOKUP(A675,'FBS input file'!A:D,2,0))</f>
        <v>Not Binding</v>
      </c>
    </row>
    <row r="676" spans="1:11" ht="120" customHeight="1" x14ac:dyDescent="0.25">
      <c r="A676" s="9" t="s">
        <v>4004</v>
      </c>
      <c r="B676" s="9">
        <v>50</v>
      </c>
      <c r="C676" s="9" t="s">
        <v>9</v>
      </c>
      <c r="D676" s="10"/>
      <c r="E676" s="9" t="s">
        <v>2287</v>
      </c>
      <c r="F676" s="9" t="s">
        <v>993</v>
      </c>
      <c r="G676" s="9" t="s">
        <v>12</v>
      </c>
      <c r="H676" s="9" t="s">
        <v>2288</v>
      </c>
      <c r="I676" s="9" t="s">
        <v>2289</v>
      </c>
      <c r="J676" s="5" t="s">
        <v>2874</v>
      </c>
      <c r="K676" t="str">
        <f>IF((VLOOKUP(A676,'FBS input file'!A:D,2,0))="","Not Binding",VLOOKUP(A676,'FBS input file'!A:D,2,0))</f>
        <v>Not Binding</v>
      </c>
    </row>
    <row r="677" spans="1:11" ht="120" customHeight="1" x14ac:dyDescent="0.25">
      <c r="A677" s="9" t="s">
        <v>4005</v>
      </c>
      <c r="B677" s="9">
        <v>60</v>
      </c>
      <c r="C677" s="9" t="s">
        <v>9</v>
      </c>
      <c r="D677" s="10"/>
      <c r="E677" s="9" t="s">
        <v>2290</v>
      </c>
      <c r="F677" s="9" t="s">
        <v>2291</v>
      </c>
      <c r="G677" s="9" t="s">
        <v>183</v>
      </c>
      <c r="H677" s="9" t="s">
        <v>2292</v>
      </c>
      <c r="I677" s="9" t="s">
        <v>2293</v>
      </c>
      <c r="J677" s="5" t="s">
        <v>3215</v>
      </c>
      <c r="K677" t="str">
        <f>IF((VLOOKUP(A677,'FBS input file'!A:D,2,0))="","Not Binding",VLOOKUP(A677,'FBS input file'!A:D,2,0))</f>
        <v>Not Binding</v>
      </c>
    </row>
    <row r="678" spans="1:11" ht="120" customHeight="1" x14ac:dyDescent="0.25">
      <c r="A678" s="9" t="s">
        <v>4006</v>
      </c>
      <c r="B678" s="9">
        <v>63</v>
      </c>
      <c r="C678" s="9" t="s">
        <v>9</v>
      </c>
      <c r="D678" s="10"/>
      <c r="E678" s="9" t="s">
        <v>2294</v>
      </c>
      <c r="F678" s="9" t="s">
        <v>2295</v>
      </c>
      <c r="G678" s="9" t="s">
        <v>26</v>
      </c>
      <c r="H678" s="9" t="s">
        <v>2296</v>
      </c>
      <c r="I678" s="9" t="s">
        <v>2297</v>
      </c>
      <c r="J678" s="5" t="s">
        <v>3057</v>
      </c>
      <c r="K678" t="str">
        <f>IF((VLOOKUP(A678,'FBS input file'!A:D,2,0))="","Not Binding",VLOOKUP(A678,'FBS input file'!A:D,2,0))</f>
        <v>Not Binding</v>
      </c>
    </row>
    <row r="679" spans="1:11" ht="120" customHeight="1" x14ac:dyDescent="0.25">
      <c r="A679" s="9" t="s">
        <v>4007</v>
      </c>
      <c r="B679" s="9">
        <v>54</v>
      </c>
      <c r="C679" s="9" t="s">
        <v>9</v>
      </c>
      <c r="D679" s="10"/>
      <c r="E679" s="9" t="s">
        <v>278</v>
      </c>
      <c r="F679" s="9" t="s">
        <v>279</v>
      </c>
      <c r="G679" s="9" t="s">
        <v>260</v>
      </c>
      <c r="H679" s="9" t="s">
        <v>2298</v>
      </c>
      <c r="I679" s="9" t="s">
        <v>2299</v>
      </c>
      <c r="J679" s="5" t="s">
        <v>3217</v>
      </c>
      <c r="K679" t="str">
        <f>IF((VLOOKUP(A679,'FBS input file'!A:D,2,0))="","Not Binding",VLOOKUP(A679,'FBS input file'!A:D,2,0))</f>
        <v>Not Binding</v>
      </c>
    </row>
    <row r="680" spans="1:11" ht="120" customHeight="1" x14ac:dyDescent="0.25">
      <c r="A680" s="9" t="s">
        <v>4008</v>
      </c>
      <c r="B680" s="9">
        <v>58</v>
      </c>
      <c r="C680" s="9" t="s">
        <v>9</v>
      </c>
      <c r="D680" s="10"/>
      <c r="E680" s="9" t="s">
        <v>1638</v>
      </c>
      <c r="F680" s="9" t="s">
        <v>1639</v>
      </c>
      <c r="G680" s="9" t="s">
        <v>79</v>
      </c>
      <c r="H680" s="9" t="s">
        <v>2300</v>
      </c>
      <c r="I680" s="9" t="s">
        <v>2301</v>
      </c>
      <c r="J680" s="5" t="s">
        <v>2707</v>
      </c>
      <c r="K680" t="str">
        <f>IF((VLOOKUP(A680,'FBS input file'!A:D,2,0))="","Not Binding",VLOOKUP(A680,'FBS input file'!A:D,2,0))</f>
        <v>Not Binding</v>
      </c>
    </row>
    <row r="681" spans="1:11" ht="120" customHeight="1" x14ac:dyDescent="0.25">
      <c r="A681" s="9" t="s">
        <v>4009</v>
      </c>
      <c r="B681" s="9">
        <v>73</v>
      </c>
      <c r="C681" s="9" t="s">
        <v>9</v>
      </c>
      <c r="D681" s="10"/>
      <c r="E681" s="9" t="s">
        <v>501</v>
      </c>
      <c r="F681" s="9" t="s">
        <v>502</v>
      </c>
      <c r="G681" s="9" t="s">
        <v>79</v>
      </c>
      <c r="H681" s="9" t="s">
        <v>2302</v>
      </c>
      <c r="I681" s="9" t="s">
        <v>2303</v>
      </c>
      <c r="J681" s="5" t="s">
        <v>3206</v>
      </c>
      <c r="K681" t="str">
        <f>IF((VLOOKUP(A681,'FBS input file'!A:D,2,0))="","Not Binding",VLOOKUP(A681,'FBS input file'!A:D,2,0))</f>
        <v>Not Binding</v>
      </c>
    </row>
    <row r="682" spans="1:11" ht="120" customHeight="1" x14ac:dyDescent="0.25">
      <c r="A682" s="9" t="s">
        <v>4010</v>
      </c>
      <c r="B682" s="9">
        <v>77</v>
      </c>
      <c r="C682" s="9" t="s">
        <v>19</v>
      </c>
      <c r="D682" s="10"/>
      <c r="E682" s="9" t="s">
        <v>1771</v>
      </c>
      <c r="F682" s="9" t="s">
        <v>883</v>
      </c>
      <c r="G682" s="9" t="s">
        <v>384</v>
      </c>
      <c r="H682" s="9" t="s">
        <v>2304</v>
      </c>
      <c r="I682" s="9" t="s">
        <v>2305</v>
      </c>
      <c r="J682" s="5" t="s">
        <v>2929</v>
      </c>
      <c r="K682" t="str">
        <f>IF((VLOOKUP(A682,'FBS input file'!A:D,2,0))="","Not Binding",VLOOKUP(A682,'FBS input file'!A:D,2,0))</f>
        <v>Not Binding</v>
      </c>
    </row>
    <row r="683" spans="1:11" ht="120" customHeight="1" x14ac:dyDescent="0.25">
      <c r="A683" s="9" t="s">
        <v>4011</v>
      </c>
      <c r="B683" s="9">
        <v>84</v>
      </c>
      <c r="C683" s="9" t="s">
        <v>9</v>
      </c>
      <c r="D683" s="10"/>
      <c r="E683" s="9" t="s">
        <v>758</v>
      </c>
      <c r="F683" s="9" t="s">
        <v>759</v>
      </c>
      <c r="G683" s="9" t="s">
        <v>12</v>
      </c>
      <c r="H683" s="9" t="s">
        <v>2306</v>
      </c>
      <c r="I683" s="9" t="s">
        <v>2307</v>
      </c>
      <c r="J683" s="5" t="s">
        <v>2805</v>
      </c>
      <c r="K683" t="str">
        <f>IF((VLOOKUP(A683,'FBS input file'!A:D,2,0))="","Not Binding",VLOOKUP(A683,'FBS input file'!A:D,2,0))</f>
        <v>Not Binding</v>
      </c>
    </row>
    <row r="684" spans="1:11" ht="120" customHeight="1" x14ac:dyDescent="0.25">
      <c r="A684" s="9" t="s">
        <v>4012</v>
      </c>
      <c r="B684" s="9">
        <v>88</v>
      </c>
      <c r="C684" s="9" t="s">
        <v>19</v>
      </c>
      <c r="D684" s="10"/>
      <c r="E684" s="9" t="s">
        <v>2308</v>
      </c>
      <c r="F684" s="9" t="s">
        <v>2309</v>
      </c>
      <c r="G684" s="9" t="s">
        <v>384</v>
      </c>
      <c r="H684" s="9" t="s">
        <v>2310</v>
      </c>
      <c r="I684" s="9" t="s">
        <v>2311</v>
      </c>
      <c r="J684" s="5" t="s">
        <v>2976</v>
      </c>
      <c r="K684" t="str">
        <f>IF((VLOOKUP(A684,'FBS input file'!A:D,2,0))="","Not Binding",VLOOKUP(A684,'FBS input file'!A:D,2,0))</f>
        <v>Not Binding</v>
      </c>
    </row>
    <row r="685" spans="1:11" ht="120" customHeight="1" x14ac:dyDescent="0.25">
      <c r="A685" s="9" t="s">
        <v>4013</v>
      </c>
      <c r="B685" s="9">
        <v>90</v>
      </c>
      <c r="C685" s="9" t="s">
        <v>9</v>
      </c>
      <c r="D685" s="10"/>
      <c r="E685" s="9" t="s">
        <v>2313</v>
      </c>
      <c r="F685" s="9" t="s">
        <v>2314</v>
      </c>
      <c r="G685" s="9" t="s">
        <v>12</v>
      </c>
      <c r="H685" s="9" t="s">
        <v>2315</v>
      </c>
      <c r="I685" s="9" t="s">
        <v>2316</v>
      </c>
      <c r="J685" s="5" t="s">
        <v>2870</v>
      </c>
      <c r="K685" t="str">
        <f>IF((VLOOKUP(A685,'FBS input file'!A:D,2,0))="","Not Binding",VLOOKUP(A685,'FBS input file'!A:D,2,0))</f>
        <v>Not Binding</v>
      </c>
    </row>
    <row r="686" spans="1:11" ht="120" customHeight="1" x14ac:dyDescent="0.25">
      <c r="A686" s="9" t="s">
        <v>4014</v>
      </c>
      <c r="B686" s="9">
        <v>0</v>
      </c>
      <c r="C686" s="9" t="s">
        <v>9</v>
      </c>
      <c r="D686" s="10"/>
      <c r="E686" s="9" t="s">
        <v>2317</v>
      </c>
      <c r="F686" s="9" t="s">
        <v>2318</v>
      </c>
      <c r="G686" s="9" t="s">
        <v>12</v>
      </c>
      <c r="H686" s="9" t="s">
        <v>2319</v>
      </c>
      <c r="I686" s="9" t="s">
        <v>2320</v>
      </c>
      <c r="J686" s="5" t="s">
        <v>3020</v>
      </c>
      <c r="K686" t="str">
        <f>IF((VLOOKUP(A686,'FBS input file'!A:D,2,0))="","Not Binding",VLOOKUP(A686,'FBS input file'!A:D,2,0))</f>
        <v>Not Binding</v>
      </c>
    </row>
    <row r="687" spans="1:11" ht="120" customHeight="1" x14ac:dyDescent="0.25">
      <c r="A687" s="9" t="s">
        <v>4015</v>
      </c>
      <c r="B687" s="9">
        <v>1</v>
      </c>
      <c r="C687" s="9" t="s">
        <v>9</v>
      </c>
      <c r="D687" s="10"/>
      <c r="E687" s="9" t="s">
        <v>2321</v>
      </c>
      <c r="F687" s="9" t="s">
        <v>2322</v>
      </c>
      <c r="G687" s="9" t="s">
        <v>12</v>
      </c>
      <c r="H687" s="9" t="s">
        <v>2323</v>
      </c>
      <c r="I687" s="9" t="s">
        <v>2324</v>
      </c>
      <c r="J687" s="5" t="s">
        <v>3059</v>
      </c>
      <c r="K687" t="str">
        <f>IF((VLOOKUP(A687,'FBS input file'!A:D,2,0))="","Not Binding",VLOOKUP(A687,'FBS input file'!A:D,2,0))</f>
        <v>Not Binding</v>
      </c>
    </row>
    <row r="688" spans="1:11" ht="120" customHeight="1" x14ac:dyDescent="0.25">
      <c r="A688" s="9" t="s">
        <v>4016</v>
      </c>
      <c r="B688" s="9">
        <v>9</v>
      </c>
      <c r="C688" s="9" t="s">
        <v>9</v>
      </c>
      <c r="D688" s="10"/>
      <c r="E688" s="9" t="s">
        <v>2325</v>
      </c>
      <c r="F688" s="9" t="s">
        <v>191</v>
      </c>
      <c r="G688" s="9" t="s">
        <v>12</v>
      </c>
      <c r="H688" s="9" t="s">
        <v>2326</v>
      </c>
      <c r="I688" s="9" t="s">
        <v>2327</v>
      </c>
      <c r="J688" s="5" t="s">
        <v>3023</v>
      </c>
      <c r="K688" t="str">
        <f>IF((VLOOKUP(A688,'FBS input file'!A:D,2,0))="","Not Binding",VLOOKUP(A688,'FBS input file'!A:D,2,0))</f>
        <v>Not Binding</v>
      </c>
    </row>
    <row r="689" spans="1:11" ht="120" customHeight="1" x14ac:dyDescent="0.25">
      <c r="A689" s="9" t="s">
        <v>4017</v>
      </c>
      <c r="B689" s="9">
        <v>11</v>
      </c>
      <c r="C689" s="9" t="s">
        <v>9</v>
      </c>
      <c r="D689" s="10"/>
      <c r="E689" s="9" t="s">
        <v>2328</v>
      </c>
      <c r="F689" s="9" t="s">
        <v>2205</v>
      </c>
      <c r="G689" s="9" t="s">
        <v>183</v>
      </c>
      <c r="H689" s="9" t="s">
        <v>2329</v>
      </c>
      <c r="I689" s="9" t="s">
        <v>2330</v>
      </c>
      <c r="J689" s="5" t="s">
        <v>3214</v>
      </c>
      <c r="K689" t="str">
        <f>IF((VLOOKUP(A689,'FBS input file'!A:D,2,0))="","Not Binding",VLOOKUP(A689,'FBS input file'!A:D,2,0))</f>
        <v>Not Binding</v>
      </c>
    </row>
    <row r="690" spans="1:11" ht="120" customHeight="1" x14ac:dyDescent="0.25">
      <c r="A690" s="9" t="s">
        <v>4018</v>
      </c>
      <c r="B690" s="9">
        <v>4</v>
      </c>
      <c r="C690" s="9" t="s">
        <v>9</v>
      </c>
      <c r="D690" s="10"/>
      <c r="E690" s="9" t="s">
        <v>1363</v>
      </c>
      <c r="F690" s="9" t="s">
        <v>1364</v>
      </c>
      <c r="G690" s="9" t="s">
        <v>12</v>
      </c>
      <c r="H690" s="9" t="s">
        <v>2331</v>
      </c>
      <c r="I690" s="9" t="s">
        <v>2332</v>
      </c>
      <c r="J690" s="5" t="s">
        <v>3088</v>
      </c>
      <c r="K690" t="str">
        <f>IF((VLOOKUP(A690,'FBS input file'!A:D,2,0))="","Not Binding",VLOOKUP(A690,'FBS input file'!A:D,2,0))</f>
        <v>Not Binding</v>
      </c>
    </row>
    <row r="691" spans="1:11" ht="120" customHeight="1" x14ac:dyDescent="0.25">
      <c r="A691" s="9" t="s">
        <v>4019</v>
      </c>
      <c r="B691" s="9">
        <v>7</v>
      </c>
      <c r="C691" s="9" t="s">
        <v>9</v>
      </c>
      <c r="D691" s="10"/>
      <c r="E691" s="9" t="s">
        <v>2333</v>
      </c>
      <c r="F691" s="9" t="s">
        <v>2334</v>
      </c>
      <c r="G691" s="9" t="s">
        <v>5002</v>
      </c>
      <c r="H691" s="9" t="s">
        <v>2335</v>
      </c>
      <c r="I691" s="9" t="s">
        <v>2336</v>
      </c>
      <c r="J691" s="5" t="s">
        <v>3030</v>
      </c>
      <c r="K691" t="str">
        <f>IF((VLOOKUP(A691,'FBS input file'!A:D,2,0))="","Not Binding",VLOOKUP(A691,'FBS input file'!A:D,2,0))</f>
        <v>Not Binding</v>
      </c>
    </row>
    <row r="692" spans="1:11" ht="120" customHeight="1" x14ac:dyDescent="0.25">
      <c r="A692" s="9" t="s">
        <v>4020</v>
      </c>
      <c r="B692" s="9">
        <v>22</v>
      </c>
      <c r="C692" s="9" t="s">
        <v>19</v>
      </c>
      <c r="D692" s="10"/>
      <c r="E692" s="9" t="s">
        <v>2337</v>
      </c>
      <c r="F692" s="9" t="s">
        <v>2284</v>
      </c>
      <c r="G692" s="9" t="s">
        <v>384</v>
      </c>
      <c r="H692" s="9" t="s">
        <v>2338</v>
      </c>
      <c r="I692" s="9" t="s">
        <v>2339</v>
      </c>
      <c r="J692" s="5" t="s">
        <v>3156</v>
      </c>
      <c r="K692" t="str">
        <f>IF((VLOOKUP(A692,'FBS input file'!A:D,2,0))="","Not Binding",VLOOKUP(A692,'FBS input file'!A:D,2,0))</f>
        <v>Not Binding</v>
      </c>
    </row>
    <row r="693" spans="1:11" ht="120" customHeight="1" x14ac:dyDescent="0.25">
      <c r="A693" s="9" t="s">
        <v>4021</v>
      </c>
      <c r="B693" s="9">
        <v>26</v>
      </c>
      <c r="C693" s="9" t="s">
        <v>9</v>
      </c>
      <c r="D693" s="10"/>
      <c r="E693" s="9" t="s">
        <v>840</v>
      </c>
      <c r="F693" s="9" t="s">
        <v>841</v>
      </c>
      <c r="G693" s="9" t="s">
        <v>12</v>
      </c>
      <c r="H693" s="9" t="s">
        <v>2340</v>
      </c>
      <c r="I693" s="9" t="s">
        <v>2341</v>
      </c>
      <c r="J693" s="5" t="s">
        <v>2970</v>
      </c>
      <c r="K693" t="str">
        <f>IF((VLOOKUP(A693,'FBS input file'!A:D,2,0))="","Not Binding",VLOOKUP(A693,'FBS input file'!A:D,2,0))</f>
        <v>Not Binding</v>
      </c>
    </row>
    <row r="694" spans="1:11" ht="120" customHeight="1" x14ac:dyDescent="0.25">
      <c r="A694" s="9" t="s">
        <v>4022</v>
      </c>
      <c r="B694" s="9">
        <v>15</v>
      </c>
      <c r="C694" s="9" t="s">
        <v>19</v>
      </c>
      <c r="D694" s="10"/>
      <c r="E694" s="9" t="s">
        <v>1828</v>
      </c>
      <c r="F694" s="9" t="s">
        <v>1829</v>
      </c>
      <c r="G694" s="9" t="s">
        <v>384</v>
      </c>
      <c r="H694" s="9" t="s">
        <v>2342</v>
      </c>
      <c r="I694" s="9" t="s">
        <v>2343</v>
      </c>
      <c r="J694" s="5" t="s">
        <v>2589</v>
      </c>
      <c r="K694" t="str">
        <f>IF((VLOOKUP(A694,'FBS input file'!A:D,2,0))="","Not Binding",VLOOKUP(A694,'FBS input file'!A:D,2,0))</f>
        <v>Not Binding</v>
      </c>
    </row>
    <row r="695" spans="1:11" ht="120" customHeight="1" x14ac:dyDescent="0.25">
      <c r="A695" s="9" t="s">
        <v>4023</v>
      </c>
      <c r="B695" s="9">
        <v>39</v>
      </c>
      <c r="C695" s="9" t="s">
        <v>9</v>
      </c>
      <c r="D695" s="10"/>
      <c r="E695" s="9" t="s">
        <v>2344</v>
      </c>
      <c r="F695" s="9" t="s">
        <v>2345</v>
      </c>
      <c r="G695" s="9" t="s">
        <v>26</v>
      </c>
      <c r="H695" s="9" t="s">
        <v>2346</v>
      </c>
      <c r="I695" s="9" t="s">
        <v>2347</v>
      </c>
      <c r="J695" s="5" t="s">
        <v>3237</v>
      </c>
      <c r="K695" t="str">
        <f>IF((VLOOKUP(A695,'FBS input file'!A:D,2,0))="","Not Binding",VLOOKUP(A695,'FBS input file'!A:D,2,0))</f>
        <v>Not Binding</v>
      </c>
    </row>
    <row r="696" spans="1:11" ht="120" customHeight="1" x14ac:dyDescent="0.25">
      <c r="A696" s="9" t="s">
        <v>4024</v>
      </c>
      <c r="B696" s="9">
        <v>40</v>
      </c>
      <c r="C696" s="9" t="s">
        <v>9</v>
      </c>
      <c r="D696" s="10"/>
      <c r="E696" s="9" t="s">
        <v>2348</v>
      </c>
      <c r="F696" s="9" t="s">
        <v>2349</v>
      </c>
      <c r="G696" s="9" t="s">
        <v>79</v>
      </c>
      <c r="H696" s="9" t="s">
        <v>2350</v>
      </c>
      <c r="I696" s="9" t="s">
        <v>2351</v>
      </c>
      <c r="J696" s="5" t="s">
        <v>2688</v>
      </c>
      <c r="K696" t="str">
        <f>IF((VLOOKUP(A696,'FBS input file'!A:D,2,0))="","Not Binding",VLOOKUP(A696,'FBS input file'!A:D,2,0))</f>
        <v>Not Binding</v>
      </c>
    </row>
    <row r="697" spans="1:11" ht="120" customHeight="1" x14ac:dyDescent="0.25">
      <c r="A697" s="9" t="s">
        <v>4025</v>
      </c>
      <c r="B697" s="9">
        <v>37</v>
      </c>
      <c r="C697" s="9" t="s">
        <v>19</v>
      </c>
      <c r="D697" s="10"/>
      <c r="E697" s="9" t="s">
        <v>2352</v>
      </c>
      <c r="F697" s="9" t="s">
        <v>2353</v>
      </c>
      <c r="G697" s="9" t="s">
        <v>384</v>
      </c>
      <c r="H697" s="9" t="s">
        <v>2354</v>
      </c>
      <c r="I697" s="9" t="s">
        <v>2355</v>
      </c>
      <c r="J697" s="5" t="s">
        <v>3151</v>
      </c>
      <c r="K697" t="str">
        <f>IF((VLOOKUP(A697,'FBS input file'!A:D,2,0))="","Not Binding",VLOOKUP(A697,'FBS input file'!A:D,2,0))</f>
        <v>Not Binding</v>
      </c>
    </row>
    <row r="698" spans="1:11" ht="120" customHeight="1" x14ac:dyDescent="0.25">
      <c r="A698" s="9" t="s">
        <v>4026</v>
      </c>
      <c r="B698" s="9">
        <v>49</v>
      </c>
      <c r="C698" s="9" t="s">
        <v>9</v>
      </c>
      <c r="D698" s="10"/>
      <c r="E698" s="9" t="s">
        <v>2356</v>
      </c>
      <c r="F698" s="9" t="s">
        <v>2357</v>
      </c>
      <c r="G698" s="9" t="s">
        <v>26</v>
      </c>
      <c r="H698" s="9" t="s">
        <v>2358</v>
      </c>
      <c r="I698" s="9" t="s">
        <v>2359</v>
      </c>
      <c r="J698" s="5" t="s">
        <v>3234</v>
      </c>
      <c r="K698" t="str">
        <f>IF((VLOOKUP(A698,'FBS input file'!A:D,2,0))="","Not Binding",VLOOKUP(A698,'FBS input file'!A:D,2,0))</f>
        <v>Not Binding</v>
      </c>
    </row>
    <row r="699" spans="1:11" ht="120" customHeight="1" x14ac:dyDescent="0.25">
      <c r="A699" s="9" t="s">
        <v>4027</v>
      </c>
      <c r="B699" s="9">
        <v>59</v>
      </c>
      <c r="C699" s="9" t="s">
        <v>9</v>
      </c>
      <c r="D699" s="10"/>
      <c r="E699" s="9" t="s">
        <v>2360</v>
      </c>
      <c r="F699" s="9" t="s">
        <v>2361</v>
      </c>
      <c r="G699" s="9" t="s">
        <v>26</v>
      </c>
      <c r="H699" s="9" t="s">
        <v>2362</v>
      </c>
      <c r="I699" s="9" t="s">
        <v>2363</v>
      </c>
      <c r="J699" s="5" t="s">
        <v>3011</v>
      </c>
      <c r="K699" t="str">
        <f>IF((VLOOKUP(A699,'FBS input file'!A:D,2,0))="","Not Binding",VLOOKUP(A699,'FBS input file'!A:D,2,0))</f>
        <v>Not Binding</v>
      </c>
    </row>
    <row r="700" spans="1:11" ht="120" customHeight="1" x14ac:dyDescent="0.25">
      <c r="A700" s="9" t="s">
        <v>4028</v>
      </c>
      <c r="B700" s="9">
        <v>62</v>
      </c>
      <c r="C700" s="9" t="s">
        <v>9</v>
      </c>
      <c r="D700" s="10"/>
      <c r="E700" s="9" t="s">
        <v>376</v>
      </c>
      <c r="F700" s="9" t="s">
        <v>377</v>
      </c>
      <c r="G700" s="9" t="s">
        <v>183</v>
      </c>
      <c r="H700" s="9" t="s">
        <v>2364</v>
      </c>
      <c r="I700" s="9" t="s">
        <v>2365</v>
      </c>
      <c r="J700" s="5" t="s">
        <v>3208</v>
      </c>
      <c r="K700" t="str">
        <f>IF((VLOOKUP(A700,'FBS input file'!A:D,2,0))="","Not Binding",VLOOKUP(A700,'FBS input file'!A:D,2,0))</f>
        <v>Not Binding</v>
      </c>
    </row>
    <row r="701" spans="1:11" ht="120" customHeight="1" x14ac:dyDescent="0.25">
      <c r="A701" s="9" t="s">
        <v>4029</v>
      </c>
      <c r="B701" s="9">
        <v>53</v>
      </c>
      <c r="C701" s="9" t="s">
        <v>9</v>
      </c>
      <c r="D701" s="10"/>
      <c r="E701" s="9" t="s">
        <v>2366</v>
      </c>
      <c r="F701" s="9" t="s">
        <v>2367</v>
      </c>
      <c r="G701" s="9" t="s">
        <v>26</v>
      </c>
      <c r="H701" s="9" t="s">
        <v>2368</v>
      </c>
      <c r="I701" s="9" t="s">
        <v>2369</v>
      </c>
      <c r="J701" s="5" t="s">
        <v>3271</v>
      </c>
      <c r="K701" t="str">
        <f>IF((VLOOKUP(A701,'FBS input file'!A:D,2,0))="","Not Binding",VLOOKUP(A701,'FBS input file'!A:D,2,0))</f>
        <v>Not Binding</v>
      </c>
    </row>
    <row r="702" spans="1:11" ht="120" customHeight="1" x14ac:dyDescent="0.25">
      <c r="A702" s="9" t="s">
        <v>4030</v>
      </c>
      <c r="B702" s="9">
        <v>57</v>
      </c>
      <c r="C702" s="9" t="s">
        <v>9</v>
      </c>
      <c r="D702" s="10"/>
      <c r="E702" s="9" t="s">
        <v>2370</v>
      </c>
      <c r="F702" s="9" t="s">
        <v>629</v>
      </c>
      <c r="G702" s="9" t="s">
        <v>183</v>
      </c>
      <c r="H702" s="9" t="s">
        <v>2371</v>
      </c>
      <c r="I702" s="9" t="s">
        <v>2372</v>
      </c>
      <c r="J702" s="5" t="s">
        <v>2930</v>
      </c>
      <c r="K702" t="str">
        <f>IF((VLOOKUP(A702,'FBS input file'!A:D,2,0))="","Not Binding",VLOOKUP(A702,'FBS input file'!A:D,2,0))</f>
        <v>Not Binding</v>
      </c>
    </row>
    <row r="703" spans="1:11" ht="120" customHeight="1" x14ac:dyDescent="0.25">
      <c r="A703" s="9" t="s">
        <v>4031</v>
      </c>
      <c r="B703" s="9">
        <v>72</v>
      </c>
      <c r="C703" s="9" t="s">
        <v>9</v>
      </c>
      <c r="D703" s="10"/>
      <c r="E703" s="9" t="s">
        <v>930</v>
      </c>
      <c r="F703" s="9" t="s">
        <v>931</v>
      </c>
      <c r="G703" s="9" t="s">
        <v>183</v>
      </c>
      <c r="H703" s="9" t="s">
        <v>2373</v>
      </c>
      <c r="I703" s="9" t="s">
        <v>2374</v>
      </c>
      <c r="J703" s="5" t="s">
        <v>2884</v>
      </c>
      <c r="K703" t="str">
        <f>IF((VLOOKUP(A703,'FBS input file'!A:D,2,0))="","Not Binding",VLOOKUP(A703,'FBS input file'!A:D,2,0))</f>
        <v>Not Binding</v>
      </c>
    </row>
    <row r="704" spans="1:11" ht="120" customHeight="1" x14ac:dyDescent="0.25">
      <c r="A704" s="9" t="s">
        <v>4032</v>
      </c>
      <c r="B704" s="9">
        <v>76</v>
      </c>
      <c r="C704" s="9" t="s">
        <v>9</v>
      </c>
      <c r="D704" s="10"/>
      <c r="E704" s="9" t="s">
        <v>2375</v>
      </c>
      <c r="F704" s="9" t="s">
        <v>2367</v>
      </c>
      <c r="G704" s="9" t="s">
        <v>5002</v>
      </c>
      <c r="H704" s="9" t="s">
        <v>2376</v>
      </c>
      <c r="I704" s="9" t="s">
        <v>2377</v>
      </c>
      <c r="J704" s="5" t="s">
        <v>3270</v>
      </c>
      <c r="K704" t="str">
        <f>IF((VLOOKUP(A704,'FBS input file'!A:D,2,0))="","Not Binding",VLOOKUP(A704,'FBS input file'!A:D,2,0))</f>
        <v>Not Binding</v>
      </c>
    </row>
    <row r="705" spans="1:11" ht="120" customHeight="1" x14ac:dyDescent="0.25">
      <c r="A705" s="9" t="s">
        <v>4033</v>
      </c>
      <c r="B705" s="9">
        <v>66</v>
      </c>
      <c r="C705" s="9" t="s">
        <v>9</v>
      </c>
      <c r="D705" s="10"/>
      <c r="E705" s="9" t="s">
        <v>2375</v>
      </c>
      <c r="F705" s="9" t="s">
        <v>2367</v>
      </c>
      <c r="G705" s="9" t="s">
        <v>183</v>
      </c>
      <c r="H705" s="9" t="s">
        <v>2378</v>
      </c>
      <c r="I705" s="9" t="s">
        <v>2379</v>
      </c>
      <c r="J705" s="5" t="s">
        <v>3269</v>
      </c>
      <c r="K705" t="str">
        <f>IF((VLOOKUP(A705,'FBS input file'!A:D,2,0))="","Not Binding",VLOOKUP(A705,'FBS input file'!A:D,2,0))</f>
        <v>Not Binding</v>
      </c>
    </row>
    <row r="706" spans="1:11" ht="120" customHeight="1" x14ac:dyDescent="0.25">
      <c r="A706" s="9" t="s">
        <v>4034</v>
      </c>
      <c r="B706" s="9">
        <v>69</v>
      </c>
      <c r="C706" s="9" t="s">
        <v>19</v>
      </c>
      <c r="D706" s="10"/>
      <c r="E706" s="9" t="s">
        <v>2380</v>
      </c>
      <c r="F706" s="9" t="s">
        <v>2381</v>
      </c>
      <c r="G706" s="9" t="s">
        <v>5002</v>
      </c>
      <c r="H706" s="9" t="s">
        <v>2382</v>
      </c>
      <c r="I706" s="9" t="s">
        <v>2383</v>
      </c>
      <c r="J706" s="5" t="s">
        <v>2669</v>
      </c>
      <c r="K706" t="str">
        <f>IF((VLOOKUP(A706,'FBS input file'!A:D,2,0))="","Not Binding",VLOOKUP(A706,'FBS input file'!A:D,2,0))</f>
        <v>Not Binding</v>
      </c>
    </row>
    <row r="707" spans="1:11" ht="120" customHeight="1" x14ac:dyDescent="0.25">
      <c r="A707" s="9" t="s">
        <v>4035</v>
      </c>
      <c r="B707" s="9">
        <v>89</v>
      </c>
      <c r="C707" s="9" t="s">
        <v>19</v>
      </c>
      <c r="D707" s="10"/>
      <c r="E707" s="9" t="s">
        <v>2384</v>
      </c>
      <c r="F707" s="9" t="s">
        <v>2385</v>
      </c>
      <c r="G707" s="9" t="s">
        <v>384</v>
      </c>
      <c r="H707" s="9" t="s">
        <v>2386</v>
      </c>
      <c r="I707" s="9" t="s">
        <v>2387</v>
      </c>
      <c r="J707" s="5" t="s">
        <v>2946</v>
      </c>
      <c r="K707" t="str">
        <f>IF((VLOOKUP(A707,'FBS input file'!A:D,2,0))="","Not Binding",VLOOKUP(A707,'FBS input file'!A:D,2,0))</f>
        <v>Not Binding</v>
      </c>
    </row>
    <row r="708" spans="1:11" ht="120" customHeight="1" x14ac:dyDescent="0.25">
      <c r="A708" s="9" t="s">
        <v>4036</v>
      </c>
      <c r="B708" s="9">
        <v>85</v>
      </c>
      <c r="C708" s="9" t="s">
        <v>9</v>
      </c>
      <c r="D708" s="10"/>
      <c r="E708" s="9" t="s">
        <v>666</v>
      </c>
      <c r="F708" s="9" t="s">
        <v>667</v>
      </c>
      <c r="G708" s="9" t="s">
        <v>183</v>
      </c>
      <c r="H708" s="9" t="s">
        <v>2388</v>
      </c>
      <c r="I708" s="9" t="s">
        <v>2389</v>
      </c>
      <c r="J708" s="5" t="s">
        <v>3135</v>
      </c>
      <c r="K708" t="str">
        <f>IF((VLOOKUP(A708,'FBS input file'!A:D,2,0))="","Not Binding",VLOOKUP(A708,'FBS input file'!A:D,2,0))</f>
        <v>Not Binding</v>
      </c>
    </row>
    <row r="709" spans="1:11" ht="120" customHeight="1" x14ac:dyDescent="0.25">
      <c r="A709" s="9" t="s">
        <v>4037</v>
      </c>
      <c r="B709" s="9">
        <v>87</v>
      </c>
      <c r="C709" s="9" t="s">
        <v>9</v>
      </c>
      <c r="D709" s="10"/>
      <c r="E709" s="9" t="s">
        <v>2390</v>
      </c>
      <c r="F709" s="9" t="s">
        <v>607</v>
      </c>
      <c r="G709" s="9" t="s">
        <v>183</v>
      </c>
      <c r="H709" s="9" t="s">
        <v>2391</v>
      </c>
      <c r="I709" s="9" t="s">
        <v>2392</v>
      </c>
      <c r="J709" s="5" t="s">
        <v>3235</v>
      </c>
      <c r="K709" t="str">
        <f>IF((VLOOKUP(A709,'FBS input file'!A:D,2,0))="","Not Binding",VLOOKUP(A709,'FBS input file'!A:D,2,0))</f>
        <v>Not Binding</v>
      </c>
    </row>
    <row r="710" spans="1:11" ht="120" customHeight="1" x14ac:dyDescent="0.25">
      <c r="A710" s="9" t="s">
        <v>4038</v>
      </c>
      <c r="B710" s="9">
        <v>8</v>
      </c>
      <c r="C710" s="9" t="s">
        <v>9</v>
      </c>
      <c r="D710" s="10"/>
      <c r="E710" s="9" t="s">
        <v>2393</v>
      </c>
      <c r="F710" s="9" t="s">
        <v>2394</v>
      </c>
      <c r="G710" s="9" t="s">
        <v>26</v>
      </c>
      <c r="H710" s="9" t="s">
        <v>2395</v>
      </c>
      <c r="I710" s="9" t="s">
        <v>2396</v>
      </c>
      <c r="J710" s="5" t="s">
        <v>2773</v>
      </c>
      <c r="K710" t="str">
        <f>IF((VLOOKUP(A710,'FBS input file'!A:D,2,0))="","Not Binding",VLOOKUP(A710,'FBS input file'!A:D,2,0))</f>
        <v>Not Binding</v>
      </c>
    </row>
    <row r="711" spans="1:11" ht="120" customHeight="1" x14ac:dyDescent="0.25">
      <c r="A711" s="9" t="s">
        <v>4039</v>
      </c>
      <c r="B711" s="9">
        <v>10</v>
      </c>
      <c r="C711" s="9" t="s">
        <v>9</v>
      </c>
      <c r="D711" s="10"/>
      <c r="E711" s="9" t="s">
        <v>2397</v>
      </c>
      <c r="F711" s="9" t="s">
        <v>987</v>
      </c>
      <c r="G711" s="9" t="s">
        <v>26</v>
      </c>
      <c r="H711" s="9" t="s">
        <v>2398</v>
      </c>
      <c r="I711" s="9" t="s">
        <v>2399</v>
      </c>
      <c r="J711" s="5" t="s">
        <v>2787</v>
      </c>
      <c r="K711" t="str">
        <f>IF((VLOOKUP(A711,'FBS input file'!A:D,2,0))="","Not Binding",VLOOKUP(A711,'FBS input file'!A:D,2,0))</f>
        <v>Not Binding</v>
      </c>
    </row>
    <row r="712" spans="1:11" ht="120" customHeight="1" x14ac:dyDescent="0.25">
      <c r="A712" s="9" t="s">
        <v>4040</v>
      </c>
      <c r="B712" s="9">
        <v>3</v>
      </c>
      <c r="C712" s="9" t="s">
        <v>9</v>
      </c>
      <c r="D712" s="10"/>
      <c r="E712" s="9" t="s">
        <v>2400</v>
      </c>
      <c r="F712" s="9" t="s">
        <v>2401</v>
      </c>
      <c r="G712" s="9" t="s">
        <v>12</v>
      </c>
      <c r="H712" s="9" t="s">
        <v>2402</v>
      </c>
      <c r="I712" s="9" t="s">
        <v>2403</v>
      </c>
      <c r="J712" s="5" t="s">
        <v>2914</v>
      </c>
      <c r="K712" t="str">
        <f>IF((VLOOKUP(A712,'FBS input file'!A:D,2,0))="","Not Binding",VLOOKUP(A712,'FBS input file'!A:D,2,0))</f>
        <v>Not Binding</v>
      </c>
    </row>
    <row r="713" spans="1:11" ht="120" customHeight="1" x14ac:dyDescent="0.25">
      <c r="A713" s="9" t="s">
        <v>4041</v>
      </c>
      <c r="B713" s="9">
        <v>6</v>
      </c>
      <c r="C713" s="9" t="s">
        <v>9</v>
      </c>
      <c r="D713" s="10"/>
      <c r="E713" s="9" t="s">
        <v>2404</v>
      </c>
      <c r="F713" s="9" t="s">
        <v>264</v>
      </c>
      <c r="G713" s="9" t="s">
        <v>183</v>
      </c>
      <c r="H713" s="9" t="s">
        <v>2405</v>
      </c>
      <c r="I713" s="9" t="s">
        <v>2406</v>
      </c>
      <c r="J713" s="5" t="s">
        <v>2832</v>
      </c>
      <c r="K713" t="str">
        <f>IF((VLOOKUP(A713,'FBS input file'!A:D,2,0))="","Not Binding",VLOOKUP(A713,'FBS input file'!A:D,2,0))</f>
        <v>Not Binding</v>
      </c>
    </row>
    <row r="714" spans="1:11" ht="120" customHeight="1" x14ac:dyDescent="0.25">
      <c r="A714" s="9" t="s">
        <v>4042</v>
      </c>
      <c r="B714" s="9">
        <v>21</v>
      </c>
      <c r="C714" s="9" t="s">
        <v>9</v>
      </c>
      <c r="D714" s="10"/>
      <c r="E714" s="9" t="s">
        <v>41</v>
      </c>
      <c r="F714" s="9" t="s">
        <v>42</v>
      </c>
      <c r="G714" s="9" t="s">
        <v>183</v>
      </c>
      <c r="H714" s="9" t="s">
        <v>2407</v>
      </c>
      <c r="I714" s="9" t="s">
        <v>2408</v>
      </c>
      <c r="J714" s="5" t="s">
        <v>3311</v>
      </c>
      <c r="K714" t="str">
        <f>IF((VLOOKUP(A714,'FBS input file'!A:D,2,0))="","Not Binding",VLOOKUP(A714,'FBS input file'!A:D,2,0))</f>
        <v>Not Binding</v>
      </c>
    </row>
    <row r="715" spans="1:11" ht="120" customHeight="1" x14ac:dyDescent="0.25">
      <c r="A715" s="9" t="s">
        <v>4043</v>
      </c>
      <c r="B715" s="9">
        <v>25</v>
      </c>
      <c r="C715" s="9" t="s">
        <v>9</v>
      </c>
      <c r="D715" s="10"/>
      <c r="E715" s="9" t="s">
        <v>2409</v>
      </c>
      <c r="F715" s="9" t="s">
        <v>2410</v>
      </c>
      <c r="G715" s="9" t="s">
        <v>12</v>
      </c>
      <c r="H715" s="9" t="s">
        <v>2411</v>
      </c>
      <c r="I715" s="9" t="s">
        <v>2412</v>
      </c>
      <c r="J715" s="5" t="s">
        <v>3148</v>
      </c>
      <c r="K715" t="str">
        <f>IF((VLOOKUP(A715,'FBS input file'!A:D,2,0))="","Not Binding",VLOOKUP(A715,'FBS input file'!A:D,2,0))</f>
        <v>Not Binding</v>
      </c>
    </row>
    <row r="716" spans="1:11" ht="120" customHeight="1" x14ac:dyDescent="0.25">
      <c r="A716" s="9" t="s">
        <v>4044</v>
      </c>
      <c r="B716" s="9">
        <v>14</v>
      </c>
      <c r="C716" s="9" t="s">
        <v>9</v>
      </c>
      <c r="D716" s="10"/>
      <c r="E716" s="9" t="s">
        <v>992</v>
      </c>
      <c r="F716" s="9" t="s">
        <v>993</v>
      </c>
      <c r="G716" s="9" t="s">
        <v>183</v>
      </c>
      <c r="H716" s="9" t="s">
        <v>2413</v>
      </c>
      <c r="I716" s="9" t="s">
        <v>2414</v>
      </c>
      <c r="J716" s="5" t="s">
        <v>2873</v>
      </c>
      <c r="K716" t="str">
        <f>IF((VLOOKUP(A716,'FBS input file'!A:D,2,0))="","Not Binding",VLOOKUP(A716,'FBS input file'!A:D,2,0))</f>
        <v>Not Binding</v>
      </c>
    </row>
    <row r="717" spans="1:11" ht="120" customHeight="1" x14ac:dyDescent="0.25">
      <c r="A717" s="9" t="s">
        <v>4045</v>
      </c>
      <c r="B717" s="9">
        <v>18</v>
      </c>
      <c r="C717" s="9" t="s">
        <v>9</v>
      </c>
      <c r="D717" s="10"/>
      <c r="E717" s="9" t="s">
        <v>2415</v>
      </c>
      <c r="F717" s="9" t="s">
        <v>857</v>
      </c>
      <c r="G717" s="9" t="s">
        <v>12</v>
      </c>
      <c r="H717" s="9" t="s">
        <v>2416</v>
      </c>
      <c r="I717" s="9" t="s">
        <v>2417</v>
      </c>
      <c r="J717" s="5" t="s">
        <v>3005</v>
      </c>
      <c r="K717" t="str">
        <f>IF((VLOOKUP(A717,'FBS input file'!A:D,2,0))="","Not Binding",VLOOKUP(A717,'FBS input file'!A:D,2,0))</f>
        <v>Not Binding</v>
      </c>
    </row>
    <row r="718" spans="1:11" ht="120" customHeight="1" x14ac:dyDescent="0.25">
      <c r="A718" s="9" t="s">
        <v>4046</v>
      </c>
      <c r="B718" s="9">
        <v>32</v>
      </c>
      <c r="C718" s="9" t="s">
        <v>9</v>
      </c>
      <c r="D718" s="10"/>
      <c r="E718" s="9" t="s">
        <v>366</v>
      </c>
      <c r="F718" s="9" t="s">
        <v>367</v>
      </c>
      <c r="G718" s="9" t="s">
        <v>5002</v>
      </c>
      <c r="H718" s="9" t="s">
        <v>2418</v>
      </c>
      <c r="I718" s="9" t="s">
        <v>2419</v>
      </c>
      <c r="J718" s="5" t="s">
        <v>2859</v>
      </c>
      <c r="K718" t="str">
        <f>IF((VLOOKUP(A718,'FBS input file'!A:D,2,0))="","Not Binding",VLOOKUP(A718,'FBS input file'!A:D,2,0))</f>
        <v>Not Binding</v>
      </c>
    </row>
    <row r="719" spans="1:11" ht="120" customHeight="1" x14ac:dyDescent="0.25">
      <c r="A719" s="9" t="s">
        <v>4047</v>
      </c>
      <c r="B719" s="9">
        <v>36</v>
      </c>
      <c r="C719" s="9" t="s">
        <v>9</v>
      </c>
      <c r="D719" s="10"/>
      <c r="E719" s="9" t="s">
        <v>2167</v>
      </c>
      <c r="F719" s="9" t="s">
        <v>2168</v>
      </c>
      <c r="G719" s="9" t="s">
        <v>26</v>
      </c>
      <c r="H719" s="9" t="s">
        <v>2420</v>
      </c>
      <c r="I719" s="9" t="s">
        <v>2421</v>
      </c>
      <c r="J719" s="5" t="s">
        <v>2621</v>
      </c>
      <c r="K719" t="str">
        <f>IF((VLOOKUP(A719,'FBS input file'!A:D,2,0))="","Not Binding",VLOOKUP(A719,'FBS input file'!A:D,2,0))</f>
        <v>Not Binding</v>
      </c>
    </row>
    <row r="720" spans="1:11" ht="120" customHeight="1" x14ac:dyDescent="0.25">
      <c r="A720" s="9" t="s">
        <v>4048</v>
      </c>
      <c r="B720" s="9">
        <v>38</v>
      </c>
      <c r="C720" s="9" t="s">
        <v>9</v>
      </c>
      <c r="D720" s="10"/>
      <c r="E720" s="9" t="s">
        <v>2422</v>
      </c>
      <c r="F720" s="9" t="s">
        <v>2423</v>
      </c>
      <c r="G720" s="9" t="s">
        <v>12</v>
      </c>
      <c r="H720" s="9" t="s">
        <v>2424</v>
      </c>
      <c r="I720" s="9" t="s">
        <v>2425</v>
      </c>
      <c r="J720" s="5" t="s">
        <v>2812</v>
      </c>
      <c r="K720" t="str">
        <f>IF((VLOOKUP(A720,'FBS input file'!A:D,2,0))="","Not Binding",VLOOKUP(A720,'FBS input file'!A:D,2,0))</f>
        <v>Not Binding</v>
      </c>
    </row>
    <row r="721" spans="1:11" ht="120" customHeight="1" x14ac:dyDescent="0.25">
      <c r="A721" s="9" t="s">
        <v>4049</v>
      </c>
      <c r="B721" s="9">
        <v>45</v>
      </c>
      <c r="C721" s="9" t="s">
        <v>19</v>
      </c>
      <c r="D721" s="10"/>
      <c r="E721" s="9" t="s">
        <v>1333</v>
      </c>
      <c r="F721" s="9" t="s">
        <v>1334</v>
      </c>
      <c r="G721" s="9" t="s">
        <v>5002</v>
      </c>
      <c r="H721" s="9" t="s">
        <v>2426</v>
      </c>
      <c r="I721" s="9" t="s">
        <v>2427</v>
      </c>
      <c r="J721" s="5" t="s">
        <v>2825</v>
      </c>
      <c r="K721" t="str">
        <f>IF((VLOOKUP(A721,'FBS input file'!A:D,2,0))="","Not Binding",VLOOKUP(A721,'FBS input file'!A:D,2,0))</f>
        <v>Not Binding</v>
      </c>
    </row>
    <row r="722" spans="1:11" ht="120" customHeight="1" x14ac:dyDescent="0.25">
      <c r="A722" s="9" t="s">
        <v>4050</v>
      </c>
      <c r="B722" s="9">
        <v>61</v>
      </c>
      <c r="C722" s="9" t="s">
        <v>19</v>
      </c>
      <c r="D722" s="10"/>
      <c r="E722" s="9" t="s">
        <v>267</v>
      </c>
      <c r="F722" s="9" t="s">
        <v>268</v>
      </c>
      <c r="G722" s="9" t="s">
        <v>384</v>
      </c>
      <c r="H722" s="9" t="s">
        <v>2428</v>
      </c>
      <c r="I722" s="9" t="s">
        <v>2429</v>
      </c>
      <c r="J722" s="5" t="s">
        <v>3240</v>
      </c>
      <c r="K722" t="str">
        <f>IF((VLOOKUP(A722,'FBS input file'!A:D,2,0))="","Not Binding",VLOOKUP(A722,'FBS input file'!A:D,2,0))</f>
        <v>Not Binding</v>
      </c>
    </row>
    <row r="723" spans="1:11" ht="120" customHeight="1" x14ac:dyDescent="0.25">
      <c r="A723" s="9" t="s">
        <v>4051</v>
      </c>
      <c r="B723" s="9">
        <v>52</v>
      </c>
      <c r="C723" s="9" t="s">
        <v>19</v>
      </c>
      <c r="D723" s="10"/>
      <c r="E723" s="9" t="s">
        <v>370</v>
      </c>
      <c r="F723" s="9" t="s">
        <v>371</v>
      </c>
      <c r="G723" s="9" t="s">
        <v>5002</v>
      </c>
      <c r="H723" s="9" t="s">
        <v>2430</v>
      </c>
      <c r="I723" s="9" t="s">
        <v>2431</v>
      </c>
      <c r="J723" s="5" t="s">
        <v>3289</v>
      </c>
      <c r="K723" t="str">
        <f>IF((VLOOKUP(A723,'FBS input file'!A:D,2,0))="","Not Binding",VLOOKUP(A723,'FBS input file'!A:D,2,0))</f>
        <v>Not Binding</v>
      </c>
    </row>
    <row r="724" spans="1:11" ht="120" customHeight="1" x14ac:dyDescent="0.25">
      <c r="A724" s="9" t="s">
        <v>4052</v>
      </c>
      <c r="B724" s="9">
        <v>56</v>
      </c>
      <c r="C724" s="9" t="s">
        <v>9</v>
      </c>
      <c r="D724" s="10"/>
      <c r="E724" s="9" t="s">
        <v>2432</v>
      </c>
      <c r="F724" s="9" t="s">
        <v>2433</v>
      </c>
      <c r="G724" s="9" t="s">
        <v>183</v>
      </c>
      <c r="H724" s="9" t="s">
        <v>2434</v>
      </c>
      <c r="I724" s="9" t="s">
        <v>2435</v>
      </c>
      <c r="J724" s="5" t="s">
        <v>3026</v>
      </c>
      <c r="K724" t="str">
        <f>IF((VLOOKUP(A724,'FBS input file'!A:D,2,0))="","Not Binding",VLOOKUP(A724,'FBS input file'!A:D,2,0))</f>
        <v>Not Binding</v>
      </c>
    </row>
    <row r="725" spans="1:11" ht="120" customHeight="1" x14ac:dyDescent="0.25">
      <c r="A725" s="9" t="s">
        <v>4053</v>
      </c>
      <c r="B725" s="9">
        <v>71</v>
      </c>
      <c r="C725" s="9" t="s">
        <v>9</v>
      </c>
      <c r="D725" s="10"/>
      <c r="E725" s="9" t="s">
        <v>2436</v>
      </c>
      <c r="F725" s="9" t="s">
        <v>1775</v>
      </c>
      <c r="G725" s="9" t="s">
        <v>260</v>
      </c>
      <c r="H725" s="9" t="s">
        <v>2437</v>
      </c>
      <c r="I725" s="9" t="s">
        <v>2438</v>
      </c>
      <c r="J725" s="5" t="s">
        <v>2878</v>
      </c>
      <c r="K725" t="str">
        <f>IF((VLOOKUP(A725,'FBS input file'!A:D,2,0))="","Not Binding",VLOOKUP(A725,'FBS input file'!A:D,2,0))</f>
        <v>Not Binding</v>
      </c>
    </row>
    <row r="726" spans="1:11" ht="120" customHeight="1" x14ac:dyDescent="0.25">
      <c r="A726" s="9" t="s">
        <v>4054</v>
      </c>
      <c r="B726" s="9">
        <v>75</v>
      </c>
      <c r="C726" s="9" t="s">
        <v>9</v>
      </c>
      <c r="D726" s="10"/>
      <c r="E726" s="9" t="s">
        <v>386</v>
      </c>
      <c r="F726" s="9" t="s">
        <v>387</v>
      </c>
      <c r="G726" s="9" t="s">
        <v>5002</v>
      </c>
      <c r="H726" s="9" t="s">
        <v>2439</v>
      </c>
      <c r="I726" s="9" t="s">
        <v>2440</v>
      </c>
      <c r="J726" s="5" t="s">
        <v>3168</v>
      </c>
      <c r="K726" t="str">
        <f>IF((VLOOKUP(A726,'FBS input file'!A:D,2,0))="","Not Binding",VLOOKUP(A726,'FBS input file'!A:D,2,0))</f>
        <v>Not Binding</v>
      </c>
    </row>
    <row r="727" spans="1:11" ht="120" customHeight="1" x14ac:dyDescent="0.25">
      <c r="A727" s="9" t="s">
        <v>4055</v>
      </c>
      <c r="B727" s="9">
        <v>65</v>
      </c>
      <c r="C727" s="9" t="s">
        <v>19</v>
      </c>
      <c r="D727" s="10"/>
      <c r="E727" s="9" t="s">
        <v>1323</v>
      </c>
      <c r="F727" s="9" t="s">
        <v>1324</v>
      </c>
      <c r="G727" s="9" t="s">
        <v>384</v>
      </c>
      <c r="H727" s="9" t="s">
        <v>2441</v>
      </c>
      <c r="I727" s="9" t="s">
        <v>2442</v>
      </c>
      <c r="J727" s="5" t="s">
        <v>3138</v>
      </c>
      <c r="K727" t="str">
        <f>IF((VLOOKUP(A727,'FBS input file'!A:D,2,0))="","Not Binding",VLOOKUP(A727,'FBS input file'!A:D,2,0))</f>
        <v>Not Binding</v>
      </c>
    </row>
    <row r="728" spans="1:11" ht="120" customHeight="1" x14ac:dyDescent="0.25">
      <c r="A728" s="9" t="s">
        <v>4056</v>
      </c>
      <c r="B728" s="9">
        <v>68</v>
      </c>
      <c r="C728" s="9" t="s">
        <v>9</v>
      </c>
      <c r="D728" s="10"/>
      <c r="E728" s="9" t="s">
        <v>220</v>
      </c>
      <c r="F728" s="9" t="s">
        <v>221</v>
      </c>
      <c r="G728" s="9" t="s">
        <v>183</v>
      </c>
      <c r="H728" s="9" t="s">
        <v>2443</v>
      </c>
      <c r="I728" s="9" t="s">
        <v>2444</v>
      </c>
      <c r="J728" s="5" t="s">
        <v>3183</v>
      </c>
      <c r="K728" t="str">
        <f>IF((VLOOKUP(A728,'FBS input file'!A:D,2,0))="","Not Binding",VLOOKUP(A728,'FBS input file'!A:D,2,0))</f>
        <v>Not Binding</v>
      </c>
    </row>
    <row r="729" spans="1:11" ht="120" customHeight="1" x14ac:dyDescent="0.25">
      <c r="A729" s="9" t="s">
        <v>4057</v>
      </c>
      <c r="B729" s="9">
        <v>81</v>
      </c>
      <c r="C729" s="9" t="s">
        <v>9</v>
      </c>
      <c r="D729" s="10"/>
      <c r="E729" s="9" t="s">
        <v>2445</v>
      </c>
      <c r="F729" s="9" t="s">
        <v>2446</v>
      </c>
      <c r="G729" s="9" t="s">
        <v>26</v>
      </c>
      <c r="H729" s="9" t="s">
        <v>2447</v>
      </c>
      <c r="I729" s="9" t="s">
        <v>2448</v>
      </c>
      <c r="J729" s="5" t="s">
        <v>2988</v>
      </c>
      <c r="K729" t="str">
        <f>IF((VLOOKUP(A729,'FBS input file'!A:D,2,0))="","Not Binding",VLOOKUP(A729,'FBS input file'!A:D,2,0))</f>
        <v>Not Binding</v>
      </c>
    </row>
    <row r="730" spans="1:11" ht="120" customHeight="1" x14ac:dyDescent="0.25">
      <c r="A730" s="9" t="s">
        <v>4058</v>
      </c>
      <c r="B730" s="9">
        <v>83</v>
      </c>
      <c r="C730" s="9" t="s">
        <v>19</v>
      </c>
      <c r="D730" s="10"/>
      <c r="E730" s="9" t="s">
        <v>2409</v>
      </c>
      <c r="F730" s="9" t="s">
        <v>2410</v>
      </c>
      <c r="G730" s="9" t="s">
        <v>384</v>
      </c>
      <c r="H730" s="9" t="s">
        <v>2449</v>
      </c>
      <c r="I730" s="9" t="s">
        <v>2450</v>
      </c>
      <c r="J730" s="5" t="s">
        <v>3149</v>
      </c>
      <c r="K730" t="str">
        <f>IF((VLOOKUP(A730,'FBS input file'!A:D,2,0))="","Not Binding",VLOOKUP(A730,'FBS input file'!A:D,2,0))</f>
        <v>Not Binding</v>
      </c>
    </row>
    <row r="731" spans="1:11" ht="120" customHeight="1" x14ac:dyDescent="0.25">
      <c r="A731" s="9" t="s">
        <v>4059</v>
      </c>
      <c r="B731" s="9">
        <v>86</v>
      </c>
      <c r="C731" s="9" t="s">
        <v>9</v>
      </c>
      <c r="D731" s="10"/>
      <c r="E731" s="9" t="s">
        <v>2451</v>
      </c>
      <c r="F731" s="9" t="s">
        <v>2452</v>
      </c>
      <c r="G731" s="9" t="s">
        <v>12</v>
      </c>
      <c r="H731" s="9" t="s">
        <v>2453</v>
      </c>
      <c r="I731" s="9" t="s">
        <v>2454</v>
      </c>
      <c r="J731" s="5" t="s">
        <v>2608</v>
      </c>
      <c r="K731" t="str">
        <f>IF((VLOOKUP(A731,'FBS input file'!A:D,2,0))="","Not Binding",VLOOKUP(A731,'FBS input file'!A:D,2,0))</f>
        <v>Not Binding</v>
      </c>
    </row>
    <row r="732" spans="1:11" ht="120" customHeight="1" x14ac:dyDescent="0.25">
      <c r="A732" s="9" t="s">
        <v>4060</v>
      </c>
      <c r="B732" s="9">
        <v>93</v>
      </c>
      <c r="C732" s="9" t="s">
        <v>9</v>
      </c>
      <c r="D732" s="10"/>
      <c r="E732" s="9" t="s">
        <v>2455</v>
      </c>
      <c r="F732" s="9" t="s">
        <v>2456</v>
      </c>
      <c r="G732" s="9" t="s">
        <v>183</v>
      </c>
      <c r="H732" s="9" t="s">
        <v>2457</v>
      </c>
      <c r="I732" s="9" t="s">
        <v>2458</v>
      </c>
      <c r="J732" s="5" t="s">
        <v>2676</v>
      </c>
      <c r="K732" t="str">
        <f>IF((VLOOKUP(A732,'FBS input file'!A:D,2,0))="","Not Binding",VLOOKUP(A732,'FBS input file'!A:D,2,0))</f>
        <v>Not Binding</v>
      </c>
    </row>
    <row r="733" spans="1:11" ht="120" customHeight="1" x14ac:dyDescent="0.25">
      <c r="A733" s="9" t="s">
        <v>4061</v>
      </c>
      <c r="B733" s="9">
        <v>95</v>
      </c>
      <c r="C733" s="9" t="s">
        <v>9</v>
      </c>
      <c r="D733" s="10"/>
      <c r="E733" s="9" t="s">
        <v>2459</v>
      </c>
      <c r="F733" s="9" t="s">
        <v>2460</v>
      </c>
      <c r="G733" s="9" t="s">
        <v>183</v>
      </c>
      <c r="H733" s="9" t="s">
        <v>2461</v>
      </c>
      <c r="I733" s="9" t="s">
        <v>2462</v>
      </c>
      <c r="J733" s="5" t="s">
        <v>2658</v>
      </c>
      <c r="K733" t="str">
        <f>IF((VLOOKUP(A733,'FBS input file'!A:D,2,0))="","Not Binding",VLOOKUP(A733,'FBS input file'!A:D,2,0))</f>
        <v>Not Binding</v>
      </c>
    </row>
    <row r="734" spans="1:11" ht="120" customHeight="1" x14ac:dyDescent="0.25">
      <c r="A734" s="9" t="s">
        <v>4062</v>
      </c>
      <c r="B734" s="9">
        <v>2</v>
      </c>
      <c r="C734" s="9" t="s">
        <v>9</v>
      </c>
      <c r="D734" s="10"/>
      <c r="E734" s="9" t="s">
        <v>2463</v>
      </c>
      <c r="F734" s="9" t="s">
        <v>2464</v>
      </c>
      <c r="G734" s="9" t="s">
        <v>12</v>
      </c>
      <c r="H734" s="9" t="s">
        <v>2465</v>
      </c>
      <c r="I734" s="9" t="s">
        <v>2466</v>
      </c>
      <c r="J734" s="5" t="s">
        <v>3144</v>
      </c>
      <c r="K734" t="str">
        <f>IF((VLOOKUP(A734,'FBS input file'!A:D,2,0))="","Not Binding",VLOOKUP(A734,'FBS input file'!A:D,2,0))</f>
        <v>Not Binding</v>
      </c>
    </row>
    <row r="735" spans="1:11" ht="120" customHeight="1" x14ac:dyDescent="0.25">
      <c r="A735" s="9" t="s">
        <v>4063</v>
      </c>
      <c r="B735" s="9">
        <v>5</v>
      </c>
      <c r="C735" s="9" t="s">
        <v>9</v>
      </c>
      <c r="D735" s="10"/>
      <c r="E735" s="9" t="s">
        <v>1753</v>
      </c>
      <c r="F735" s="9" t="s">
        <v>1754</v>
      </c>
      <c r="G735" s="9" t="s">
        <v>26</v>
      </c>
      <c r="H735" s="9" t="s">
        <v>2467</v>
      </c>
      <c r="I735" s="9" t="s">
        <v>2468</v>
      </c>
      <c r="J735" s="5" t="s">
        <v>3063</v>
      </c>
      <c r="K735" t="str">
        <f>IF((VLOOKUP(A735,'FBS input file'!A:D,2,0))="","Not Binding",VLOOKUP(A735,'FBS input file'!A:D,2,0))</f>
        <v>Not Binding</v>
      </c>
    </row>
    <row r="736" spans="1:11" ht="120" customHeight="1" x14ac:dyDescent="0.25">
      <c r="A736" s="9" t="s">
        <v>4064</v>
      </c>
      <c r="B736" s="9">
        <v>20</v>
      </c>
      <c r="C736" s="9" t="s">
        <v>9</v>
      </c>
      <c r="D736" s="10"/>
      <c r="E736" s="9" t="s">
        <v>2469</v>
      </c>
      <c r="F736" s="9" t="s">
        <v>2470</v>
      </c>
      <c r="G736" s="9" t="s">
        <v>183</v>
      </c>
      <c r="H736" s="9" t="s">
        <v>2471</v>
      </c>
      <c r="I736" s="9" t="s">
        <v>2472</v>
      </c>
      <c r="J736" s="5" t="s">
        <v>2694</v>
      </c>
      <c r="K736" t="str">
        <f>IF((VLOOKUP(A736,'FBS input file'!A:D,2,0))="","Not Binding",VLOOKUP(A736,'FBS input file'!A:D,2,0))</f>
        <v>Not Binding</v>
      </c>
    </row>
    <row r="737" spans="1:11" ht="120" customHeight="1" x14ac:dyDescent="0.25">
      <c r="A737" s="9" t="s">
        <v>4065</v>
      </c>
      <c r="B737" s="9">
        <v>24</v>
      </c>
      <c r="C737" s="9" t="s">
        <v>9</v>
      </c>
      <c r="D737" s="10"/>
      <c r="E737" s="9" t="s">
        <v>2337</v>
      </c>
      <c r="F737" s="9" t="s">
        <v>2284</v>
      </c>
      <c r="G737" s="9" t="s">
        <v>12</v>
      </c>
      <c r="H737" s="9" t="s">
        <v>2473</v>
      </c>
      <c r="I737" s="9" t="s">
        <v>2474</v>
      </c>
      <c r="J737" s="5" t="s">
        <v>3155</v>
      </c>
      <c r="K737" t="str">
        <f>IF((VLOOKUP(A737,'FBS input file'!A:D,2,0))="","Not Binding",VLOOKUP(A737,'FBS input file'!A:D,2,0))</f>
        <v>Not Binding</v>
      </c>
    </row>
    <row r="738" spans="1:11" ht="120" customHeight="1" x14ac:dyDescent="0.25">
      <c r="A738" s="9" t="s">
        <v>4066</v>
      </c>
      <c r="B738" s="9">
        <v>13</v>
      </c>
      <c r="C738" s="9" t="s">
        <v>9</v>
      </c>
      <c r="D738" s="10"/>
      <c r="E738" s="9" t="s">
        <v>2475</v>
      </c>
      <c r="F738" s="9" t="s">
        <v>2476</v>
      </c>
      <c r="G738" s="9" t="s">
        <v>26</v>
      </c>
      <c r="H738" s="9" t="s">
        <v>2477</v>
      </c>
      <c r="I738" s="9" t="s">
        <v>2478</v>
      </c>
      <c r="J738" s="5" t="s">
        <v>3075</v>
      </c>
      <c r="K738" t="str">
        <f>IF((VLOOKUP(A738,'FBS input file'!A:D,2,0))="","Not Binding",VLOOKUP(A738,'FBS input file'!A:D,2,0))</f>
        <v>Not Binding</v>
      </c>
    </row>
    <row r="739" spans="1:11" ht="120" customHeight="1" x14ac:dyDescent="0.25">
      <c r="A739" s="9" t="s">
        <v>4067</v>
      </c>
      <c r="B739" s="9">
        <v>17</v>
      </c>
      <c r="C739" s="9" t="s">
        <v>19</v>
      </c>
      <c r="D739" s="10"/>
      <c r="E739" s="9" t="s">
        <v>216</v>
      </c>
      <c r="F739" s="9" t="s">
        <v>217</v>
      </c>
      <c r="G739" s="9" t="s">
        <v>384</v>
      </c>
      <c r="H739" s="9" t="s">
        <v>2479</v>
      </c>
      <c r="I739" s="9" t="s">
        <v>2480</v>
      </c>
      <c r="J739" s="5" t="s">
        <v>3189</v>
      </c>
      <c r="K739" t="str">
        <f>IF((VLOOKUP(A739,'FBS input file'!A:D,2,0))="","Not Binding",VLOOKUP(A739,'FBS input file'!A:D,2,0))</f>
        <v>Not Binding</v>
      </c>
    </row>
    <row r="740" spans="1:11" ht="120" customHeight="1" x14ac:dyDescent="0.25">
      <c r="A740" s="9" t="s">
        <v>4068</v>
      </c>
      <c r="B740" s="9">
        <v>31</v>
      </c>
      <c r="C740" s="9" t="s">
        <v>9</v>
      </c>
      <c r="D740" s="10"/>
      <c r="E740" s="9" t="s">
        <v>1753</v>
      </c>
      <c r="F740" s="9" t="s">
        <v>1754</v>
      </c>
      <c r="G740" s="9" t="s">
        <v>12</v>
      </c>
      <c r="H740" s="9" t="s">
        <v>2481</v>
      </c>
      <c r="I740" s="9" t="s">
        <v>2482</v>
      </c>
      <c r="J740" s="5" t="s">
        <v>3064</v>
      </c>
      <c r="K740" t="str">
        <f>IF((VLOOKUP(A740,'FBS input file'!A:D,2,0))="","Not Binding",VLOOKUP(A740,'FBS input file'!A:D,2,0))</f>
        <v>Not Binding</v>
      </c>
    </row>
    <row r="741" spans="1:11" ht="120" customHeight="1" x14ac:dyDescent="0.25">
      <c r="A741" s="9" t="s">
        <v>4069</v>
      </c>
      <c r="B741" s="9">
        <v>34</v>
      </c>
      <c r="C741" s="9" t="s">
        <v>9</v>
      </c>
      <c r="D741" s="10"/>
      <c r="E741" s="9" t="s">
        <v>61</v>
      </c>
      <c r="F741" s="9" t="s">
        <v>62</v>
      </c>
      <c r="G741" s="9" t="s">
        <v>12</v>
      </c>
      <c r="H741" s="9" t="s">
        <v>2483</v>
      </c>
      <c r="I741" s="9" t="s">
        <v>2484</v>
      </c>
      <c r="J741" s="5" t="s">
        <v>3258</v>
      </c>
      <c r="K741" t="str">
        <f>IF((VLOOKUP(A741,'FBS input file'!A:D,2,0))="","Not Binding",VLOOKUP(A741,'FBS input file'!A:D,2,0))</f>
        <v>Not Binding</v>
      </c>
    </row>
    <row r="742" spans="1:11" ht="120" customHeight="1" x14ac:dyDescent="0.25">
      <c r="A742" s="9" t="s">
        <v>4070</v>
      </c>
      <c r="B742" s="9">
        <v>28</v>
      </c>
      <c r="C742" s="9" t="s">
        <v>9</v>
      </c>
      <c r="D742" s="10"/>
      <c r="E742" s="9" t="s">
        <v>882</v>
      </c>
      <c r="F742" s="9" t="s">
        <v>883</v>
      </c>
      <c r="G742" s="9" t="s">
        <v>26</v>
      </c>
      <c r="H742" s="9" t="s">
        <v>2485</v>
      </c>
      <c r="I742" s="9" t="s">
        <v>2486</v>
      </c>
      <c r="J742" s="5" t="s">
        <v>2920</v>
      </c>
      <c r="K742" t="str">
        <f>IF((VLOOKUP(A742,'FBS input file'!A:D,2,0))="","Not Binding",VLOOKUP(A742,'FBS input file'!A:D,2,0))</f>
        <v>Not Binding</v>
      </c>
    </row>
    <row r="743" spans="1:11" ht="120" customHeight="1" x14ac:dyDescent="0.25">
      <c r="A743" s="9" t="s">
        <v>4071</v>
      </c>
      <c r="B743" s="9">
        <v>44</v>
      </c>
      <c r="C743" s="9" t="s">
        <v>19</v>
      </c>
      <c r="D743" s="10"/>
      <c r="E743" s="9" t="s">
        <v>1187</v>
      </c>
      <c r="F743" s="9" t="s">
        <v>1188</v>
      </c>
      <c r="G743" s="9" t="s">
        <v>384</v>
      </c>
      <c r="H743" s="9" t="s">
        <v>2487</v>
      </c>
      <c r="I743" s="9" t="s">
        <v>2488</v>
      </c>
      <c r="J743" s="5" t="s">
        <v>2922</v>
      </c>
      <c r="K743" t="str">
        <f>IF((VLOOKUP(A743,'FBS input file'!A:D,2,0))="","Not Binding",VLOOKUP(A743,'FBS input file'!A:D,2,0))</f>
        <v>Not Binding</v>
      </c>
    </row>
    <row r="744" spans="1:11" ht="120" customHeight="1" x14ac:dyDescent="0.25">
      <c r="A744" s="9" t="s">
        <v>4072</v>
      </c>
      <c r="B744" s="9">
        <v>46</v>
      </c>
      <c r="C744" s="9" t="s">
        <v>9</v>
      </c>
      <c r="D744" s="10"/>
      <c r="E744" s="9" t="s">
        <v>2489</v>
      </c>
      <c r="F744" s="9" t="s">
        <v>2490</v>
      </c>
      <c r="G744" s="9" t="s">
        <v>183</v>
      </c>
      <c r="H744" s="9" t="s">
        <v>2491</v>
      </c>
      <c r="I744" s="9" t="s">
        <v>2492</v>
      </c>
      <c r="J744" s="5" t="s">
        <v>2891</v>
      </c>
      <c r="K744" t="str">
        <f>IF((VLOOKUP(A744,'FBS input file'!A:D,2,0))="","Not Binding",VLOOKUP(A744,'FBS input file'!A:D,2,0))</f>
        <v>Not Binding</v>
      </c>
    </row>
    <row r="745" spans="1:11" ht="120" customHeight="1" x14ac:dyDescent="0.25">
      <c r="A745" s="9" t="s">
        <v>4073</v>
      </c>
      <c r="B745" s="9">
        <v>42</v>
      </c>
      <c r="C745" s="9" t="s">
        <v>9</v>
      </c>
      <c r="D745" s="10"/>
      <c r="E745" s="9" t="s">
        <v>1136</v>
      </c>
      <c r="F745" s="9" t="s">
        <v>1009</v>
      </c>
      <c r="G745" s="9" t="s">
        <v>79</v>
      </c>
      <c r="H745" s="9" t="s">
        <v>2493</v>
      </c>
      <c r="I745" s="9" t="s">
        <v>2494</v>
      </c>
      <c r="J745" s="5" t="s">
        <v>3118</v>
      </c>
      <c r="K745" t="str">
        <f>IF((VLOOKUP(A745,'FBS input file'!A:D,2,0))="","Not Binding",VLOOKUP(A745,'FBS input file'!A:D,2,0))</f>
        <v>Not Binding</v>
      </c>
    </row>
    <row r="746" spans="1:11" ht="120" customHeight="1" x14ac:dyDescent="0.25">
      <c r="A746" s="9" t="s">
        <v>4074</v>
      </c>
      <c r="B746" s="9">
        <v>55</v>
      </c>
      <c r="C746" s="9" t="s">
        <v>19</v>
      </c>
      <c r="D746" s="10"/>
      <c r="E746" s="9" t="s">
        <v>173</v>
      </c>
      <c r="F746" s="9" t="s">
        <v>174</v>
      </c>
      <c r="G746" s="9" t="s">
        <v>384</v>
      </c>
      <c r="H746" s="9" t="s">
        <v>2495</v>
      </c>
      <c r="I746" s="9" t="s">
        <v>2496</v>
      </c>
      <c r="J746" s="5" t="s">
        <v>3016</v>
      </c>
      <c r="K746" t="str">
        <f>IF((VLOOKUP(A746,'FBS input file'!A:D,2,0))="","Not Binding",VLOOKUP(A746,'FBS input file'!A:D,2,0))</f>
        <v>Not Binding</v>
      </c>
    </row>
    <row r="747" spans="1:11" ht="120" customHeight="1" x14ac:dyDescent="0.25">
      <c r="A747" s="9" t="s">
        <v>4075</v>
      </c>
      <c r="B747" s="9">
        <v>70</v>
      </c>
      <c r="C747" s="9" t="s">
        <v>19</v>
      </c>
      <c r="D747" s="10"/>
      <c r="E747" s="9" t="s">
        <v>53</v>
      </c>
      <c r="F747" s="9" t="s">
        <v>54</v>
      </c>
      <c r="G747" s="9" t="s">
        <v>384</v>
      </c>
      <c r="H747" s="9" t="s">
        <v>2497</v>
      </c>
      <c r="I747" s="9" t="s">
        <v>2498</v>
      </c>
      <c r="J747" s="5" t="s">
        <v>3278</v>
      </c>
      <c r="K747" t="str">
        <f>IF((VLOOKUP(A747,'FBS input file'!A:D,2,0))="","Not Binding",VLOOKUP(A747,'FBS input file'!A:D,2,0))</f>
        <v>Not Binding</v>
      </c>
    </row>
    <row r="748" spans="1:11" ht="120" customHeight="1" x14ac:dyDescent="0.25">
      <c r="A748" s="9" t="s">
        <v>4076</v>
      </c>
      <c r="B748" s="9">
        <v>74</v>
      </c>
      <c r="C748" s="9" t="s">
        <v>19</v>
      </c>
      <c r="D748" s="10"/>
      <c r="E748" s="9" t="s">
        <v>275</v>
      </c>
      <c r="F748" s="9" t="s">
        <v>268</v>
      </c>
      <c r="G748" s="9" t="s">
        <v>384</v>
      </c>
      <c r="H748" s="9" t="s">
        <v>2499</v>
      </c>
      <c r="I748" s="9" t="s">
        <v>2500</v>
      </c>
      <c r="J748" s="5" t="s">
        <v>3246</v>
      </c>
      <c r="K748" t="str">
        <f>IF((VLOOKUP(A748,'FBS input file'!A:D,2,0))="","Not Binding",VLOOKUP(A748,'FBS input file'!A:D,2,0))</f>
        <v>Not Binding</v>
      </c>
    </row>
    <row r="749" spans="1:11" ht="120" customHeight="1" x14ac:dyDescent="0.25">
      <c r="A749" s="9" t="s">
        <v>4077</v>
      </c>
      <c r="B749" s="9">
        <v>64</v>
      </c>
      <c r="C749" s="9" t="s">
        <v>9</v>
      </c>
      <c r="D749" s="10"/>
      <c r="E749" s="9" t="s">
        <v>2501</v>
      </c>
      <c r="F749" s="9" t="s">
        <v>2502</v>
      </c>
      <c r="G749" s="9" t="s">
        <v>5002</v>
      </c>
      <c r="H749" s="9" t="s">
        <v>2503</v>
      </c>
      <c r="I749" s="9" t="s">
        <v>2504</v>
      </c>
      <c r="J749" s="5" t="s">
        <v>3128</v>
      </c>
      <c r="K749" t="str">
        <f>IF((VLOOKUP(A749,'FBS input file'!A:D,2,0))="","Not Binding",VLOOKUP(A749,'FBS input file'!A:D,2,0))</f>
        <v>Not Binding</v>
      </c>
    </row>
    <row r="750" spans="1:11" ht="120" customHeight="1" x14ac:dyDescent="0.25">
      <c r="A750" s="9" t="s">
        <v>4078</v>
      </c>
      <c r="B750" s="9">
        <v>67</v>
      </c>
      <c r="C750" s="9" t="s">
        <v>9</v>
      </c>
      <c r="D750" s="10"/>
      <c r="E750" s="9" t="s">
        <v>41</v>
      </c>
      <c r="F750" s="9" t="s">
        <v>42</v>
      </c>
      <c r="G750" s="9" t="s">
        <v>26</v>
      </c>
      <c r="H750" s="9" t="s">
        <v>2505</v>
      </c>
      <c r="I750" s="9" t="s">
        <v>2506</v>
      </c>
      <c r="J750" s="5" t="s">
        <v>3309</v>
      </c>
      <c r="K750" t="str">
        <f>IF((VLOOKUP(A750,'FBS input file'!A:D,2,0))="","Not Binding",VLOOKUP(A750,'FBS input file'!A:D,2,0))</f>
        <v>Not Binding</v>
      </c>
    </row>
    <row r="751" spans="1:11" ht="120" customHeight="1" x14ac:dyDescent="0.25">
      <c r="A751" s="9" t="s">
        <v>4079</v>
      </c>
      <c r="B751" s="9">
        <v>80</v>
      </c>
      <c r="C751" s="9" t="s">
        <v>19</v>
      </c>
      <c r="D751" s="10"/>
      <c r="E751" s="9" t="s">
        <v>2507</v>
      </c>
      <c r="F751" s="9" t="s">
        <v>2508</v>
      </c>
      <c r="G751" s="9" t="s">
        <v>384</v>
      </c>
      <c r="H751" s="9" t="s">
        <v>2509</v>
      </c>
      <c r="I751" s="9" t="s">
        <v>2510</v>
      </c>
      <c r="J751" s="5" t="s">
        <v>3022</v>
      </c>
      <c r="K751" t="str">
        <f>IF((VLOOKUP(A751,'FBS input file'!A:D,2,0))="","Not Binding",VLOOKUP(A751,'FBS input file'!A:D,2,0))</f>
        <v>Not Binding</v>
      </c>
    </row>
    <row r="752" spans="1:11" ht="120" customHeight="1" x14ac:dyDescent="0.25">
      <c r="A752" s="9" t="s">
        <v>4080</v>
      </c>
      <c r="B752" s="9">
        <v>82</v>
      </c>
      <c r="C752" s="9" t="s">
        <v>9</v>
      </c>
      <c r="D752" s="10"/>
      <c r="E752" s="9" t="s">
        <v>49</v>
      </c>
      <c r="F752" s="9" t="s">
        <v>50</v>
      </c>
      <c r="G752" s="9" t="s">
        <v>26</v>
      </c>
      <c r="H752" s="9" t="s">
        <v>2511</v>
      </c>
      <c r="I752" s="9" t="s">
        <v>2512</v>
      </c>
      <c r="J752" s="5" t="s">
        <v>2962</v>
      </c>
      <c r="K752" t="str">
        <f>IF((VLOOKUP(A752,'FBS input file'!A:D,2,0))="","Not Binding",VLOOKUP(A752,'FBS input file'!A:D,2,0))</f>
        <v>Not Binding</v>
      </c>
    </row>
    <row r="753" spans="1:11" ht="120" customHeight="1" x14ac:dyDescent="0.25">
      <c r="A753" s="9" t="s">
        <v>4081</v>
      </c>
      <c r="B753" s="9">
        <v>78</v>
      </c>
      <c r="C753" s="9" t="s">
        <v>19</v>
      </c>
      <c r="D753" s="10"/>
      <c r="E753" s="9" t="s">
        <v>818</v>
      </c>
      <c r="F753" s="9" t="s">
        <v>819</v>
      </c>
      <c r="G753" s="9" t="s">
        <v>384</v>
      </c>
      <c r="H753" s="9" t="s">
        <v>2513</v>
      </c>
      <c r="I753" s="9" t="s">
        <v>2514</v>
      </c>
      <c r="J753" s="5" t="s">
        <v>2566</v>
      </c>
      <c r="K753" t="str">
        <f>IF((VLOOKUP(A753,'FBS input file'!A:D,2,0))="","Not Binding",VLOOKUP(A753,'FBS input file'!A:D,2,0))</f>
        <v>Not Binding</v>
      </c>
    </row>
    <row r="754" spans="1:11" ht="120" customHeight="1" x14ac:dyDescent="0.25">
      <c r="A754" s="9" t="s">
        <v>4082</v>
      </c>
      <c r="B754" s="9">
        <v>79</v>
      </c>
      <c r="C754" s="9" t="s">
        <v>9</v>
      </c>
      <c r="D754" s="10"/>
      <c r="E754" s="9" t="s">
        <v>1771</v>
      </c>
      <c r="F754" s="9" t="s">
        <v>883</v>
      </c>
      <c r="G754" s="9" t="s">
        <v>5002</v>
      </c>
      <c r="H754" s="9" t="s">
        <v>2515</v>
      </c>
      <c r="I754" s="9" t="s">
        <v>2516</v>
      </c>
      <c r="J754" s="5" t="s">
        <v>2927</v>
      </c>
      <c r="K754" t="str">
        <f>IF((VLOOKUP(A754,'FBS input file'!A:D,2,0))="","Not Binding",VLOOKUP(A754,'FBS input file'!A:D,2,0))</f>
        <v>Not Binding</v>
      </c>
    </row>
    <row r="755" spans="1:11" ht="120" customHeight="1" x14ac:dyDescent="0.25">
      <c r="A755" s="9" t="s">
        <v>4083</v>
      </c>
      <c r="B755" s="9">
        <v>94</v>
      </c>
      <c r="C755" s="9" t="s">
        <v>9</v>
      </c>
      <c r="D755" s="10"/>
      <c r="E755" s="9" t="s">
        <v>2517</v>
      </c>
      <c r="F755" s="9" t="s">
        <v>2086</v>
      </c>
      <c r="G755" s="9" t="s">
        <v>183</v>
      </c>
      <c r="H755" s="9" t="s">
        <v>2518</v>
      </c>
      <c r="I755" s="9" t="s">
        <v>2519</v>
      </c>
      <c r="J755" s="5" t="s">
        <v>3317</v>
      </c>
      <c r="K755" t="str">
        <f>IF((VLOOKUP(A755,'FBS input file'!A:D,2,0))="","Not Binding",VLOOKUP(A755,'FBS input file'!A:D,2,0))</f>
        <v>Not Binding</v>
      </c>
    </row>
    <row r="756" spans="1:11" ht="120" customHeight="1" x14ac:dyDescent="0.25">
      <c r="A756" s="9" t="s">
        <v>4084</v>
      </c>
      <c r="B756" s="9">
        <v>91</v>
      </c>
      <c r="C756" s="9" t="s">
        <v>9</v>
      </c>
      <c r="D756" s="10"/>
      <c r="E756" s="9" t="s">
        <v>1404</v>
      </c>
      <c r="F756" s="9" t="s">
        <v>1405</v>
      </c>
      <c r="G756" s="9" t="s">
        <v>183</v>
      </c>
      <c r="H756" s="9" t="s">
        <v>2520</v>
      </c>
      <c r="I756" s="9" t="s">
        <v>2521</v>
      </c>
      <c r="J756" s="5" t="s">
        <v>2744</v>
      </c>
      <c r="K756" t="str">
        <f>IF((VLOOKUP(A756,'FBS input file'!A:D,2,0))="","Not Binding",VLOOKUP(A756,'FBS input file'!A:D,2,0))</f>
        <v>Not Binding</v>
      </c>
    </row>
    <row r="757" spans="1:11" ht="120" customHeight="1" x14ac:dyDescent="0.25">
      <c r="A757" s="9" t="s">
        <v>4085</v>
      </c>
      <c r="B757" s="9">
        <v>92</v>
      </c>
      <c r="C757" s="9" t="s">
        <v>9</v>
      </c>
      <c r="D757" s="10"/>
      <c r="E757" s="9" t="s">
        <v>77</v>
      </c>
      <c r="F757" s="9" t="s">
        <v>78</v>
      </c>
      <c r="G757" s="9" t="s">
        <v>183</v>
      </c>
      <c r="H757" s="9" t="s">
        <v>2522</v>
      </c>
      <c r="I757" s="9" t="s">
        <v>2523</v>
      </c>
      <c r="J757" s="5" t="s">
        <v>2861</v>
      </c>
      <c r="K757" t="str">
        <f>IF((VLOOKUP(A757,'FBS input file'!A:D,2,0))="","Not Binding",VLOOKUP(A757,'FBS input file'!A:D,2,0))</f>
        <v>Not Binding</v>
      </c>
    </row>
    <row r="758" spans="1:11" ht="120" customHeight="1" x14ac:dyDescent="0.25">
      <c r="A758" s="9" t="s">
        <v>4086</v>
      </c>
      <c r="B758" s="9">
        <v>19</v>
      </c>
      <c r="C758" s="9" t="s">
        <v>19</v>
      </c>
      <c r="D758" s="10"/>
      <c r="E758" s="9" t="s">
        <v>2524</v>
      </c>
      <c r="F758" s="9" t="s">
        <v>2525</v>
      </c>
      <c r="G758" s="9" t="s">
        <v>384</v>
      </c>
      <c r="H758" s="9" t="s">
        <v>2526</v>
      </c>
      <c r="I758" s="9" t="s">
        <v>2527</v>
      </c>
      <c r="J758" s="5" t="s">
        <v>3225</v>
      </c>
      <c r="K758" t="str">
        <f>IF((VLOOKUP(A758,'FBS input file'!A:D,2,0))="","Not Binding",VLOOKUP(A758,'FBS input file'!A:D,2,0))</f>
        <v>Not Binding</v>
      </c>
    </row>
    <row r="759" spans="1:11" ht="120" customHeight="1" x14ac:dyDescent="0.25">
      <c r="A759" s="9" t="s">
        <v>4087</v>
      </c>
      <c r="B759" s="9">
        <v>23</v>
      </c>
      <c r="C759" s="9" t="s">
        <v>9</v>
      </c>
      <c r="D759" s="10"/>
      <c r="E759" s="9" t="s">
        <v>2528</v>
      </c>
      <c r="F759" s="9" t="s">
        <v>2529</v>
      </c>
      <c r="G759" s="9" t="s">
        <v>5002</v>
      </c>
      <c r="H759" s="9" t="s">
        <v>2530</v>
      </c>
      <c r="I759" s="9" t="s">
        <v>2531</v>
      </c>
      <c r="J759" s="5" t="s">
        <v>2967</v>
      </c>
      <c r="K759" t="str">
        <f>IF((VLOOKUP(A759,'FBS input file'!A:D,2,0))="","Not Binding",VLOOKUP(A759,'FBS input file'!A:D,2,0))</f>
        <v>Not Binding</v>
      </c>
    </row>
    <row r="760" spans="1:11" ht="120" customHeight="1" x14ac:dyDescent="0.25">
      <c r="A760" s="9" t="s">
        <v>4088</v>
      </c>
      <c r="B760" s="9">
        <v>12</v>
      </c>
      <c r="C760" s="9" t="s">
        <v>9</v>
      </c>
      <c r="D760" s="10"/>
      <c r="E760" s="9" t="s">
        <v>2532</v>
      </c>
      <c r="F760" s="9" t="s">
        <v>2533</v>
      </c>
      <c r="G760" s="9" t="s">
        <v>183</v>
      </c>
      <c r="H760" s="9" t="s">
        <v>2534</v>
      </c>
      <c r="I760" s="9" t="s">
        <v>2535</v>
      </c>
      <c r="J760" s="5" t="s">
        <v>3316</v>
      </c>
      <c r="K760" t="str">
        <f>IF((VLOOKUP(A760,'FBS input file'!A:D,2,0))="","Not Binding",VLOOKUP(A760,'FBS input file'!A:D,2,0))</f>
        <v>Not Binding</v>
      </c>
    </row>
    <row r="761" spans="1:11" ht="120" customHeight="1" x14ac:dyDescent="0.25">
      <c r="A761" s="9" t="s">
        <v>4089</v>
      </c>
      <c r="B761" s="9">
        <v>16</v>
      </c>
      <c r="C761" s="9" t="s">
        <v>9</v>
      </c>
      <c r="D761" s="10"/>
      <c r="E761" s="9" t="s">
        <v>2536</v>
      </c>
      <c r="F761" s="9" t="s">
        <v>1692</v>
      </c>
      <c r="G761" s="9" t="s">
        <v>5002</v>
      </c>
      <c r="H761" s="9" t="s">
        <v>2537</v>
      </c>
      <c r="I761" s="9" t="s">
        <v>2538</v>
      </c>
      <c r="J761" s="5" t="s">
        <v>2905</v>
      </c>
      <c r="K761" t="str">
        <f>IF((VLOOKUP(A761,'FBS input file'!A:D,2,0))="","Not Binding",VLOOKUP(A761,'FBS input file'!A:D,2,0))</f>
        <v>Not Binding</v>
      </c>
    </row>
    <row r="762" spans="1:11" ht="120" customHeight="1" x14ac:dyDescent="0.25">
      <c r="A762" s="9" t="s">
        <v>4090</v>
      </c>
      <c r="B762" s="9">
        <v>30</v>
      </c>
      <c r="C762" s="9" t="s">
        <v>9</v>
      </c>
      <c r="D762" s="10"/>
      <c r="E762" s="9" t="s">
        <v>2539</v>
      </c>
      <c r="F762" s="9" t="s">
        <v>737</v>
      </c>
      <c r="G762" s="9" t="s">
        <v>26</v>
      </c>
      <c r="H762" s="9" t="s">
        <v>2540</v>
      </c>
      <c r="I762" s="9" t="s">
        <v>2541</v>
      </c>
      <c r="J762" s="5" t="s">
        <v>3125</v>
      </c>
      <c r="K762" t="str">
        <f>IF((VLOOKUP(A762,'FBS input file'!A:D,2,0))="","Not Binding",VLOOKUP(A762,'FBS input file'!A:D,2,0))</f>
        <v>Not Binding</v>
      </c>
    </row>
    <row r="763" spans="1:11" ht="120" customHeight="1" x14ac:dyDescent="0.25">
      <c r="A763" s="9" t="s">
        <v>4091</v>
      </c>
      <c r="B763" s="9">
        <v>33</v>
      </c>
      <c r="C763" s="9" t="s">
        <v>9</v>
      </c>
      <c r="D763" s="10"/>
      <c r="E763" s="9" t="s">
        <v>1370</v>
      </c>
      <c r="F763" s="9" t="s">
        <v>1371</v>
      </c>
      <c r="G763" s="9" t="s">
        <v>5002</v>
      </c>
      <c r="H763" s="9" t="s">
        <v>2542</v>
      </c>
      <c r="I763" s="9" t="s">
        <v>2543</v>
      </c>
      <c r="J763" s="5" t="s">
        <v>3073</v>
      </c>
      <c r="K763" t="str">
        <f>IF((VLOOKUP(A763,'FBS input file'!A:D,2,0))="","Not Binding",VLOOKUP(A763,'FBS input file'!A:D,2,0))</f>
        <v>Not Binding</v>
      </c>
    </row>
    <row r="764" spans="1:11" ht="120" customHeight="1" x14ac:dyDescent="0.25">
      <c r="A764" s="9" t="s">
        <v>4092</v>
      </c>
      <c r="B764" s="9">
        <v>27</v>
      </c>
      <c r="C764" s="9" t="s">
        <v>9</v>
      </c>
      <c r="D764" s="10"/>
      <c r="E764" s="9" t="s">
        <v>354</v>
      </c>
      <c r="F764" s="9" t="s">
        <v>355</v>
      </c>
      <c r="G764" s="9" t="s">
        <v>26</v>
      </c>
      <c r="H764" s="9" t="s">
        <v>2544</v>
      </c>
      <c r="I764" s="9" t="s">
        <v>2545</v>
      </c>
      <c r="J764" s="5" t="s">
        <v>2900</v>
      </c>
      <c r="K764" t="str">
        <f>IF((VLOOKUP(A764,'FBS input file'!A:D,2,0))="","Not Binding",VLOOKUP(A764,'FBS input file'!A:D,2,0))</f>
        <v>Not Binding</v>
      </c>
    </row>
    <row r="765" spans="1:11" ht="120" customHeight="1" x14ac:dyDescent="0.25">
      <c r="A765" s="9" t="s">
        <v>4093</v>
      </c>
      <c r="B765" s="9">
        <v>29</v>
      </c>
      <c r="C765" s="9" t="s">
        <v>9</v>
      </c>
      <c r="D765" s="10"/>
      <c r="E765" s="9" t="s">
        <v>354</v>
      </c>
      <c r="F765" s="9" t="s">
        <v>355</v>
      </c>
      <c r="G765" s="9" t="s">
        <v>260</v>
      </c>
      <c r="H765" s="9" t="s">
        <v>2546</v>
      </c>
      <c r="I765" s="9" t="s">
        <v>2547</v>
      </c>
      <c r="J765" s="5" t="s">
        <v>2899</v>
      </c>
      <c r="K765" t="str">
        <f>IF((VLOOKUP(A765,'FBS input file'!A:D,2,0))="","Not Binding",VLOOKUP(A765,'FBS input file'!A:D,2,0))</f>
        <v>Not Binding</v>
      </c>
    </row>
    <row r="766" spans="1:11" ht="120" customHeight="1" x14ac:dyDescent="0.25">
      <c r="A766" s="9" t="s">
        <v>4094</v>
      </c>
      <c r="B766" s="9">
        <v>35</v>
      </c>
      <c r="C766" s="9" t="s">
        <v>19</v>
      </c>
      <c r="D766" s="10"/>
      <c r="E766" s="9" t="s">
        <v>762</v>
      </c>
      <c r="F766" s="9" t="s">
        <v>763</v>
      </c>
      <c r="G766" s="9" t="s">
        <v>384</v>
      </c>
      <c r="H766" s="9" t="s">
        <v>2548</v>
      </c>
      <c r="I766" s="9" t="s">
        <v>2549</v>
      </c>
      <c r="J766" s="5" t="s">
        <v>2888</v>
      </c>
      <c r="K766" t="str">
        <f>IF((VLOOKUP(A766,'FBS input file'!A:D,2,0))="","Not Binding",VLOOKUP(A766,'FBS input file'!A:D,2,0))</f>
        <v>Not Binding</v>
      </c>
    </row>
    <row r="767" spans="1:11" ht="120" customHeight="1" x14ac:dyDescent="0.25">
      <c r="A767" s="9" t="s">
        <v>4095</v>
      </c>
      <c r="B767" s="9">
        <v>41</v>
      </c>
      <c r="C767" s="9" t="s">
        <v>9</v>
      </c>
      <c r="D767" s="10"/>
      <c r="E767" s="9" t="s">
        <v>2550</v>
      </c>
      <c r="F767" s="9" t="s">
        <v>2551</v>
      </c>
      <c r="G767" s="9" t="s">
        <v>5002</v>
      </c>
      <c r="H767" s="9" t="s">
        <v>2552</v>
      </c>
      <c r="I767" s="9" t="s">
        <v>2553</v>
      </c>
      <c r="J767" s="5" t="s">
        <v>3080</v>
      </c>
      <c r="K767" t="str">
        <f>IF((VLOOKUP(A767,'FBS input file'!A:D,2,0))="","Not Binding",VLOOKUP(A767,'FBS input file'!A:D,2,0))</f>
        <v>Not Binding</v>
      </c>
    </row>
    <row r="768" spans="1:11" ht="120" customHeight="1" x14ac:dyDescent="0.25">
      <c r="A768" s="9" t="s">
        <v>4096</v>
      </c>
      <c r="B768" s="9">
        <v>43</v>
      </c>
      <c r="C768" s="9" t="s">
        <v>9</v>
      </c>
      <c r="D768" s="10"/>
      <c r="E768" s="9" t="s">
        <v>2554</v>
      </c>
      <c r="F768" s="9" t="s">
        <v>2555</v>
      </c>
      <c r="G768" s="9" t="s">
        <v>183</v>
      </c>
      <c r="H768" s="9" t="s">
        <v>2556</v>
      </c>
      <c r="I768" s="9" t="s">
        <v>2557</v>
      </c>
      <c r="J768" s="5" t="s">
        <v>3323</v>
      </c>
      <c r="K768" t="str">
        <f>IF((VLOOKUP(A768,'FBS input file'!A:D,2,0))="","Not Binding",VLOOKUP(A768,'FBS input file'!A:D,2,0))</f>
        <v>Not Binding</v>
      </c>
    </row>
    <row r="769" spans="1:11" ht="120" customHeight="1" x14ac:dyDescent="0.25">
      <c r="A769" s="9" t="s">
        <v>4097</v>
      </c>
      <c r="B769" s="9">
        <v>47</v>
      </c>
      <c r="C769" s="9" t="s">
        <v>9</v>
      </c>
      <c r="D769" s="10"/>
      <c r="E769" s="9" t="s">
        <v>2558</v>
      </c>
      <c r="F769" s="9" t="s">
        <v>2559</v>
      </c>
      <c r="G769" s="9" t="s">
        <v>5002</v>
      </c>
      <c r="H769" s="9" t="s">
        <v>2560</v>
      </c>
      <c r="I769" s="9" t="s">
        <v>2561</v>
      </c>
      <c r="J769" s="5" t="s">
        <v>3322</v>
      </c>
      <c r="K769" t="str">
        <f>IF((VLOOKUP(A769,'FBS input file'!A:D,2,0))="","Not Binding",VLOOKUP(A769,'FBS input file'!A:D,2,0))</f>
        <v>Not Binding</v>
      </c>
    </row>
  </sheetData>
  <sheetProtection algorithmName="SHA-512" hashValue="dzMgl8N3sVMq9rnW41LnM3sc8Ih3TcAdx5uByEdf3NIuV41mcbxtMpWmregYEdiXr2efWVmk51PIGiTHS//GtQ==" saltValue="pG2C/x8xn4tfmXjoVzNjRA==" spinCount="100000" sheet="1" objects="1" scenarios="1"/>
  <conditionalFormatting sqref="A1:K769">
    <cfRule type="expression" dxfId="109" priority="1">
      <formula>$G1="low solubility"</formula>
    </cfRule>
  </conditionalFormatting>
  <conditionalFormatting sqref="J2:J769">
    <cfRule type="duplicateValues" dxfId="108" priority="2"/>
  </conditionalFormatting>
  <pageMargins left="0.7" right="0.7" top="0.75" bottom="0.75" header="0.3" footer="0.3"/>
  <drawing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97"/>
  <sheetViews>
    <sheetView workbookViewId="0">
      <selection activeCell="K2" sqref="K2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3" max="3" width="11.425781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38.42578125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  <col min="12" max="12" width="20.570312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42</v>
      </c>
      <c r="B2" t="s">
        <v>19</v>
      </c>
      <c r="C2" s="1"/>
      <c r="D2" t="s">
        <v>1992</v>
      </c>
      <c r="E2" t="s">
        <v>1993</v>
      </c>
      <c r="F2" t="s">
        <v>385</v>
      </c>
      <c r="G2" t="s">
        <v>1994</v>
      </c>
      <c r="H2" t="s">
        <v>1995</v>
      </c>
      <c r="I2" s="9" t="s">
        <v>3906</v>
      </c>
      <c r="J2" s="5" t="s">
        <v>2934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43</v>
      </c>
      <c r="B3" t="s">
        <v>9</v>
      </c>
      <c r="C3" s="1"/>
      <c r="D3" t="s">
        <v>1996</v>
      </c>
      <c r="E3" t="s">
        <v>1997</v>
      </c>
      <c r="F3" t="s">
        <v>12</v>
      </c>
      <c r="G3" t="s">
        <v>1998</v>
      </c>
      <c r="H3" t="s">
        <v>1999</v>
      </c>
      <c r="I3" s="9" t="s">
        <v>3907</v>
      </c>
      <c r="J3" s="5" t="s">
        <v>2654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45</v>
      </c>
      <c r="B4" t="s">
        <v>9</v>
      </c>
      <c r="C4" s="1"/>
      <c r="D4" t="s">
        <v>1888</v>
      </c>
      <c r="E4" t="s">
        <v>1889</v>
      </c>
      <c r="F4" t="s">
        <v>12</v>
      </c>
      <c r="G4" t="s">
        <v>2000</v>
      </c>
      <c r="H4" t="s">
        <v>2001</v>
      </c>
      <c r="I4" s="9" t="s">
        <v>3908</v>
      </c>
      <c r="J4" s="5" t="s">
        <v>2697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47</v>
      </c>
      <c r="B5" t="s">
        <v>9</v>
      </c>
      <c r="C5" s="1"/>
      <c r="D5" t="s">
        <v>1729</v>
      </c>
      <c r="E5" t="s">
        <v>1730</v>
      </c>
      <c r="F5" t="s">
        <v>12</v>
      </c>
      <c r="G5" t="s">
        <v>2002</v>
      </c>
      <c r="H5" t="s">
        <v>2003</v>
      </c>
      <c r="I5" s="9" t="s">
        <v>3909</v>
      </c>
      <c r="J5" s="5" t="s">
        <v>2819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26</v>
      </c>
      <c r="B6" t="s">
        <v>19</v>
      </c>
      <c r="C6" s="1"/>
      <c r="D6" t="s">
        <v>1749</v>
      </c>
      <c r="E6" t="s">
        <v>1750</v>
      </c>
      <c r="F6" t="s">
        <v>384</v>
      </c>
      <c r="G6" t="s">
        <v>2004</v>
      </c>
      <c r="H6" t="s">
        <v>2005</v>
      </c>
      <c r="I6" s="9" t="s">
        <v>3910</v>
      </c>
      <c r="J6" s="5" t="s">
        <v>2600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29</v>
      </c>
      <c r="B7" t="s">
        <v>19</v>
      </c>
      <c r="C7" s="1"/>
      <c r="D7" t="s">
        <v>2006</v>
      </c>
      <c r="E7" t="s">
        <v>2007</v>
      </c>
      <c r="F7" t="s">
        <v>385</v>
      </c>
      <c r="G7" t="s">
        <v>2008</v>
      </c>
      <c r="H7" t="s">
        <v>2009</v>
      </c>
      <c r="I7" s="9" t="s">
        <v>3911</v>
      </c>
      <c r="J7" s="5" t="s">
        <v>2962</v>
      </c>
      <c r="K7" t="str">
        <f>IF((VLOOKUP(I7,Summary!A:L,12,0))="-","Not Binding",VLOOKUP(I7,Summary!A:L,12,0))</f>
        <v>Not Binding</v>
      </c>
    </row>
    <row r="8" spans="1:11" ht="120" customHeight="1" x14ac:dyDescent="0.25">
      <c r="A8">
        <v>33</v>
      </c>
      <c r="B8" t="s">
        <v>9</v>
      </c>
      <c r="C8" s="1"/>
      <c r="D8" t="s">
        <v>386</v>
      </c>
      <c r="E8" t="s">
        <v>387</v>
      </c>
      <c r="F8" t="s">
        <v>12</v>
      </c>
      <c r="G8" t="s">
        <v>2010</v>
      </c>
      <c r="H8" t="s">
        <v>2011</v>
      </c>
      <c r="I8" s="9" t="s">
        <v>3912</v>
      </c>
      <c r="J8" s="5" t="s">
        <v>3172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37</v>
      </c>
      <c r="B9" t="s">
        <v>9</v>
      </c>
      <c r="C9" s="1"/>
      <c r="D9" t="s">
        <v>2012</v>
      </c>
      <c r="E9" t="s">
        <v>2013</v>
      </c>
      <c r="F9" t="s">
        <v>183</v>
      </c>
      <c r="G9" t="s">
        <v>2014</v>
      </c>
      <c r="H9" t="s">
        <v>2015</v>
      </c>
      <c r="I9" s="9" t="s">
        <v>3913</v>
      </c>
      <c r="J9" s="5" t="s">
        <v>3160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15</v>
      </c>
      <c r="B10" t="s">
        <v>19</v>
      </c>
      <c r="C10" s="1"/>
      <c r="D10" t="s">
        <v>974</v>
      </c>
      <c r="E10" t="s">
        <v>975</v>
      </c>
      <c r="F10" t="s">
        <v>385</v>
      </c>
      <c r="G10" t="s">
        <v>2016</v>
      </c>
      <c r="H10" t="s">
        <v>2017</v>
      </c>
      <c r="I10" s="9" t="s">
        <v>3914</v>
      </c>
      <c r="J10" s="5" t="s">
        <v>2957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10</v>
      </c>
      <c r="B11" t="s">
        <v>9</v>
      </c>
      <c r="C11" s="1"/>
      <c r="D11" t="s">
        <v>2018</v>
      </c>
      <c r="E11" t="s">
        <v>1395</v>
      </c>
      <c r="F11" t="s">
        <v>12</v>
      </c>
      <c r="G11" t="s">
        <v>2019</v>
      </c>
      <c r="H11" t="s">
        <v>2020</v>
      </c>
      <c r="I11" s="9" t="s">
        <v>3915</v>
      </c>
      <c r="J11" s="5" t="s">
        <v>2812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11</v>
      </c>
      <c r="B12" t="s">
        <v>9</v>
      </c>
      <c r="C12" s="1"/>
      <c r="D12" t="s">
        <v>1215</v>
      </c>
      <c r="E12" t="s">
        <v>1216</v>
      </c>
      <c r="F12" t="s">
        <v>385</v>
      </c>
      <c r="G12" t="s">
        <v>2021</v>
      </c>
      <c r="H12" t="s">
        <v>2022</v>
      </c>
      <c r="I12" s="9" t="s">
        <v>3916</v>
      </c>
      <c r="J12" s="5" t="s">
        <v>3265</v>
      </c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5</v>
      </c>
      <c r="B13" t="s">
        <v>9</v>
      </c>
      <c r="C13" s="1"/>
      <c r="D13" t="s">
        <v>1394</v>
      </c>
      <c r="E13" t="s">
        <v>1395</v>
      </c>
      <c r="F13" t="s">
        <v>183</v>
      </c>
      <c r="G13" t="s">
        <v>2023</v>
      </c>
      <c r="H13" t="s">
        <v>2024</v>
      </c>
      <c r="I13" s="9" t="s">
        <v>3917</v>
      </c>
      <c r="J13" s="5" t="s">
        <v>2813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92</v>
      </c>
      <c r="B14" t="s">
        <v>19</v>
      </c>
      <c r="C14" s="1"/>
      <c r="D14" t="s">
        <v>2025</v>
      </c>
      <c r="E14" t="s">
        <v>2026</v>
      </c>
      <c r="F14" t="s">
        <v>384</v>
      </c>
      <c r="G14" t="s">
        <v>2027</v>
      </c>
      <c r="H14" t="s">
        <v>2028</v>
      </c>
      <c r="I14" s="9" t="s">
        <v>3918</v>
      </c>
      <c r="J14" s="5" t="s">
        <v>2755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93</v>
      </c>
      <c r="B15" t="s">
        <v>9</v>
      </c>
      <c r="C15" s="1"/>
      <c r="D15" t="s">
        <v>2029</v>
      </c>
      <c r="E15" t="s">
        <v>2030</v>
      </c>
      <c r="F15" t="s">
        <v>26</v>
      </c>
      <c r="G15" t="s">
        <v>2031</v>
      </c>
      <c r="H15" t="s">
        <v>2032</v>
      </c>
      <c r="I15" s="9" t="s">
        <v>3919</v>
      </c>
      <c r="J15" s="5" t="s">
        <v>2972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95</v>
      </c>
      <c r="B16" t="s">
        <v>9</v>
      </c>
      <c r="C16" s="1"/>
      <c r="D16" t="s">
        <v>2033</v>
      </c>
      <c r="E16" t="s">
        <v>2034</v>
      </c>
      <c r="F16" t="s">
        <v>183</v>
      </c>
      <c r="G16" t="s">
        <v>2035</v>
      </c>
      <c r="H16" t="s">
        <v>2036</v>
      </c>
      <c r="I16" s="9" t="s">
        <v>3920</v>
      </c>
      <c r="J16" s="5" t="s">
        <v>2910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75</v>
      </c>
      <c r="B17" t="s">
        <v>9</v>
      </c>
      <c r="C17" s="1"/>
      <c r="D17" t="s">
        <v>2037</v>
      </c>
      <c r="E17" t="s">
        <v>2038</v>
      </c>
      <c r="F17" t="s">
        <v>26</v>
      </c>
      <c r="G17" t="s">
        <v>2039</v>
      </c>
      <c r="H17" t="s">
        <v>2040</v>
      </c>
      <c r="I17" s="9" t="s">
        <v>3921</v>
      </c>
      <c r="J17" s="5" t="s">
        <v>2632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78</v>
      </c>
      <c r="B18" t="s">
        <v>9</v>
      </c>
      <c r="C18" s="1"/>
      <c r="D18" t="s">
        <v>852</v>
      </c>
      <c r="E18" t="s">
        <v>853</v>
      </c>
      <c r="F18" t="s">
        <v>183</v>
      </c>
      <c r="G18" t="s">
        <v>2041</v>
      </c>
      <c r="H18" t="s">
        <v>2042</v>
      </c>
      <c r="I18" s="9" t="s">
        <v>3922</v>
      </c>
      <c r="J18" s="5" t="s">
        <v>2664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81</v>
      </c>
      <c r="B19" t="s">
        <v>9</v>
      </c>
      <c r="C19" s="1"/>
      <c r="D19" t="s">
        <v>2043</v>
      </c>
      <c r="E19" t="s">
        <v>2044</v>
      </c>
      <c r="F19" t="s">
        <v>183</v>
      </c>
      <c r="G19" t="s">
        <v>2045</v>
      </c>
      <c r="H19" t="s">
        <v>2046</v>
      </c>
      <c r="I19" s="9" t="s">
        <v>3923</v>
      </c>
      <c r="J19" s="5" t="s">
        <v>2832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85</v>
      </c>
      <c r="B20" t="s">
        <v>9</v>
      </c>
      <c r="C20" s="1"/>
      <c r="D20" t="s">
        <v>2047</v>
      </c>
      <c r="E20" t="s">
        <v>2048</v>
      </c>
      <c r="F20" t="s">
        <v>385</v>
      </c>
      <c r="G20" t="s">
        <v>2049</v>
      </c>
      <c r="H20" t="s">
        <v>2050</v>
      </c>
      <c r="I20" s="9" t="s">
        <v>3924</v>
      </c>
      <c r="J20" s="5" t="s">
        <v>3085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63</v>
      </c>
      <c r="B21" t="s">
        <v>9</v>
      </c>
      <c r="C21" s="1"/>
      <c r="D21" t="s">
        <v>324</v>
      </c>
      <c r="E21" t="s">
        <v>325</v>
      </c>
      <c r="F21" t="s">
        <v>26</v>
      </c>
      <c r="G21" t="s">
        <v>2051</v>
      </c>
      <c r="H21" t="s">
        <v>2052</v>
      </c>
      <c r="I21" s="9" t="s">
        <v>3925</v>
      </c>
      <c r="J21" s="5" t="s">
        <v>3100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67</v>
      </c>
      <c r="B22" t="s">
        <v>19</v>
      </c>
      <c r="C22" s="1"/>
      <c r="D22" t="s">
        <v>2053</v>
      </c>
      <c r="E22" t="s">
        <v>2054</v>
      </c>
      <c r="F22" t="s">
        <v>384</v>
      </c>
      <c r="G22" t="s">
        <v>2055</v>
      </c>
      <c r="H22" t="s">
        <v>2056</v>
      </c>
      <c r="I22" s="9" t="s">
        <v>3926</v>
      </c>
      <c r="J22" s="5" t="s">
        <v>2582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59</v>
      </c>
      <c r="B23" t="s">
        <v>9</v>
      </c>
      <c r="C23" s="1"/>
      <c r="D23" t="s">
        <v>1086</v>
      </c>
      <c r="E23" t="s">
        <v>1087</v>
      </c>
      <c r="F23" t="s">
        <v>183</v>
      </c>
      <c r="G23" t="s">
        <v>2057</v>
      </c>
      <c r="H23" t="s">
        <v>2058</v>
      </c>
      <c r="I23" s="9" t="s">
        <v>3927</v>
      </c>
      <c r="J23" s="5" t="s">
        <v>3094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53</v>
      </c>
      <c r="B24" t="s">
        <v>9</v>
      </c>
      <c r="C24" s="1"/>
      <c r="D24" t="s">
        <v>832</v>
      </c>
      <c r="E24" t="s">
        <v>833</v>
      </c>
      <c r="F24" t="s">
        <v>385</v>
      </c>
      <c r="G24" t="s">
        <v>2059</v>
      </c>
      <c r="H24" t="s">
        <v>2060</v>
      </c>
      <c r="I24" s="9" t="s">
        <v>3928</v>
      </c>
      <c r="J24" s="5" t="s">
        <v>3307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55</v>
      </c>
      <c r="B25" t="s">
        <v>9</v>
      </c>
      <c r="C25" s="1"/>
      <c r="D25" t="s">
        <v>1927</v>
      </c>
      <c r="E25" t="s">
        <v>1928</v>
      </c>
      <c r="F25" t="s">
        <v>183</v>
      </c>
      <c r="G25" t="s">
        <v>2061</v>
      </c>
      <c r="H25" t="s">
        <v>2062</v>
      </c>
      <c r="I25" s="9" t="s">
        <v>3929</v>
      </c>
      <c r="J25" s="5" t="s">
        <v>2794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44</v>
      </c>
      <c r="B26" t="s">
        <v>19</v>
      </c>
      <c r="C26" s="1"/>
      <c r="D26" t="s">
        <v>2063</v>
      </c>
      <c r="E26" t="s">
        <v>2064</v>
      </c>
      <c r="F26" t="s">
        <v>385</v>
      </c>
      <c r="G26" t="s">
        <v>2065</v>
      </c>
      <c r="H26" t="s">
        <v>2066</v>
      </c>
      <c r="I26" s="9" t="s">
        <v>3930</v>
      </c>
      <c r="J26" s="5" t="s">
        <v>2625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46</v>
      </c>
      <c r="B27" t="s">
        <v>9</v>
      </c>
      <c r="C27" s="1"/>
      <c r="D27" t="s">
        <v>2067</v>
      </c>
      <c r="E27" t="s">
        <v>2068</v>
      </c>
      <c r="F27" t="s">
        <v>12</v>
      </c>
      <c r="G27" t="s">
        <v>2069</v>
      </c>
      <c r="H27" t="s">
        <v>2070</v>
      </c>
      <c r="I27" s="9" t="s">
        <v>3931</v>
      </c>
      <c r="J27" s="5" t="s">
        <v>3090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25</v>
      </c>
      <c r="B28" t="s">
        <v>9</v>
      </c>
      <c r="C28" s="1"/>
      <c r="D28" t="s">
        <v>2071</v>
      </c>
      <c r="E28" t="s">
        <v>2072</v>
      </c>
      <c r="F28" t="s">
        <v>183</v>
      </c>
      <c r="G28" t="s">
        <v>2073</v>
      </c>
      <c r="H28" t="s">
        <v>2074</v>
      </c>
      <c r="I28" s="9" t="s">
        <v>3932</v>
      </c>
      <c r="J28" s="5" t="s">
        <v>2725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28</v>
      </c>
      <c r="B29" t="s">
        <v>9</v>
      </c>
      <c r="C29" s="1"/>
      <c r="D29" t="s">
        <v>2075</v>
      </c>
      <c r="E29" t="s">
        <v>2076</v>
      </c>
      <c r="F29" t="s">
        <v>26</v>
      </c>
      <c r="G29" t="s">
        <v>2077</v>
      </c>
      <c r="H29" t="s">
        <v>2078</v>
      </c>
      <c r="I29" s="9" t="s">
        <v>3933</v>
      </c>
      <c r="J29" s="5" t="s">
        <v>2835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32</v>
      </c>
      <c r="B30" t="s">
        <v>9</v>
      </c>
      <c r="C30" s="1"/>
      <c r="D30" t="s">
        <v>2079</v>
      </c>
      <c r="E30" t="s">
        <v>2080</v>
      </c>
      <c r="F30" t="s">
        <v>12</v>
      </c>
      <c r="G30" t="s">
        <v>2081</v>
      </c>
      <c r="H30" t="s">
        <v>2082</v>
      </c>
      <c r="I30" s="9" t="s">
        <v>3934</v>
      </c>
      <c r="J30" s="5" t="s">
        <v>2816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36</v>
      </c>
      <c r="B31" t="s">
        <v>19</v>
      </c>
      <c r="C31" s="1"/>
      <c r="D31" t="s">
        <v>1469</v>
      </c>
      <c r="E31" t="s">
        <v>1470</v>
      </c>
      <c r="F31" t="s">
        <v>385</v>
      </c>
      <c r="G31" t="s">
        <v>2083</v>
      </c>
      <c r="H31" t="s">
        <v>2084</v>
      </c>
      <c r="I31" s="9" t="s">
        <v>3935</v>
      </c>
      <c r="J31" s="5" t="s">
        <v>2645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14</v>
      </c>
      <c r="B32" t="s">
        <v>9</v>
      </c>
      <c r="C32" s="1"/>
      <c r="D32" t="s">
        <v>2085</v>
      </c>
      <c r="E32" t="s">
        <v>2086</v>
      </c>
      <c r="F32" t="s">
        <v>26</v>
      </c>
      <c r="G32" t="s">
        <v>2087</v>
      </c>
      <c r="H32" t="s">
        <v>2088</v>
      </c>
      <c r="I32" s="9" t="s">
        <v>3936</v>
      </c>
      <c r="J32" s="5" t="s">
        <v>3313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18</v>
      </c>
      <c r="B33" t="s">
        <v>19</v>
      </c>
      <c r="C33" s="1"/>
      <c r="D33" t="s">
        <v>2089</v>
      </c>
      <c r="E33" t="s">
        <v>2090</v>
      </c>
      <c r="F33" t="s">
        <v>385</v>
      </c>
      <c r="G33" t="s">
        <v>2091</v>
      </c>
      <c r="H33" t="s">
        <v>2092</v>
      </c>
      <c r="I33" s="9" t="s">
        <v>3937</v>
      </c>
      <c r="J33" s="5" t="s">
        <v>2741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21</v>
      </c>
      <c r="B34" t="s">
        <v>9</v>
      </c>
      <c r="C34" s="1"/>
      <c r="D34" t="s">
        <v>1634</v>
      </c>
      <c r="E34" t="s">
        <v>1635</v>
      </c>
      <c r="F34" t="s">
        <v>12</v>
      </c>
      <c r="G34" t="s">
        <v>2093</v>
      </c>
      <c r="H34" t="s">
        <v>2094</v>
      </c>
      <c r="I34" s="9" t="s">
        <v>3938</v>
      </c>
      <c r="J34" s="5" t="s">
        <v>2647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4</v>
      </c>
      <c r="B35" t="s">
        <v>9</v>
      </c>
      <c r="C35" s="1"/>
      <c r="D35" t="s">
        <v>2095</v>
      </c>
      <c r="E35" t="s">
        <v>2096</v>
      </c>
      <c r="F35" t="s">
        <v>26</v>
      </c>
      <c r="G35" t="s">
        <v>2097</v>
      </c>
      <c r="H35" t="s">
        <v>2098</v>
      </c>
      <c r="I35" s="9" t="s">
        <v>3939</v>
      </c>
      <c r="J35" s="5" t="s">
        <v>3161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6</v>
      </c>
      <c r="B36" t="s">
        <v>19</v>
      </c>
      <c r="C36" s="1"/>
      <c r="D36" t="s">
        <v>41</v>
      </c>
      <c r="E36" t="s">
        <v>42</v>
      </c>
      <c r="F36" t="s">
        <v>384</v>
      </c>
      <c r="G36" t="s">
        <v>2099</v>
      </c>
      <c r="H36" t="s">
        <v>2100</v>
      </c>
      <c r="I36" s="9" t="s">
        <v>3940</v>
      </c>
      <c r="J36" s="5" t="s">
        <v>3310</v>
      </c>
      <c r="K36" t="str">
        <f>IF((VLOOKUP(I36,Summary!A:L,12,0))="-","Not Binding",VLOOKUP(I36,Summary!A:L,12,0))</f>
        <v>Not Binding</v>
      </c>
    </row>
    <row r="37" spans="1:11" ht="120" customHeight="1" x14ac:dyDescent="0.25">
      <c r="A37">
        <v>8</v>
      </c>
      <c r="B37" t="s">
        <v>19</v>
      </c>
      <c r="C37" s="1"/>
      <c r="D37" t="s">
        <v>1254</v>
      </c>
      <c r="E37" t="s">
        <v>1255</v>
      </c>
      <c r="F37" t="s">
        <v>385</v>
      </c>
      <c r="G37" t="s">
        <v>2101</v>
      </c>
      <c r="H37" t="s">
        <v>2102</v>
      </c>
      <c r="I37" s="9" t="s">
        <v>3941</v>
      </c>
      <c r="J37" s="5" t="s">
        <v>3181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94</v>
      </c>
      <c r="B38" t="s">
        <v>9</v>
      </c>
      <c r="C38" s="1"/>
      <c r="D38" t="s">
        <v>2103</v>
      </c>
      <c r="E38" t="s">
        <v>241</v>
      </c>
      <c r="F38" t="s">
        <v>12</v>
      </c>
      <c r="G38" t="s">
        <v>2104</v>
      </c>
      <c r="H38" t="s">
        <v>2105</v>
      </c>
      <c r="I38" s="9" t="s">
        <v>3942</v>
      </c>
      <c r="J38" s="5" t="s">
        <v>3147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74</v>
      </c>
      <c r="B39" t="s">
        <v>9</v>
      </c>
      <c r="C39" s="1"/>
      <c r="D39" t="s">
        <v>2106</v>
      </c>
      <c r="E39" t="s">
        <v>2107</v>
      </c>
      <c r="F39" t="s">
        <v>260</v>
      </c>
      <c r="G39" t="s">
        <v>2108</v>
      </c>
      <c r="H39" t="s">
        <v>2109</v>
      </c>
      <c r="I39" s="9" t="s">
        <v>3943</v>
      </c>
      <c r="J39" s="5" t="s">
        <v>2690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77</v>
      </c>
      <c r="B40" t="s">
        <v>9</v>
      </c>
      <c r="C40" s="1"/>
      <c r="D40" t="s">
        <v>2110</v>
      </c>
      <c r="E40" t="s">
        <v>2111</v>
      </c>
      <c r="F40" t="s">
        <v>385</v>
      </c>
      <c r="G40" t="s">
        <v>2112</v>
      </c>
      <c r="H40" t="s">
        <v>2113</v>
      </c>
      <c r="I40" s="9" t="s">
        <v>3944</v>
      </c>
      <c r="J40" s="5" t="s">
        <v>2739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80</v>
      </c>
      <c r="B41" t="s">
        <v>9</v>
      </c>
      <c r="C41" s="1"/>
      <c r="D41" t="s">
        <v>1715</v>
      </c>
      <c r="E41" t="s">
        <v>1716</v>
      </c>
      <c r="F41" t="s">
        <v>183</v>
      </c>
      <c r="G41" t="s">
        <v>2114</v>
      </c>
      <c r="H41" t="s">
        <v>2115</v>
      </c>
      <c r="I41" s="9" t="s">
        <v>3945</v>
      </c>
      <c r="J41" s="5" t="s">
        <v>2734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84</v>
      </c>
      <c r="B42" t="s">
        <v>19</v>
      </c>
      <c r="C42" s="1"/>
      <c r="D42" t="s">
        <v>576</v>
      </c>
      <c r="E42" t="s">
        <v>577</v>
      </c>
      <c r="F42" t="s">
        <v>385</v>
      </c>
      <c r="G42" t="s">
        <v>2116</v>
      </c>
      <c r="H42" t="s">
        <v>2117</v>
      </c>
      <c r="I42" s="9" t="s">
        <v>3946</v>
      </c>
      <c r="J42" s="5" t="s">
        <v>2775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62</v>
      </c>
      <c r="B43" t="s">
        <v>9</v>
      </c>
      <c r="C43" s="1"/>
      <c r="D43" t="s">
        <v>848</v>
      </c>
      <c r="E43" t="s">
        <v>849</v>
      </c>
      <c r="F43" t="s">
        <v>385</v>
      </c>
      <c r="G43" t="s">
        <v>2118</v>
      </c>
      <c r="H43" t="s">
        <v>2119</v>
      </c>
      <c r="I43" s="9" t="s">
        <v>3947</v>
      </c>
      <c r="J43" s="5" t="s">
        <v>2943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66</v>
      </c>
      <c r="B44" t="s">
        <v>9</v>
      </c>
      <c r="C44" s="1"/>
      <c r="D44" t="s">
        <v>1736</v>
      </c>
      <c r="E44" t="s">
        <v>959</v>
      </c>
      <c r="F44" t="s">
        <v>12</v>
      </c>
      <c r="G44" t="s">
        <v>2120</v>
      </c>
      <c r="H44" t="s">
        <v>2121</v>
      </c>
      <c r="I44" s="9" t="s">
        <v>3948</v>
      </c>
      <c r="J44" s="5" t="s">
        <v>2953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70</v>
      </c>
      <c r="B45" t="s">
        <v>9</v>
      </c>
      <c r="C45" s="1"/>
      <c r="D45" t="s">
        <v>2122</v>
      </c>
      <c r="E45" t="s">
        <v>2123</v>
      </c>
      <c r="F45" t="s">
        <v>183</v>
      </c>
      <c r="G45" t="s">
        <v>2124</v>
      </c>
      <c r="H45" t="s">
        <v>2125</v>
      </c>
      <c r="I45" s="9" t="s">
        <v>3949</v>
      </c>
      <c r="J45" s="5" t="s">
        <v>2973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73</v>
      </c>
      <c r="B46" t="s">
        <v>19</v>
      </c>
      <c r="C46" s="1"/>
      <c r="D46" t="s">
        <v>1705</v>
      </c>
      <c r="E46" t="s">
        <v>1706</v>
      </c>
      <c r="F46" t="s">
        <v>384</v>
      </c>
      <c r="G46" t="s">
        <v>2126</v>
      </c>
      <c r="H46" t="s">
        <v>2127</v>
      </c>
      <c r="I46" s="9" t="s">
        <v>3950</v>
      </c>
      <c r="J46" s="5" t="s">
        <v>2738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54</v>
      </c>
      <c r="B47" t="s">
        <v>9</v>
      </c>
      <c r="C47" s="1"/>
      <c r="D47" t="s">
        <v>2128</v>
      </c>
      <c r="E47" t="s">
        <v>2129</v>
      </c>
      <c r="F47" t="s">
        <v>260</v>
      </c>
      <c r="G47" t="s">
        <v>2130</v>
      </c>
      <c r="H47" t="s">
        <v>2131</v>
      </c>
      <c r="I47" s="9" t="s">
        <v>3951</v>
      </c>
      <c r="J47" s="5" t="s">
        <v>3285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56</v>
      </c>
      <c r="B48" t="s">
        <v>9</v>
      </c>
      <c r="C48" s="1"/>
      <c r="D48" t="s">
        <v>2132</v>
      </c>
      <c r="E48" t="s">
        <v>2133</v>
      </c>
      <c r="F48" t="s">
        <v>260</v>
      </c>
      <c r="G48" t="s">
        <v>2134</v>
      </c>
      <c r="H48" t="s">
        <v>2135</v>
      </c>
      <c r="I48" s="9" t="s">
        <v>3952</v>
      </c>
      <c r="J48" s="5" t="s">
        <v>3248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58</v>
      </c>
      <c r="B49" t="s">
        <v>9</v>
      </c>
      <c r="C49" s="1"/>
      <c r="D49" t="s">
        <v>2128</v>
      </c>
      <c r="E49" t="s">
        <v>2129</v>
      </c>
      <c r="F49" t="s">
        <v>260</v>
      </c>
      <c r="G49" t="s">
        <v>2136</v>
      </c>
      <c r="H49" t="s">
        <v>2137</v>
      </c>
      <c r="I49" s="9" t="s">
        <v>3953</v>
      </c>
      <c r="J49" s="5" t="s">
        <v>3286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24</v>
      </c>
      <c r="B50" t="s">
        <v>9</v>
      </c>
      <c r="C50" s="1"/>
      <c r="D50" t="s">
        <v>886</v>
      </c>
      <c r="E50" t="s">
        <v>887</v>
      </c>
      <c r="F50" t="s">
        <v>183</v>
      </c>
      <c r="G50" t="s">
        <v>2138</v>
      </c>
      <c r="H50" t="s">
        <v>2139</v>
      </c>
      <c r="I50" s="9" t="s">
        <v>3954</v>
      </c>
      <c r="J50" s="5" t="s">
        <v>2792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27</v>
      </c>
      <c r="B51" t="s">
        <v>9</v>
      </c>
      <c r="C51" s="1"/>
      <c r="D51" t="s">
        <v>776</v>
      </c>
      <c r="E51" t="s">
        <v>777</v>
      </c>
      <c r="F51" t="s">
        <v>26</v>
      </c>
      <c r="G51" t="s">
        <v>2140</v>
      </c>
      <c r="H51" t="s">
        <v>2141</v>
      </c>
      <c r="I51" s="9" t="s">
        <v>3955</v>
      </c>
      <c r="J51" s="5" t="s">
        <v>2630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31</v>
      </c>
      <c r="B52" t="s">
        <v>9</v>
      </c>
      <c r="C52" s="1"/>
      <c r="D52" t="s">
        <v>810</v>
      </c>
      <c r="E52" t="s">
        <v>811</v>
      </c>
      <c r="F52" t="s">
        <v>183</v>
      </c>
      <c r="G52" t="s">
        <v>2142</v>
      </c>
      <c r="H52" t="s">
        <v>2143</v>
      </c>
      <c r="I52" s="9" t="s">
        <v>3956</v>
      </c>
      <c r="J52" s="5" t="s">
        <v>2871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35</v>
      </c>
      <c r="B53" t="s">
        <v>9</v>
      </c>
      <c r="C53" s="1"/>
      <c r="D53" t="s">
        <v>2144</v>
      </c>
      <c r="E53" t="s">
        <v>2145</v>
      </c>
      <c r="F53" t="s">
        <v>26</v>
      </c>
      <c r="G53" t="s">
        <v>2146</v>
      </c>
      <c r="H53" t="s">
        <v>2147</v>
      </c>
      <c r="I53" s="9" t="s">
        <v>3957</v>
      </c>
      <c r="J53" s="5" t="s">
        <v>2890</v>
      </c>
      <c r="K53" t="str">
        <f>IF((VLOOKUP(I53,Summary!A:L,12,0))="-","Not Binding",VLOOKUP(I53,Summary!A:L,12,0))</f>
        <v>Not Binding</v>
      </c>
    </row>
    <row r="54" spans="1:11" ht="120" customHeight="1" x14ac:dyDescent="0.25">
      <c r="A54">
        <v>13</v>
      </c>
      <c r="B54" t="s">
        <v>19</v>
      </c>
      <c r="C54" s="1"/>
      <c r="D54" t="s">
        <v>565</v>
      </c>
      <c r="E54" t="s">
        <v>566</v>
      </c>
      <c r="F54" t="s">
        <v>385</v>
      </c>
      <c r="G54" t="s">
        <v>2148</v>
      </c>
      <c r="H54" t="s">
        <v>2149</v>
      </c>
      <c r="I54" s="9" t="s">
        <v>3958</v>
      </c>
      <c r="J54" s="5" t="s">
        <v>2884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17</v>
      </c>
      <c r="B55" t="s">
        <v>9</v>
      </c>
      <c r="C55" s="1"/>
      <c r="D55" t="s">
        <v>2150</v>
      </c>
      <c r="E55" t="s">
        <v>2151</v>
      </c>
      <c r="F55" t="s">
        <v>385</v>
      </c>
      <c r="G55" t="s">
        <v>2152</v>
      </c>
      <c r="H55" t="s">
        <v>2153</v>
      </c>
      <c r="I55" s="9" t="s">
        <v>3959</v>
      </c>
      <c r="J55" s="5" t="s">
        <v>3026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20</v>
      </c>
      <c r="B56" t="s">
        <v>9</v>
      </c>
      <c r="C56" s="1"/>
      <c r="D56" t="s">
        <v>2154</v>
      </c>
      <c r="E56" t="s">
        <v>21</v>
      </c>
      <c r="F56" t="s">
        <v>183</v>
      </c>
      <c r="G56" t="s">
        <v>2155</v>
      </c>
      <c r="H56" t="s">
        <v>2156</v>
      </c>
      <c r="I56" s="9" t="s">
        <v>3960</v>
      </c>
      <c r="J56" s="5" t="s">
        <v>3149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23</v>
      </c>
      <c r="B57" t="s">
        <v>9</v>
      </c>
      <c r="C57" s="1"/>
      <c r="D57" t="s">
        <v>2157</v>
      </c>
      <c r="E57" t="s">
        <v>2158</v>
      </c>
      <c r="F57" t="s">
        <v>26</v>
      </c>
      <c r="G57" t="s">
        <v>2159</v>
      </c>
      <c r="H57" t="s">
        <v>2160</v>
      </c>
      <c r="I57" s="9" t="s">
        <v>3961</v>
      </c>
      <c r="J57" s="5" t="s">
        <v>3095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39</v>
      </c>
      <c r="B58" t="s">
        <v>9</v>
      </c>
      <c r="C58" s="1"/>
      <c r="D58" t="s">
        <v>202</v>
      </c>
      <c r="E58" t="s">
        <v>203</v>
      </c>
      <c r="F58" t="s">
        <v>260</v>
      </c>
      <c r="G58" t="s">
        <v>2161</v>
      </c>
      <c r="H58" t="s">
        <v>2162</v>
      </c>
      <c r="I58" s="9" t="s">
        <v>3962</v>
      </c>
      <c r="J58" s="5" t="s">
        <v>2822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7</v>
      </c>
      <c r="B59" t="s">
        <v>9</v>
      </c>
      <c r="C59" s="1"/>
      <c r="D59" t="s">
        <v>2163</v>
      </c>
      <c r="E59" t="s">
        <v>2164</v>
      </c>
      <c r="F59" t="s">
        <v>260</v>
      </c>
      <c r="G59" t="s">
        <v>2165</v>
      </c>
      <c r="H59" t="s">
        <v>2166</v>
      </c>
      <c r="I59" s="9" t="s">
        <v>3963</v>
      </c>
      <c r="J59" s="5" t="s">
        <v>3178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9</v>
      </c>
      <c r="B60" t="s">
        <v>9</v>
      </c>
      <c r="C60" s="1"/>
      <c r="D60" t="s">
        <v>2167</v>
      </c>
      <c r="E60" t="s">
        <v>2168</v>
      </c>
      <c r="F60" t="s">
        <v>260</v>
      </c>
      <c r="G60" t="s">
        <v>2169</v>
      </c>
      <c r="H60" t="s">
        <v>2170</v>
      </c>
      <c r="I60" s="9" t="s">
        <v>3964</v>
      </c>
      <c r="J60" s="5" t="s">
        <v>2621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1</v>
      </c>
      <c r="B61" t="s">
        <v>9</v>
      </c>
      <c r="C61" s="1"/>
      <c r="D61" t="s">
        <v>1292</v>
      </c>
      <c r="E61" t="s">
        <v>1293</v>
      </c>
      <c r="F61" t="s">
        <v>79</v>
      </c>
      <c r="G61" t="s">
        <v>2171</v>
      </c>
      <c r="H61" t="s">
        <v>2172</v>
      </c>
      <c r="I61" s="9" t="s">
        <v>3965</v>
      </c>
      <c r="J61" s="5" t="s">
        <v>3208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76</v>
      </c>
      <c r="B62" t="s">
        <v>9</v>
      </c>
      <c r="C62" s="1"/>
      <c r="D62" t="s">
        <v>772</v>
      </c>
      <c r="E62" t="s">
        <v>773</v>
      </c>
      <c r="F62" t="s">
        <v>79</v>
      </c>
      <c r="G62" t="s">
        <v>2173</v>
      </c>
      <c r="H62" t="s">
        <v>2174</v>
      </c>
      <c r="I62" s="9" t="s">
        <v>3966</v>
      </c>
      <c r="J62" s="5" t="s">
        <v>2710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79</v>
      </c>
      <c r="B63" t="s">
        <v>9</v>
      </c>
      <c r="C63" s="1"/>
      <c r="D63" t="s">
        <v>848</v>
      </c>
      <c r="E63" t="s">
        <v>849</v>
      </c>
      <c r="F63" t="s">
        <v>260</v>
      </c>
      <c r="G63" t="s">
        <v>2175</v>
      </c>
      <c r="H63" t="s">
        <v>2176</v>
      </c>
      <c r="I63" s="9" t="s">
        <v>3967</v>
      </c>
      <c r="J63" s="5" t="s">
        <v>2944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83</v>
      </c>
      <c r="B64" t="s">
        <v>19</v>
      </c>
      <c r="C64" s="1"/>
      <c r="D64" t="s">
        <v>632</v>
      </c>
      <c r="E64" t="s">
        <v>633</v>
      </c>
      <c r="F64" t="s">
        <v>385</v>
      </c>
      <c r="G64" t="s">
        <v>2177</v>
      </c>
      <c r="H64" t="s">
        <v>2178</v>
      </c>
      <c r="I64" s="9" t="s">
        <v>3968</v>
      </c>
      <c r="J64" s="5" t="s">
        <v>2616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61</v>
      </c>
      <c r="B65" t="s">
        <v>9</v>
      </c>
      <c r="C65" s="1"/>
      <c r="D65" t="s">
        <v>1749</v>
      </c>
      <c r="E65" t="s">
        <v>1750</v>
      </c>
      <c r="F65" t="s">
        <v>385</v>
      </c>
      <c r="G65" t="s">
        <v>2179</v>
      </c>
      <c r="H65" t="s">
        <v>2180</v>
      </c>
      <c r="I65" s="9" t="s">
        <v>3969</v>
      </c>
      <c r="J65" s="5" t="s">
        <v>2601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65</v>
      </c>
      <c r="B66" t="s">
        <v>9</v>
      </c>
      <c r="C66" s="1"/>
      <c r="D66" t="s">
        <v>2181</v>
      </c>
      <c r="E66" t="s">
        <v>2182</v>
      </c>
      <c r="F66" t="s">
        <v>385</v>
      </c>
      <c r="G66" t="s">
        <v>2183</v>
      </c>
      <c r="H66" t="s">
        <v>2184</v>
      </c>
      <c r="I66" s="9" t="s">
        <v>3970</v>
      </c>
      <c r="J66" s="5" t="s">
        <v>2996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69</v>
      </c>
      <c r="B67" t="s">
        <v>9</v>
      </c>
      <c r="C67" s="1"/>
      <c r="D67" t="s">
        <v>2185</v>
      </c>
      <c r="E67" t="s">
        <v>2186</v>
      </c>
      <c r="F67" t="s">
        <v>385</v>
      </c>
      <c r="G67" t="s">
        <v>2187</v>
      </c>
      <c r="H67" t="s">
        <v>2188</v>
      </c>
      <c r="I67" s="9" t="s">
        <v>3971</v>
      </c>
      <c r="J67" s="5" t="s">
        <v>2966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72</v>
      </c>
      <c r="B68" t="s">
        <v>9</v>
      </c>
      <c r="C68" s="1"/>
      <c r="D68" t="s">
        <v>2189</v>
      </c>
      <c r="E68" t="s">
        <v>2190</v>
      </c>
      <c r="F68" t="s">
        <v>183</v>
      </c>
      <c r="G68" t="s">
        <v>2191</v>
      </c>
      <c r="H68" t="s">
        <v>2192</v>
      </c>
      <c r="I68" s="9" t="s">
        <v>3972</v>
      </c>
      <c r="J68" s="5" t="s">
        <v>2728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87</v>
      </c>
      <c r="B69" t="s">
        <v>9</v>
      </c>
      <c r="C69" s="1"/>
      <c r="D69" t="s">
        <v>1207</v>
      </c>
      <c r="E69" t="s">
        <v>1208</v>
      </c>
      <c r="F69" t="s">
        <v>26</v>
      </c>
      <c r="G69" t="s">
        <v>2193</v>
      </c>
      <c r="H69" t="s">
        <v>2194</v>
      </c>
      <c r="I69" s="9" t="s">
        <v>3973</v>
      </c>
      <c r="J69" s="5" t="s">
        <v>2909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89</v>
      </c>
      <c r="B70" t="s">
        <v>19</v>
      </c>
      <c r="C70" s="1"/>
      <c r="D70" t="s">
        <v>2195</v>
      </c>
      <c r="E70" t="s">
        <v>2196</v>
      </c>
      <c r="F70" t="s">
        <v>384</v>
      </c>
      <c r="G70" t="s">
        <v>2197</v>
      </c>
      <c r="H70" t="s">
        <v>2198</v>
      </c>
      <c r="I70" s="9" t="s">
        <v>3974</v>
      </c>
      <c r="J70" s="5" t="s">
        <v>3127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57</v>
      </c>
      <c r="B71" t="s">
        <v>9</v>
      </c>
      <c r="C71" s="1"/>
      <c r="D71" t="s">
        <v>2132</v>
      </c>
      <c r="E71" t="s">
        <v>2133</v>
      </c>
      <c r="F71" t="s">
        <v>183</v>
      </c>
      <c r="G71" t="s">
        <v>2199</v>
      </c>
      <c r="H71" t="s">
        <v>2200</v>
      </c>
      <c r="I71" s="9" t="s">
        <v>3975</v>
      </c>
      <c r="J71" s="5" t="s">
        <v>3249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48</v>
      </c>
      <c r="B72" t="s">
        <v>19</v>
      </c>
      <c r="C72" s="1"/>
      <c r="D72" t="s">
        <v>2201</v>
      </c>
      <c r="E72" t="s">
        <v>2164</v>
      </c>
      <c r="F72" t="s">
        <v>384</v>
      </c>
      <c r="G72" t="s">
        <v>2202</v>
      </c>
      <c r="H72" t="s">
        <v>2203</v>
      </c>
      <c r="I72" s="9" t="s">
        <v>3976</v>
      </c>
      <c r="J72" s="5" t="s">
        <v>3179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50</v>
      </c>
      <c r="B73" t="s">
        <v>9</v>
      </c>
      <c r="C73" s="1"/>
      <c r="D73" t="s">
        <v>2204</v>
      </c>
      <c r="E73" t="s">
        <v>2205</v>
      </c>
      <c r="F73" t="s">
        <v>260</v>
      </c>
      <c r="G73" t="s">
        <v>2206</v>
      </c>
      <c r="H73" t="s">
        <v>2207</v>
      </c>
      <c r="I73" s="9" t="s">
        <v>3977</v>
      </c>
      <c r="J73" s="5" t="s">
        <v>3216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30</v>
      </c>
      <c r="B74" t="s">
        <v>9</v>
      </c>
      <c r="C74" s="1"/>
      <c r="D74" t="s">
        <v>138</v>
      </c>
      <c r="E74" t="s">
        <v>139</v>
      </c>
      <c r="F74" t="s">
        <v>79</v>
      </c>
      <c r="G74" t="s">
        <v>2208</v>
      </c>
      <c r="H74" t="s">
        <v>2209</v>
      </c>
      <c r="I74" s="9" t="s">
        <v>3978</v>
      </c>
      <c r="J74" s="5" t="s">
        <v>3117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34</v>
      </c>
      <c r="B75" t="s">
        <v>9</v>
      </c>
      <c r="C75" s="1"/>
      <c r="D75" t="s">
        <v>828</v>
      </c>
      <c r="E75" t="s">
        <v>829</v>
      </c>
      <c r="F75" t="s">
        <v>183</v>
      </c>
      <c r="G75" t="s">
        <v>2210</v>
      </c>
      <c r="H75" t="s">
        <v>2211</v>
      </c>
      <c r="I75" s="9" t="s">
        <v>3979</v>
      </c>
      <c r="J75" s="5" t="s">
        <v>2575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12</v>
      </c>
      <c r="B76" t="s">
        <v>9</v>
      </c>
      <c r="C76" s="1"/>
      <c r="D76" t="s">
        <v>2212</v>
      </c>
      <c r="E76" t="s">
        <v>2213</v>
      </c>
      <c r="F76" t="s">
        <v>26</v>
      </c>
      <c r="G76" t="s">
        <v>2214</v>
      </c>
      <c r="H76" t="s">
        <v>2215</v>
      </c>
      <c r="I76" s="9" t="s">
        <v>3980</v>
      </c>
      <c r="J76" s="5" t="s">
        <v>2724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16</v>
      </c>
      <c r="B77" t="s">
        <v>9</v>
      </c>
      <c r="C77" s="1"/>
      <c r="D77" t="s">
        <v>2216</v>
      </c>
      <c r="E77" t="s">
        <v>2217</v>
      </c>
      <c r="F77" t="s">
        <v>26</v>
      </c>
      <c r="G77" t="s">
        <v>2218</v>
      </c>
      <c r="H77" t="s">
        <v>2219</v>
      </c>
      <c r="I77" s="9" t="s">
        <v>3981</v>
      </c>
      <c r="J77" s="5" t="s">
        <v>2589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19</v>
      </c>
      <c r="B78" t="s">
        <v>19</v>
      </c>
      <c r="C78" s="1"/>
      <c r="D78" t="s">
        <v>2220</v>
      </c>
      <c r="E78" t="s">
        <v>2221</v>
      </c>
      <c r="F78" t="s">
        <v>385</v>
      </c>
      <c r="G78" t="s">
        <v>2222</v>
      </c>
      <c r="H78" t="s">
        <v>2223</v>
      </c>
      <c r="I78" s="9" t="s">
        <v>3982</v>
      </c>
      <c r="J78" s="5" t="s">
        <v>2998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22</v>
      </c>
      <c r="B79" t="s">
        <v>9</v>
      </c>
      <c r="C79" s="1"/>
      <c r="D79" t="s">
        <v>2224</v>
      </c>
      <c r="E79" t="s">
        <v>2225</v>
      </c>
      <c r="F79" t="s">
        <v>183</v>
      </c>
      <c r="G79" t="s">
        <v>2226</v>
      </c>
      <c r="H79" t="s">
        <v>2227</v>
      </c>
      <c r="I79" s="9" t="s">
        <v>3983</v>
      </c>
      <c r="J79" s="5" t="s">
        <v>3035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38</v>
      </c>
      <c r="B80" t="s">
        <v>9</v>
      </c>
      <c r="C80" s="1"/>
      <c r="D80" t="s">
        <v>376</v>
      </c>
      <c r="E80" t="s">
        <v>377</v>
      </c>
      <c r="F80" t="s">
        <v>183</v>
      </c>
      <c r="G80" t="s">
        <v>2228</v>
      </c>
      <c r="H80" t="s">
        <v>2229</v>
      </c>
      <c r="I80" s="9" t="s">
        <v>3984</v>
      </c>
      <c r="J80" s="5" t="s">
        <v>3211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40</v>
      </c>
      <c r="B81" t="s">
        <v>19</v>
      </c>
      <c r="C81" s="1"/>
      <c r="D81" t="s">
        <v>882</v>
      </c>
      <c r="E81" t="s">
        <v>883</v>
      </c>
      <c r="F81" t="s">
        <v>384</v>
      </c>
      <c r="G81" t="s">
        <v>2230</v>
      </c>
      <c r="H81" t="s">
        <v>2231</v>
      </c>
      <c r="I81" s="9" t="s">
        <v>3985</v>
      </c>
      <c r="J81" s="5" t="s">
        <v>2928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41</v>
      </c>
      <c r="B82" t="s">
        <v>9</v>
      </c>
      <c r="C82" s="1"/>
      <c r="D82" t="s">
        <v>2232</v>
      </c>
      <c r="E82" t="s">
        <v>191</v>
      </c>
      <c r="F82" t="s">
        <v>183</v>
      </c>
      <c r="G82" t="s">
        <v>2233</v>
      </c>
      <c r="H82" t="s">
        <v>2234</v>
      </c>
      <c r="I82" s="9" t="s">
        <v>3986</v>
      </c>
      <c r="J82" s="5" t="s">
        <v>3028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0</v>
      </c>
      <c r="B83" t="s">
        <v>9</v>
      </c>
      <c r="C83" s="1"/>
      <c r="D83" t="s">
        <v>1653</v>
      </c>
      <c r="E83" t="s">
        <v>1654</v>
      </c>
      <c r="F83" t="s">
        <v>183</v>
      </c>
      <c r="G83" t="s">
        <v>2235</v>
      </c>
      <c r="H83" t="s">
        <v>2236</v>
      </c>
      <c r="I83" s="9" t="s">
        <v>3987</v>
      </c>
      <c r="J83" s="5" t="s">
        <v>2825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2</v>
      </c>
      <c r="B84" t="s">
        <v>9</v>
      </c>
      <c r="C84" s="1"/>
      <c r="D84" t="s">
        <v>1215</v>
      </c>
      <c r="E84" t="s">
        <v>1216</v>
      </c>
      <c r="F84" t="s">
        <v>183</v>
      </c>
      <c r="G84" t="s">
        <v>2237</v>
      </c>
      <c r="H84" t="s">
        <v>2238</v>
      </c>
      <c r="I84" s="9" t="s">
        <v>3988</v>
      </c>
      <c r="J84" s="5" t="s">
        <v>3266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3</v>
      </c>
      <c r="B85" t="s">
        <v>19</v>
      </c>
      <c r="C85" s="1"/>
      <c r="D85" t="s">
        <v>2239</v>
      </c>
      <c r="E85" t="s">
        <v>2240</v>
      </c>
      <c r="F85" t="s">
        <v>385</v>
      </c>
      <c r="G85" t="s">
        <v>2241</v>
      </c>
      <c r="H85" t="s">
        <v>2242</v>
      </c>
      <c r="I85" s="9" t="s">
        <v>3989</v>
      </c>
      <c r="J85" s="5" t="s">
        <v>3174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82</v>
      </c>
      <c r="B86" t="s">
        <v>19</v>
      </c>
      <c r="C86" s="1"/>
      <c r="D86" t="s">
        <v>2243</v>
      </c>
      <c r="E86" t="s">
        <v>705</v>
      </c>
      <c r="F86" t="s">
        <v>384</v>
      </c>
      <c r="G86" t="s">
        <v>2244</v>
      </c>
      <c r="H86" t="s">
        <v>2245</v>
      </c>
      <c r="I86" s="9" t="s">
        <v>3990</v>
      </c>
      <c r="J86" s="5" t="s">
        <v>2761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60</v>
      </c>
      <c r="B87" t="s">
        <v>9</v>
      </c>
      <c r="C87" s="1"/>
      <c r="D87" t="s">
        <v>2246</v>
      </c>
      <c r="E87" t="s">
        <v>2247</v>
      </c>
      <c r="F87" t="s">
        <v>260</v>
      </c>
      <c r="G87" t="s">
        <v>2248</v>
      </c>
      <c r="H87" t="s">
        <v>2249</v>
      </c>
      <c r="I87" s="9" t="s">
        <v>3991</v>
      </c>
      <c r="J87" s="5" t="s">
        <v>2682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64</v>
      </c>
      <c r="B88" t="s">
        <v>9</v>
      </c>
      <c r="C88" s="1"/>
      <c r="D88" t="s">
        <v>2250</v>
      </c>
      <c r="E88" t="s">
        <v>2251</v>
      </c>
      <c r="F88" t="s">
        <v>12</v>
      </c>
      <c r="G88" t="s">
        <v>2252</v>
      </c>
      <c r="H88" t="s">
        <v>2253</v>
      </c>
      <c r="I88" s="9" t="s">
        <v>3992</v>
      </c>
      <c r="J88" s="5" t="s">
        <v>2590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68</v>
      </c>
      <c r="B89" t="s">
        <v>9</v>
      </c>
      <c r="C89" s="1"/>
      <c r="D89" t="s">
        <v>2122</v>
      </c>
      <c r="E89" t="s">
        <v>2123</v>
      </c>
      <c r="F89" t="s">
        <v>183</v>
      </c>
      <c r="G89" t="s">
        <v>2254</v>
      </c>
      <c r="H89" t="s">
        <v>2255</v>
      </c>
      <c r="I89" s="9" t="s">
        <v>3993</v>
      </c>
      <c r="J89" s="5" t="s">
        <v>2974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71</v>
      </c>
      <c r="B90" t="s">
        <v>9</v>
      </c>
      <c r="C90" s="1"/>
      <c r="D90" t="s">
        <v>2256</v>
      </c>
      <c r="E90" t="s">
        <v>2257</v>
      </c>
      <c r="F90" t="s">
        <v>26</v>
      </c>
      <c r="G90" t="s">
        <v>2258</v>
      </c>
      <c r="H90" t="s">
        <v>2259</v>
      </c>
      <c r="I90" s="9" t="s">
        <v>3994</v>
      </c>
      <c r="J90" s="5" t="s">
        <v>2731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86</v>
      </c>
      <c r="B91" t="s">
        <v>9</v>
      </c>
      <c r="C91" s="1"/>
      <c r="D91" t="s">
        <v>692</v>
      </c>
      <c r="E91" t="s">
        <v>693</v>
      </c>
      <c r="F91" t="s">
        <v>183</v>
      </c>
      <c r="G91" t="s">
        <v>2260</v>
      </c>
      <c r="H91" t="s">
        <v>2261</v>
      </c>
      <c r="I91" s="9" t="s">
        <v>3995</v>
      </c>
      <c r="J91" s="5" t="s">
        <v>2720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88</v>
      </c>
      <c r="B92" t="s">
        <v>9</v>
      </c>
      <c r="C92" s="1"/>
      <c r="D92" t="s">
        <v>772</v>
      </c>
      <c r="E92" t="s">
        <v>773</v>
      </c>
      <c r="F92" t="s">
        <v>183</v>
      </c>
      <c r="G92" t="s">
        <v>2262</v>
      </c>
      <c r="H92" t="s">
        <v>2263</v>
      </c>
      <c r="I92" s="9" t="s">
        <v>3996</v>
      </c>
      <c r="J92" s="5" t="s">
        <v>2711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90</v>
      </c>
      <c r="B93" t="s">
        <v>9</v>
      </c>
      <c r="C93" s="1"/>
      <c r="D93" t="s">
        <v>2264</v>
      </c>
      <c r="E93" t="s">
        <v>2265</v>
      </c>
      <c r="F93" t="s">
        <v>183</v>
      </c>
      <c r="G93" t="s">
        <v>2266</v>
      </c>
      <c r="H93" t="s">
        <v>2267</v>
      </c>
      <c r="I93" s="9" t="s">
        <v>3997</v>
      </c>
      <c r="J93" s="5" t="s">
        <v>2976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91</v>
      </c>
      <c r="B94" t="s">
        <v>9</v>
      </c>
      <c r="C94" s="1"/>
      <c r="D94" t="s">
        <v>1811</v>
      </c>
      <c r="E94" t="s">
        <v>1812</v>
      </c>
      <c r="F94" t="s">
        <v>183</v>
      </c>
      <c r="G94" t="s">
        <v>2268</v>
      </c>
      <c r="H94" t="s">
        <v>2269</v>
      </c>
      <c r="I94" s="9" t="s">
        <v>3998</v>
      </c>
      <c r="J94" s="5" t="s">
        <v>2840</v>
      </c>
      <c r="K94" t="str">
        <f>IF((VLOOKUP(I94,Summary!A:L,12,0))="-","Not Binding",VLOOKUP(I94,Summary!A:L,12,0))</f>
        <v>Not Binding</v>
      </c>
    </row>
    <row r="95" spans="1:11" ht="120" customHeight="1" x14ac:dyDescent="0.25">
      <c r="A95">
        <v>49</v>
      </c>
      <c r="B95" t="s">
        <v>9</v>
      </c>
      <c r="C95" s="1"/>
      <c r="D95" t="s">
        <v>2270</v>
      </c>
      <c r="E95" t="s">
        <v>2271</v>
      </c>
      <c r="F95" t="s">
        <v>183</v>
      </c>
      <c r="G95" t="s">
        <v>2272</v>
      </c>
      <c r="H95" t="s">
        <v>2273</v>
      </c>
      <c r="I95" s="9" t="s">
        <v>3999</v>
      </c>
      <c r="J95" s="5" t="s">
        <v>3302</v>
      </c>
      <c r="K95" t="str">
        <f>IF((VLOOKUP(I95,Summary!A:L,12,0))="-","Not Binding",VLOOKUP(I95,Summary!A:L,12,0))</f>
        <v>Not Binding</v>
      </c>
    </row>
    <row r="96" spans="1:11" ht="120" customHeight="1" x14ac:dyDescent="0.25">
      <c r="A96">
        <v>51</v>
      </c>
      <c r="B96" t="s">
        <v>9</v>
      </c>
      <c r="C96" s="1"/>
      <c r="D96" t="s">
        <v>2132</v>
      </c>
      <c r="E96" t="s">
        <v>2133</v>
      </c>
      <c r="F96" t="s">
        <v>183</v>
      </c>
      <c r="G96" t="s">
        <v>2274</v>
      </c>
      <c r="H96" t="s">
        <v>2275</v>
      </c>
      <c r="I96" s="9" t="s">
        <v>4000</v>
      </c>
      <c r="J96" s="5" t="s">
        <v>3250</v>
      </c>
      <c r="K96" t="str">
        <f>IF((VLOOKUP(I96,Summary!A:L,12,0))="-","Not Binding",VLOOKUP(I96,Summary!A:L,12,0))</f>
        <v>Not Binding</v>
      </c>
    </row>
    <row r="97" spans="1:11" ht="120" customHeight="1" x14ac:dyDescent="0.25">
      <c r="A97">
        <v>52</v>
      </c>
      <c r="B97" t="s">
        <v>9</v>
      </c>
      <c r="C97" s="1"/>
      <c r="D97" t="s">
        <v>2276</v>
      </c>
      <c r="E97" t="s">
        <v>2277</v>
      </c>
      <c r="F97" t="s">
        <v>12</v>
      </c>
      <c r="G97" t="s">
        <v>2278</v>
      </c>
      <c r="H97" t="s">
        <v>2279</v>
      </c>
      <c r="I97" s="9" t="s">
        <v>4001</v>
      </c>
      <c r="J97" s="5" t="s">
        <v>3022</v>
      </c>
      <c r="K97" t="str">
        <f>IF((VLOOKUP(I97,Summary!A:L,12,0))="-","Not Binding",VLOOKUP(I97,Summary!A:L,12,0))</f>
        <v>Not Binding</v>
      </c>
    </row>
  </sheetData>
  <conditionalFormatting sqref="A1:K1048576">
    <cfRule type="expression" dxfId="11" priority="1">
      <formula>$K1="Ambiguous"</formula>
    </cfRule>
    <cfRule type="expression" dxfId="10" priority="2">
      <formula>$K1="Binding"</formula>
    </cfRule>
  </conditionalFormatting>
  <pageMargins left="0.7" right="0.7" top="0.78740157499999996" bottom="0.78740157499999996" header="0.3" footer="0.3"/>
  <drawing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K97"/>
  <sheetViews>
    <sheetView workbookViewId="0">
      <selection activeCell="K2" sqref="K2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3" max="3" width="11.425781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41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  <col min="12" max="12" width="20.570312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51</v>
      </c>
      <c r="B2" t="s">
        <v>9</v>
      </c>
      <c r="C2" s="1"/>
      <c r="D2" t="s">
        <v>2280</v>
      </c>
      <c r="E2" t="s">
        <v>431</v>
      </c>
      <c r="F2" t="s">
        <v>384</v>
      </c>
      <c r="G2" t="s">
        <v>2281</v>
      </c>
      <c r="H2" t="s">
        <v>2282</v>
      </c>
      <c r="I2" s="9" t="s">
        <v>4002</v>
      </c>
      <c r="J2" s="5" t="s">
        <v>3277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48</v>
      </c>
      <c r="B3" t="s">
        <v>9</v>
      </c>
      <c r="C3" s="1"/>
      <c r="D3" t="s">
        <v>2283</v>
      </c>
      <c r="E3" t="s">
        <v>2284</v>
      </c>
      <c r="F3" t="s">
        <v>183</v>
      </c>
      <c r="G3" t="s">
        <v>2285</v>
      </c>
      <c r="H3" t="s">
        <v>2286</v>
      </c>
      <c r="I3" s="9" t="s">
        <v>4003</v>
      </c>
      <c r="J3" s="5" t="s">
        <v>3156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50</v>
      </c>
      <c r="B4" t="s">
        <v>9</v>
      </c>
      <c r="C4" s="1"/>
      <c r="D4" t="s">
        <v>2287</v>
      </c>
      <c r="E4" t="s">
        <v>993</v>
      </c>
      <c r="F4" t="s">
        <v>12</v>
      </c>
      <c r="G4" t="s">
        <v>2288</v>
      </c>
      <c r="H4" t="s">
        <v>2289</v>
      </c>
      <c r="I4" s="9" t="s">
        <v>4004</v>
      </c>
      <c r="J4" s="5" t="s">
        <v>2877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60</v>
      </c>
      <c r="B5" t="s">
        <v>9</v>
      </c>
      <c r="C5" s="1"/>
      <c r="D5" t="s">
        <v>2290</v>
      </c>
      <c r="E5" t="s">
        <v>2291</v>
      </c>
      <c r="F5" t="s">
        <v>183</v>
      </c>
      <c r="G5" t="s">
        <v>2292</v>
      </c>
      <c r="H5" t="s">
        <v>2293</v>
      </c>
      <c r="I5" s="9" t="s">
        <v>4005</v>
      </c>
      <c r="J5" s="5" t="s">
        <v>3219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63</v>
      </c>
      <c r="B6" t="s">
        <v>9</v>
      </c>
      <c r="C6" s="1"/>
      <c r="D6" t="s">
        <v>2294</v>
      </c>
      <c r="E6" t="s">
        <v>2295</v>
      </c>
      <c r="F6" t="s">
        <v>26</v>
      </c>
      <c r="G6" t="s">
        <v>2296</v>
      </c>
      <c r="H6" t="s">
        <v>2297</v>
      </c>
      <c r="I6" s="9" t="s">
        <v>4006</v>
      </c>
      <c r="J6" s="5" t="s">
        <v>3063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54</v>
      </c>
      <c r="B7" t="s">
        <v>9</v>
      </c>
      <c r="C7" s="1"/>
      <c r="D7" t="s">
        <v>278</v>
      </c>
      <c r="E7" t="s">
        <v>279</v>
      </c>
      <c r="F7" t="s">
        <v>260</v>
      </c>
      <c r="G7" t="s">
        <v>2298</v>
      </c>
      <c r="H7" t="s">
        <v>2299</v>
      </c>
      <c r="I7" s="9" t="s">
        <v>4007</v>
      </c>
      <c r="J7" s="5" t="s">
        <v>3224</v>
      </c>
      <c r="K7" t="str">
        <f>IF((VLOOKUP(I7,Summary!A:L,12,0))="-","Not Binding",VLOOKUP(I7,Summary!A:L,12,0))</f>
        <v>Not Binding</v>
      </c>
    </row>
    <row r="8" spans="1:11" ht="120" customHeight="1" x14ac:dyDescent="0.25">
      <c r="A8">
        <v>58</v>
      </c>
      <c r="B8" t="s">
        <v>9</v>
      </c>
      <c r="C8" s="1"/>
      <c r="D8" t="s">
        <v>1638</v>
      </c>
      <c r="E8" t="s">
        <v>1639</v>
      </c>
      <c r="F8" t="s">
        <v>79</v>
      </c>
      <c r="G8" t="s">
        <v>2300</v>
      </c>
      <c r="H8" t="s">
        <v>2301</v>
      </c>
      <c r="I8" s="9" t="s">
        <v>4008</v>
      </c>
      <c r="J8" s="5" t="s">
        <v>2713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73</v>
      </c>
      <c r="B9" t="s">
        <v>9</v>
      </c>
      <c r="C9" s="1"/>
      <c r="D9" t="s">
        <v>501</v>
      </c>
      <c r="E9" t="s">
        <v>502</v>
      </c>
      <c r="F9" t="s">
        <v>79</v>
      </c>
      <c r="G9" t="s">
        <v>2302</v>
      </c>
      <c r="H9" t="s">
        <v>2303</v>
      </c>
      <c r="I9" s="9" t="s">
        <v>4009</v>
      </c>
      <c r="J9" s="5" t="s">
        <v>3201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77</v>
      </c>
      <c r="B10" t="s">
        <v>19</v>
      </c>
      <c r="C10" s="1"/>
      <c r="D10" t="s">
        <v>1771</v>
      </c>
      <c r="E10" t="s">
        <v>883</v>
      </c>
      <c r="F10" t="s">
        <v>384</v>
      </c>
      <c r="G10" t="s">
        <v>2304</v>
      </c>
      <c r="H10" t="s">
        <v>2305</v>
      </c>
      <c r="I10" s="9" t="s">
        <v>4010</v>
      </c>
      <c r="J10" s="5" t="s">
        <v>2929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84</v>
      </c>
      <c r="B11" t="s">
        <v>9</v>
      </c>
      <c r="C11" s="1"/>
      <c r="D11" t="s">
        <v>758</v>
      </c>
      <c r="E11" t="s">
        <v>759</v>
      </c>
      <c r="F11" t="s">
        <v>12</v>
      </c>
      <c r="G11" t="s">
        <v>2306</v>
      </c>
      <c r="H11" t="s">
        <v>2307</v>
      </c>
      <c r="I11" s="9" t="s">
        <v>4011</v>
      </c>
      <c r="J11" s="5" t="s">
        <v>2805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88</v>
      </c>
      <c r="B12" t="s">
        <v>19</v>
      </c>
      <c r="C12" s="1"/>
      <c r="D12" t="s">
        <v>2308</v>
      </c>
      <c r="E12" t="s">
        <v>2309</v>
      </c>
      <c r="F12" t="s">
        <v>384</v>
      </c>
      <c r="G12" t="s">
        <v>2310</v>
      </c>
      <c r="H12" t="s">
        <v>2311</v>
      </c>
      <c r="I12" s="9" t="s">
        <v>4012</v>
      </c>
      <c r="J12" s="5" t="s">
        <v>2977</v>
      </c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90</v>
      </c>
      <c r="B13" t="s">
        <v>2312</v>
      </c>
      <c r="C13" s="1"/>
      <c r="D13" t="s">
        <v>2313</v>
      </c>
      <c r="E13" t="s">
        <v>2314</v>
      </c>
      <c r="F13" t="s">
        <v>260</v>
      </c>
      <c r="G13" t="s">
        <v>2315</v>
      </c>
      <c r="H13" t="s">
        <v>2316</v>
      </c>
      <c r="I13" s="9" t="s">
        <v>4013</v>
      </c>
      <c r="J13" s="5" t="s">
        <v>2862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0</v>
      </c>
      <c r="B14" t="s">
        <v>9</v>
      </c>
      <c r="C14" s="1"/>
      <c r="D14" t="s">
        <v>2317</v>
      </c>
      <c r="E14" t="s">
        <v>2318</v>
      </c>
      <c r="F14" t="s">
        <v>12</v>
      </c>
      <c r="G14" t="s">
        <v>2319</v>
      </c>
      <c r="H14" t="s">
        <v>2320</v>
      </c>
      <c r="I14" s="9" t="s">
        <v>4014</v>
      </c>
      <c r="J14" s="5" t="s">
        <v>3021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1</v>
      </c>
      <c r="B15" t="s">
        <v>9</v>
      </c>
      <c r="C15" s="1"/>
      <c r="D15" t="s">
        <v>2321</v>
      </c>
      <c r="E15" t="s">
        <v>2322</v>
      </c>
      <c r="F15" t="s">
        <v>12</v>
      </c>
      <c r="G15" t="s">
        <v>2323</v>
      </c>
      <c r="H15" t="s">
        <v>2324</v>
      </c>
      <c r="I15" s="9" t="s">
        <v>4015</v>
      </c>
      <c r="J15" s="5" t="s">
        <v>3064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9</v>
      </c>
      <c r="B16" t="s">
        <v>9</v>
      </c>
      <c r="C16" s="1"/>
      <c r="D16" t="s">
        <v>2325</v>
      </c>
      <c r="E16" t="s">
        <v>191</v>
      </c>
      <c r="F16" t="s">
        <v>12</v>
      </c>
      <c r="G16" t="s">
        <v>2326</v>
      </c>
      <c r="H16" t="s">
        <v>2327</v>
      </c>
      <c r="I16" s="9" t="s">
        <v>4016</v>
      </c>
      <c r="J16" s="5" t="s">
        <v>3029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11</v>
      </c>
      <c r="B17" t="s">
        <v>9</v>
      </c>
      <c r="C17" s="1"/>
      <c r="D17" t="s">
        <v>2328</v>
      </c>
      <c r="E17" t="s">
        <v>2205</v>
      </c>
      <c r="F17" t="s">
        <v>183</v>
      </c>
      <c r="G17" t="s">
        <v>2329</v>
      </c>
      <c r="H17" t="s">
        <v>2330</v>
      </c>
      <c r="I17" s="9" t="s">
        <v>4017</v>
      </c>
      <c r="J17" s="5" t="s">
        <v>3217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4</v>
      </c>
      <c r="B18" t="s">
        <v>9</v>
      </c>
      <c r="C18" s="1"/>
      <c r="D18" t="s">
        <v>1363</v>
      </c>
      <c r="E18" t="s">
        <v>1364</v>
      </c>
      <c r="F18" t="s">
        <v>12</v>
      </c>
      <c r="G18" t="s">
        <v>2331</v>
      </c>
      <c r="H18" t="s">
        <v>2332</v>
      </c>
      <c r="I18" s="9" t="s">
        <v>4018</v>
      </c>
      <c r="J18" s="5" t="s">
        <v>3089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7</v>
      </c>
      <c r="B19" t="s">
        <v>9</v>
      </c>
      <c r="C19" s="1"/>
      <c r="D19" t="s">
        <v>2333</v>
      </c>
      <c r="E19" t="s">
        <v>2334</v>
      </c>
      <c r="F19" t="s">
        <v>385</v>
      </c>
      <c r="G19" t="s">
        <v>2335</v>
      </c>
      <c r="H19" t="s">
        <v>2336</v>
      </c>
      <c r="I19" s="9" t="s">
        <v>4019</v>
      </c>
      <c r="J19" s="5" t="s">
        <v>3025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22</v>
      </c>
      <c r="B20" t="s">
        <v>19</v>
      </c>
      <c r="C20" s="1"/>
      <c r="D20" t="s">
        <v>2337</v>
      </c>
      <c r="E20" t="s">
        <v>2284</v>
      </c>
      <c r="F20" t="s">
        <v>384</v>
      </c>
      <c r="G20" t="s">
        <v>2338</v>
      </c>
      <c r="H20" t="s">
        <v>2339</v>
      </c>
      <c r="I20" s="9" t="s">
        <v>4020</v>
      </c>
      <c r="J20" s="5" t="s">
        <v>3157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26</v>
      </c>
      <c r="B21" t="s">
        <v>9</v>
      </c>
      <c r="C21" s="1"/>
      <c r="D21" t="s">
        <v>840</v>
      </c>
      <c r="E21" t="s">
        <v>841</v>
      </c>
      <c r="F21" t="s">
        <v>12</v>
      </c>
      <c r="G21" t="s">
        <v>2340</v>
      </c>
      <c r="H21" t="s">
        <v>2341</v>
      </c>
      <c r="I21" s="9" t="s">
        <v>4021</v>
      </c>
      <c r="J21" s="5" t="s">
        <v>2970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15</v>
      </c>
      <c r="B22" t="s">
        <v>19</v>
      </c>
      <c r="C22" s="1"/>
      <c r="D22" t="s">
        <v>1828</v>
      </c>
      <c r="E22" t="s">
        <v>1829</v>
      </c>
      <c r="F22" t="s">
        <v>384</v>
      </c>
      <c r="G22" t="s">
        <v>2342</v>
      </c>
      <c r="H22" t="s">
        <v>2343</v>
      </c>
      <c r="I22" s="9" t="s">
        <v>4022</v>
      </c>
      <c r="J22" s="5" t="s">
        <v>2588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39</v>
      </c>
      <c r="B23" t="s">
        <v>9</v>
      </c>
      <c r="C23" s="1"/>
      <c r="D23" t="s">
        <v>2344</v>
      </c>
      <c r="E23" t="s">
        <v>2345</v>
      </c>
      <c r="F23" t="s">
        <v>26</v>
      </c>
      <c r="G23" t="s">
        <v>2346</v>
      </c>
      <c r="H23" t="s">
        <v>2347</v>
      </c>
      <c r="I23" s="9" t="s">
        <v>4023</v>
      </c>
      <c r="J23" s="5" t="s">
        <v>3238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40</v>
      </c>
      <c r="B24" t="s">
        <v>9</v>
      </c>
      <c r="C24" s="1"/>
      <c r="D24" t="s">
        <v>2348</v>
      </c>
      <c r="E24" t="s">
        <v>2349</v>
      </c>
      <c r="F24" t="s">
        <v>79</v>
      </c>
      <c r="G24" t="s">
        <v>2350</v>
      </c>
      <c r="H24" t="s">
        <v>2351</v>
      </c>
      <c r="I24" s="9" t="s">
        <v>4024</v>
      </c>
      <c r="J24" s="5" t="s">
        <v>2688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37</v>
      </c>
      <c r="B25" t="s">
        <v>19</v>
      </c>
      <c r="C25" s="1"/>
      <c r="D25" t="s">
        <v>2352</v>
      </c>
      <c r="E25" t="s">
        <v>2353</v>
      </c>
      <c r="F25" t="s">
        <v>384</v>
      </c>
      <c r="G25" t="s">
        <v>2354</v>
      </c>
      <c r="H25" t="s">
        <v>2355</v>
      </c>
      <c r="I25" s="9" t="s">
        <v>4025</v>
      </c>
      <c r="J25" s="5" t="s">
        <v>3151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49</v>
      </c>
      <c r="B26" t="s">
        <v>9</v>
      </c>
      <c r="C26" s="1"/>
      <c r="D26" t="s">
        <v>2356</v>
      </c>
      <c r="E26" t="s">
        <v>2357</v>
      </c>
      <c r="F26" t="s">
        <v>26</v>
      </c>
      <c r="G26" t="s">
        <v>2358</v>
      </c>
      <c r="H26" t="s">
        <v>2359</v>
      </c>
      <c r="I26" s="9" t="s">
        <v>4026</v>
      </c>
      <c r="J26" s="5" t="s">
        <v>3229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59</v>
      </c>
      <c r="B27" t="s">
        <v>9</v>
      </c>
      <c r="C27" s="1"/>
      <c r="D27" t="s">
        <v>2360</v>
      </c>
      <c r="E27" t="s">
        <v>2361</v>
      </c>
      <c r="F27" t="s">
        <v>26</v>
      </c>
      <c r="G27" t="s">
        <v>2362</v>
      </c>
      <c r="H27" t="s">
        <v>2363</v>
      </c>
      <c r="I27" s="9" t="s">
        <v>4027</v>
      </c>
      <c r="J27" s="5" t="s">
        <v>3005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62</v>
      </c>
      <c r="B28" t="s">
        <v>9</v>
      </c>
      <c r="C28" s="1"/>
      <c r="D28" t="s">
        <v>376</v>
      </c>
      <c r="E28" t="s">
        <v>377</v>
      </c>
      <c r="F28" t="s">
        <v>183</v>
      </c>
      <c r="G28" t="s">
        <v>2364</v>
      </c>
      <c r="H28" t="s">
        <v>2365</v>
      </c>
      <c r="I28" s="9" t="s">
        <v>4028</v>
      </c>
      <c r="J28" s="5" t="s">
        <v>3212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53</v>
      </c>
      <c r="B29" t="s">
        <v>9</v>
      </c>
      <c r="C29" s="1"/>
      <c r="D29" t="s">
        <v>2366</v>
      </c>
      <c r="E29" t="s">
        <v>2367</v>
      </c>
      <c r="F29" t="s">
        <v>26</v>
      </c>
      <c r="G29" t="s">
        <v>2368</v>
      </c>
      <c r="H29" t="s">
        <v>2369</v>
      </c>
      <c r="I29" s="9" t="s">
        <v>4029</v>
      </c>
      <c r="J29" s="5" t="s">
        <v>3278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57</v>
      </c>
      <c r="B30" t="s">
        <v>9</v>
      </c>
      <c r="C30" s="1"/>
      <c r="D30" t="s">
        <v>2370</v>
      </c>
      <c r="E30" t="s">
        <v>629</v>
      </c>
      <c r="F30" t="s">
        <v>183</v>
      </c>
      <c r="G30" t="s">
        <v>2371</v>
      </c>
      <c r="H30" t="s">
        <v>2372</v>
      </c>
      <c r="I30" s="9" t="s">
        <v>4030</v>
      </c>
      <c r="J30" s="5" t="s">
        <v>2918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72</v>
      </c>
      <c r="B31" t="s">
        <v>9</v>
      </c>
      <c r="C31" s="1"/>
      <c r="D31" t="s">
        <v>930</v>
      </c>
      <c r="E31" t="s">
        <v>931</v>
      </c>
      <c r="F31" t="s">
        <v>183</v>
      </c>
      <c r="G31" t="s">
        <v>2373</v>
      </c>
      <c r="H31" t="s">
        <v>2374</v>
      </c>
      <c r="I31" s="9" t="s">
        <v>4031</v>
      </c>
      <c r="J31" s="5" t="s">
        <v>2889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76</v>
      </c>
      <c r="B32" t="s">
        <v>9</v>
      </c>
      <c r="C32" s="1"/>
      <c r="D32" t="s">
        <v>2375</v>
      </c>
      <c r="E32" t="s">
        <v>2367</v>
      </c>
      <c r="F32" t="s">
        <v>385</v>
      </c>
      <c r="G32" t="s">
        <v>2376</v>
      </c>
      <c r="H32" t="s">
        <v>2377</v>
      </c>
      <c r="I32" s="9" t="s">
        <v>4032</v>
      </c>
      <c r="J32" s="5" t="s">
        <v>3279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66</v>
      </c>
      <c r="B33" t="s">
        <v>9</v>
      </c>
      <c r="C33" s="1"/>
      <c r="D33" t="s">
        <v>2375</v>
      </c>
      <c r="E33" t="s">
        <v>2367</v>
      </c>
      <c r="F33" t="s">
        <v>183</v>
      </c>
      <c r="G33" t="s">
        <v>2378</v>
      </c>
      <c r="H33" t="s">
        <v>2379</v>
      </c>
      <c r="I33" s="9" t="s">
        <v>4033</v>
      </c>
      <c r="J33" s="5" t="s">
        <v>3280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69</v>
      </c>
      <c r="B34" t="s">
        <v>19</v>
      </c>
      <c r="C34" s="1"/>
      <c r="D34" t="s">
        <v>2380</v>
      </c>
      <c r="E34" t="s">
        <v>2381</v>
      </c>
      <c r="F34" t="s">
        <v>385</v>
      </c>
      <c r="G34" t="s">
        <v>2382</v>
      </c>
      <c r="H34" t="s">
        <v>2383</v>
      </c>
      <c r="I34" s="9" t="s">
        <v>4034</v>
      </c>
      <c r="J34" s="5" t="s">
        <v>2669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89</v>
      </c>
      <c r="B35" t="s">
        <v>19</v>
      </c>
      <c r="C35" s="1"/>
      <c r="D35" t="s">
        <v>2384</v>
      </c>
      <c r="E35" t="s">
        <v>2385</v>
      </c>
      <c r="F35" t="s">
        <v>384</v>
      </c>
      <c r="G35" t="s">
        <v>2386</v>
      </c>
      <c r="H35" t="s">
        <v>2387</v>
      </c>
      <c r="I35" s="9" t="s">
        <v>4035</v>
      </c>
      <c r="J35" s="5" t="s">
        <v>2933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85</v>
      </c>
      <c r="B36" t="s">
        <v>9</v>
      </c>
      <c r="C36" s="1"/>
      <c r="D36" t="s">
        <v>666</v>
      </c>
      <c r="E36" t="s">
        <v>667</v>
      </c>
      <c r="F36" t="s">
        <v>183</v>
      </c>
      <c r="G36" t="s">
        <v>2388</v>
      </c>
      <c r="H36" t="s">
        <v>2389</v>
      </c>
      <c r="I36" s="9" t="s">
        <v>4036</v>
      </c>
      <c r="J36" s="5" t="s">
        <v>3136</v>
      </c>
      <c r="K36" t="str">
        <f>IF((VLOOKUP(I36,Summary!A:L,12,0))="-","Not Binding",VLOOKUP(I36,Summary!A:L,12,0))</f>
        <v>Not Binding</v>
      </c>
    </row>
    <row r="37" spans="1:11" ht="120" customHeight="1" x14ac:dyDescent="0.25">
      <c r="A37">
        <v>87</v>
      </c>
      <c r="B37" t="s">
        <v>9</v>
      </c>
      <c r="C37" s="1"/>
      <c r="D37" t="s">
        <v>2390</v>
      </c>
      <c r="E37" t="s">
        <v>607</v>
      </c>
      <c r="F37" t="s">
        <v>183</v>
      </c>
      <c r="G37" t="s">
        <v>2391</v>
      </c>
      <c r="H37" t="s">
        <v>2392</v>
      </c>
      <c r="I37" s="9" t="s">
        <v>4037</v>
      </c>
      <c r="J37" s="5" t="s">
        <v>3231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8</v>
      </c>
      <c r="B38" t="s">
        <v>9</v>
      </c>
      <c r="C38" s="1"/>
      <c r="D38" t="s">
        <v>2393</v>
      </c>
      <c r="E38" t="s">
        <v>2394</v>
      </c>
      <c r="F38" t="s">
        <v>26</v>
      </c>
      <c r="G38" t="s">
        <v>2395</v>
      </c>
      <c r="H38" t="s">
        <v>2396</v>
      </c>
      <c r="I38" s="9" t="s">
        <v>4038</v>
      </c>
      <c r="J38" s="5" t="s">
        <v>2776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10</v>
      </c>
      <c r="B39" t="s">
        <v>9</v>
      </c>
      <c r="C39" s="1"/>
      <c r="D39" t="s">
        <v>2397</v>
      </c>
      <c r="E39" t="s">
        <v>987</v>
      </c>
      <c r="F39" t="s">
        <v>26</v>
      </c>
      <c r="G39" t="s">
        <v>2398</v>
      </c>
      <c r="H39" t="s">
        <v>2399</v>
      </c>
      <c r="I39" s="9" t="s">
        <v>4039</v>
      </c>
      <c r="J39" s="5" t="s">
        <v>2788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3</v>
      </c>
      <c r="B40" t="s">
        <v>9</v>
      </c>
      <c r="C40" s="1"/>
      <c r="D40" t="s">
        <v>2400</v>
      </c>
      <c r="E40" t="s">
        <v>2401</v>
      </c>
      <c r="F40" t="s">
        <v>12</v>
      </c>
      <c r="G40" t="s">
        <v>2402</v>
      </c>
      <c r="H40" t="s">
        <v>2403</v>
      </c>
      <c r="I40" s="9" t="s">
        <v>4040</v>
      </c>
      <c r="J40" s="5" t="s">
        <v>2907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6</v>
      </c>
      <c r="B41" t="s">
        <v>9</v>
      </c>
      <c r="C41" s="1"/>
      <c r="D41" t="s">
        <v>2404</v>
      </c>
      <c r="E41" t="s">
        <v>264</v>
      </c>
      <c r="F41" t="s">
        <v>183</v>
      </c>
      <c r="G41" t="s">
        <v>2405</v>
      </c>
      <c r="H41" t="s">
        <v>2406</v>
      </c>
      <c r="I41" s="9" t="s">
        <v>4041</v>
      </c>
      <c r="J41" s="5" t="s">
        <v>2828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21</v>
      </c>
      <c r="B42" t="s">
        <v>9</v>
      </c>
      <c r="C42" s="1"/>
      <c r="D42" t="s">
        <v>41</v>
      </c>
      <c r="E42" t="s">
        <v>42</v>
      </c>
      <c r="F42" t="s">
        <v>183</v>
      </c>
      <c r="G42" t="s">
        <v>2407</v>
      </c>
      <c r="H42" t="s">
        <v>2408</v>
      </c>
      <c r="I42" s="9" t="s">
        <v>4042</v>
      </c>
      <c r="J42" s="5" t="s">
        <v>3311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25</v>
      </c>
      <c r="B43" t="s">
        <v>9</v>
      </c>
      <c r="C43" s="1"/>
      <c r="D43" t="s">
        <v>2409</v>
      </c>
      <c r="E43" t="s">
        <v>2410</v>
      </c>
      <c r="F43" t="s">
        <v>12</v>
      </c>
      <c r="G43" t="s">
        <v>2411</v>
      </c>
      <c r="H43" t="s">
        <v>2412</v>
      </c>
      <c r="I43" s="9" t="s">
        <v>4043</v>
      </c>
      <c r="J43" s="5" t="s">
        <v>3141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14</v>
      </c>
      <c r="B44" t="s">
        <v>9</v>
      </c>
      <c r="C44" s="1"/>
      <c r="D44" t="s">
        <v>992</v>
      </c>
      <c r="E44" t="s">
        <v>993</v>
      </c>
      <c r="F44" t="s">
        <v>183</v>
      </c>
      <c r="G44" t="s">
        <v>2413</v>
      </c>
      <c r="H44" t="s">
        <v>2414</v>
      </c>
      <c r="I44" s="9" t="s">
        <v>4044</v>
      </c>
      <c r="J44" s="5" t="s">
        <v>2878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18</v>
      </c>
      <c r="B45" t="s">
        <v>9</v>
      </c>
      <c r="C45" s="1"/>
      <c r="D45" t="s">
        <v>2415</v>
      </c>
      <c r="E45" t="s">
        <v>857</v>
      </c>
      <c r="F45" t="s">
        <v>12</v>
      </c>
      <c r="G45" t="s">
        <v>2416</v>
      </c>
      <c r="H45" t="s">
        <v>2417</v>
      </c>
      <c r="I45" s="9" t="s">
        <v>4045</v>
      </c>
      <c r="J45" s="5" t="s">
        <v>3009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32</v>
      </c>
      <c r="B46" t="s">
        <v>9</v>
      </c>
      <c r="C46" s="1"/>
      <c r="D46" t="s">
        <v>366</v>
      </c>
      <c r="E46" t="s">
        <v>367</v>
      </c>
      <c r="F46" t="s">
        <v>385</v>
      </c>
      <c r="G46" t="s">
        <v>2418</v>
      </c>
      <c r="H46" t="s">
        <v>2419</v>
      </c>
      <c r="I46" s="9" t="s">
        <v>4046</v>
      </c>
      <c r="J46" s="5" t="s">
        <v>2859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36</v>
      </c>
      <c r="B47" t="s">
        <v>9</v>
      </c>
      <c r="C47" s="1"/>
      <c r="D47" t="s">
        <v>2167</v>
      </c>
      <c r="E47" t="s">
        <v>2168</v>
      </c>
      <c r="F47" t="s">
        <v>26</v>
      </c>
      <c r="G47" t="s">
        <v>2420</v>
      </c>
      <c r="H47" t="s">
        <v>2421</v>
      </c>
      <c r="I47" s="9" t="s">
        <v>4047</v>
      </c>
      <c r="J47" s="5" t="s">
        <v>2622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38</v>
      </c>
      <c r="B48" t="s">
        <v>9</v>
      </c>
      <c r="C48" s="1"/>
      <c r="D48" t="s">
        <v>2422</v>
      </c>
      <c r="E48" t="s">
        <v>2423</v>
      </c>
      <c r="F48" t="s">
        <v>12</v>
      </c>
      <c r="G48" t="s">
        <v>2424</v>
      </c>
      <c r="H48" t="s">
        <v>2425</v>
      </c>
      <c r="I48" s="9" t="s">
        <v>4048</v>
      </c>
      <c r="J48" s="5" t="s">
        <v>2817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45</v>
      </c>
      <c r="B49" t="s">
        <v>19</v>
      </c>
      <c r="C49" s="1"/>
      <c r="D49" t="s">
        <v>1333</v>
      </c>
      <c r="E49" t="s">
        <v>1334</v>
      </c>
      <c r="F49" t="s">
        <v>385</v>
      </c>
      <c r="G49" t="s">
        <v>2426</v>
      </c>
      <c r="H49" t="s">
        <v>2427</v>
      </c>
      <c r="I49" s="9" t="s">
        <v>4049</v>
      </c>
      <c r="J49" s="5" t="s">
        <v>2831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61</v>
      </c>
      <c r="B50" t="s">
        <v>19</v>
      </c>
      <c r="C50" s="1"/>
      <c r="D50" t="s">
        <v>267</v>
      </c>
      <c r="E50" t="s">
        <v>268</v>
      </c>
      <c r="F50" t="s">
        <v>384</v>
      </c>
      <c r="G50" t="s">
        <v>2428</v>
      </c>
      <c r="H50" t="s">
        <v>2429</v>
      </c>
      <c r="I50" s="9" t="s">
        <v>4050</v>
      </c>
      <c r="J50" s="5" t="s">
        <v>3243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52</v>
      </c>
      <c r="B51" t="s">
        <v>19</v>
      </c>
      <c r="C51" s="1"/>
      <c r="D51" t="s">
        <v>370</v>
      </c>
      <c r="E51" t="s">
        <v>371</v>
      </c>
      <c r="F51" t="s">
        <v>385</v>
      </c>
      <c r="G51" t="s">
        <v>2430</v>
      </c>
      <c r="H51" t="s">
        <v>2431</v>
      </c>
      <c r="I51" s="9" t="s">
        <v>4051</v>
      </c>
      <c r="J51" s="5" t="s">
        <v>3301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56</v>
      </c>
      <c r="B52" t="s">
        <v>9</v>
      </c>
      <c r="C52" s="1"/>
      <c r="D52" t="s">
        <v>2432</v>
      </c>
      <c r="E52" t="s">
        <v>2433</v>
      </c>
      <c r="F52" t="s">
        <v>183</v>
      </c>
      <c r="G52" t="s">
        <v>2434</v>
      </c>
      <c r="H52" t="s">
        <v>2435</v>
      </c>
      <c r="I52" s="9" t="s">
        <v>4052</v>
      </c>
      <c r="J52" s="5" t="s">
        <v>3030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71</v>
      </c>
      <c r="B53" t="s">
        <v>9</v>
      </c>
      <c r="C53" s="1"/>
      <c r="D53" t="s">
        <v>2436</v>
      </c>
      <c r="E53" t="s">
        <v>1775</v>
      </c>
      <c r="F53" t="s">
        <v>260</v>
      </c>
      <c r="G53" t="s">
        <v>2437</v>
      </c>
      <c r="H53" t="s">
        <v>2438</v>
      </c>
      <c r="I53" s="9" t="s">
        <v>4053</v>
      </c>
      <c r="J53" s="5" t="s">
        <v>2881</v>
      </c>
      <c r="K53" t="str">
        <f>IF((VLOOKUP(I53,Summary!A:L,12,0))="-","Not Binding",VLOOKUP(I53,Summary!A:L,12,0))</f>
        <v>Not Binding</v>
      </c>
    </row>
    <row r="54" spans="1:11" ht="120" customHeight="1" x14ac:dyDescent="0.25">
      <c r="A54">
        <v>75</v>
      </c>
      <c r="B54" t="s">
        <v>9</v>
      </c>
      <c r="C54" s="1"/>
      <c r="D54" t="s">
        <v>386</v>
      </c>
      <c r="E54" t="s">
        <v>387</v>
      </c>
      <c r="F54" t="s">
        <v>385</v>
      </c>
      <c r="G54" t="s">
        <v>2439</v>
      </c>
      <c r="H54" t="s">
        <v>2440</v>
      </c>
      <c r="I54" s="9" t="s">
        <v>4054</v>
      </c>
      <c r="J54" s="5" t="s">
        <v>3173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65</v>
      </c>
      <c r="B55" t="s">
        <v>19</v>
      </c>
      <c r="C55" s="1"/>
      <c r="D55" t="s">
        <v>1323</v>
      </c>
      <c r="E55" t="s">
        <v>1324</v>
      </c>
      <c r="F55" t="s">
        <v>384</v>
      </c>
      <c r="G55" t="s">
        <v>2441</v>
      </c>
      <c r="H55" t="s">
        <v>2442</v>
      </c>
      <c r="I55" s="9" t="s">
        <v>4055</v>
      </c>
      <c r="J55" s="5" t="s">
        <v>3140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68</v>
      </c>
      <c r="B56" t="s">
        <v>9</v>
      </c>
      <c r="C56" s="1"/>
      <c r="D56" t="s">
        <v>220</v>
      </c>
      <c r="E56" t="s">
        <v>221</v>
      </c>
      <c r="F56" t="s">
        <v>183</v>
      </c>
      <c r="G56" t="s">
        <v>2443</v>
      </c>
      <c r="H56" t="s">
        <v>2444</v>
      </c>
      <c r="I56" s="9" t="s">
        <v>4056</v>
      </c>
      <c r="J56" s="5" t="s">
        <v>3189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81</v>
      </c>
      <c r="B57" t="s">
        <v>9</v>
      </c>
      <c r="C57" s="1"/>
      <c r="D57" t="s">
        <v>2445</v>
      </c>
      <c r="E57" t="s">
        <v>2446</v>
      </c>
      <c r="F57" t="s">
        <v>26</v>
      </c>
      <c r="G57" t="s">
        <v>2447</v>
      </c>
      <c r="H57" t="s">
        <v>2448</v>
      </c>
      <c r="I57" s="9" t="s">
        <v>4057</v>
      </c>
      <c r="J57" s="5" t="s">
        <v>2989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83</v>
      </c>
      <c r="B58" t="s">
        <v>19</v>
      </c>
      <c r="C58" s="1"/>
      <c r="D58" t="s">
        <v>2409</v>
      </c>
      <c r="E58" t="s">
        <v>2410</v>
      </c>
      <c r="F58" t="s">
        <v>384</v>
      </c>
      <c r="G58" t="s">
        <v>2449</v>
      </c>
      <c r="H58" t="s">
        <v>2450</v>
      </c>
      <c r="I58" s="9" t="s">
        <v>4058</v>
      </c>
      <c r="J58" s="5" t="s">
        <v>3142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86</v>
      </c>
      <c r="B59" t="s">
        <v>9</v>
      </c>
      <c r="C59" s="1"/>
      <c r="D59" t="s">
        <v>2451</v>
      </c>
      <c r="E59" t="s">
        <v>2452</v>
      </c>
      <c r="F59" t="s">
        <v>12</v>
      </c>
      <c r="G59" t="s">
        <v>2453</v>
      </c>
      <c r="H59" t="s">
        <v>2454</v>
      </c>
      <c r="I59" s="9" t="s">
        <v>4059</v>
      </c>
      <c r="J59" s="5" t="s">
        <v>2608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93</v>
      </c>
      <c r="B60" t="s">
        <v>9</v>
      </c>
      <c r="C60" s="1"/>
      <c r="D60" t="s">
        <v>2455</v>
      </c>
      <c r="E60" t="s">
        <v>2456</v>
      </c>
      <c r="F60" t="s">
        <v>183</v>
      </c>
      <c r="G60" t="s">
        <v>2457</v>
      </c>
      <c r="H60" t="s">
        <v>2458</v>
      </c>
      <c r="I60" s="9" t="s">
        <v>4060</v>
      </c>
      <c r="J60" s="5" t="s">
        <v>2674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95</v>
      </c>
      <c r="B61" t="s">
        <v>9</v>
      </c>
      <c r="C61" s="1"/>
      <c r="D61" t="s">
        <v>2459</v>
      </c>
      <c r="E61" t="s">
        <v>2460</v>
      </c>
      <c r="F61" t="s">
        <v>183</v>
      </c>
      <c r="G61" t="s">
        <v>2461</v>
      </c>
      <c r="H61" t="s">
        <v>2462</v>
      </c>
      <c r="I61" s="9" t="s">
        <v>4061</v>
      </c>
      <c r="J61" s="5" t="s">
        <v>2657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2</v>
      </c>
      <c r="B62" t="s">
        <v>9</v>
      </c>
      <c r="C62" s="1"/>
      <c r="D62" t="s">
        <v>2463</v>
      </c>
      <c r="E62" t="s">
        <v>2464</v>
      </c>
      <c r="F62" t="s">
        <v>12</v>
      </c>
      <c r="G62" t="s">
        <v>2465</v>
      </c>
      <c r="H62" t="s">
        <v>2466</v>
      </c>
      <c r="I62" s="9" t="s">
        <v>4062</v>
      </c>
      <c r="J62" s="5" t="s">
        <v>3150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5</v>
      </c>
      <c r="B63" t="s">
        <v>9</v>
      </c>
      <c r="C63" s="1"/>
      <c r="D63" t="s">
        <v>1753</v>
      </c>
      <c r="E63" t="s">
        <v>1754</v>
      </c>
      <c r="F63" t="s">
        <v>26</v>
      </c>
      <c r="G63" t="s">
        <v>2467</v>
      </c>
      <c r="H63" t="s">
        <v>2468</v>
      </c>
      <c r="I63" s="9" t="s">
        <v>4063</v>
      </c>
      <c r="J63" s="5" t="s">
        <v>3054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20</v>
      </c>
      <c r="B64" t="s">
        <v>9</v>
      </c>
      <c r="C64" s="1"/>
      <c r="D64" t="s">
        <v>2469</v>
      </c>
      <c r="E64" t="s">
        <v>2470</v>
      </c>
      <c r="F64" t="s">
        <v>183</v>
      </c>
      <c r="G64" t="s">
        <v>2471</v>
      </c>
      <c r="H64" t="s">
        <v>2472</v>
      </c>
      <c r="I64" s="9" t="s">
        <v>4064</v>
      </c>
      <c r="J64" s="5" t="s">
        <v>2695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24</v>
      </c>
      <c r="B65" t="s">
        <v>9</v>
      </c>
      <c r="C65" s="1"/>
      <c r="D65" t="s">
        <v>2337</v>
      </c>
      <c r="E65" t="s">
        <v>2284</v>
      </c>
      <c r="F65" t="s">
        <v>12</v>
      </c>
      <c r="G65" t="s">
        <v>2473</v>
      </c>
      <c r="H65" t="s">
        <v>2474</v>
      </c>
      <c r="I65" s="9" t="s">
        <v>4065</v>
      </c>
      <c r="J65" s="5" t="s">
        <v>3158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13</v>
      </c>
      <c r="B66" t="s">
        <v>9</v>
      </c>
      <c r="C66" s="1"/>
      <c r="D66" t="s">
        <v>2475</v>
      </c>
      <c r="E66" t="s">
        <v>2476</v>
      </c>
      <c r="F66" t="s">
        <v>26</v>
      </c>
      <c r="G66" t="s">
        <v>2477</v>
      </c>
      <c r="H66" t="s">
        <v>2478</v>
      </c>
      <c r="I66" s="9" t="s">
        <v>4066</v>
      </c>
      <c r="J66" s="5" t="s">
        <v>3074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17</v>
      </c>
      <c r="B67" t="s">
        <v>19</v>
      </c>
      <c r="C67" s="1"/>
      <c r="D67" t="s">
        <v>216</v>
      </c>
      <c r="E67" t="s">
        <v>217</v>
      </c>
      <c r="F67" t="s">
        <v>384</v>
      </c>
      <c r="G67" t="s">
        <v>2479</v>
      </c>
      <c r="H67" t="s">
        <v>2480</v>
      </c>
      <c r="I67" s="9" t="s">
        <v>4067</v>
      </c>
      <c r="J67" s="5" t="s">
        <v>3196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31</v>
      </c>
      <c r="B68" t="s">
        <v>9</v>
      </c>
      <c r="C68" s="1"/>
      <c r="D68" t="s">
        <v>1753</v>
      </c>
      <c r="E68" t="s">
        <v>1754</v>
      </c>
      <c r="F68" t="s">
        <v>12</v>
      </c>
      <c r="G68" t="s">
        <v>2481</v>
      </c>
      <c r="H68" t="s">
        <v>2482</v>
      </c>
      <c r="I68" s="9" t="s">
        <v>4068</v>
      </c>
      <c r="J68" s="5" t="s">
        <v>3055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34</v>
      </c>
      <c r="B69" t="s">
        <v>9</v>
      </c>
      <c r="C69" s="1"/>
      <c r="D69" t="s">
        <v>61</v>
      </c>
      <c r="E69" t="s">
        <v>62</v>
      </c>
      <c r="F69" t="s">
        <v>12</v>
      </c>
      <c r="G69" t="s">
        <v>2483</v>
      </c>
      <c r="H69" t="s">
        <v>2484</v>
      </c>
      <c r="I69" s="9" t="s">
        <v>4069</v>
      </c>
      <c r="J69" s="5" t="s">
        <v>3261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28</v>
      </c>
      <c r="B70" t="s">
        <v>9</v>
      </c>
      <c r="C70" s="1"/>
      <c r="D70" t="s">
        <v>882</v>
      </c>
      <c r="E70" t="s">
        <v>883</v>
      </c>
      <c r="F70" t="s">
        <v>26</v>
      </c>
      <c r="G70" t="s">
        <v>2485</v>
      </c>
      <c r="H70" t="s">
        <v>2486</v>
      </c>
      <c r="I70" s="9" t="s">
        <v>4070</v>
      </c>
      <c r="J70" s="5" t="s">
        <v>2930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44</v>
      </c>
      <c r="B71" t="s">
        <v>19</v>
      </c>
      <c r="C71" s="1"/>
      <c r="D71" t="s">
        <v>1187</v>
      </c>
      <c r="E71" t="s">
        <v>1188</v>
      </c>
      <c r="F71" t="s">
        <v>384</v>
      </c>
      <c r="G71" t="s">
        <v>2487</v>
      </c>
      <c r="H71" t="s">
        <v>2488</v>
      </c>
      <c r="I71" s="9" t="s">
        <v>4071</v>
      </c>
      <c r="J71" s="5" t="s">
        <v>2922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46</v>
      </c>
      <c r="B72" t="s">
        <v>9</v>
      </c>
      <c r="C72" s="1"/>
      <c r="D72" t="s">
        <v>2489</v>
      </c>
      <c r="E72" t="s">
        <v>2490</v>
      </c>
      <c r="F72" t="s">
        <v>183</v>
      </c>
      <c r="G72" t="s">
        <v>2491</v>
      </c>
      <c r="H72" t="s">
        <v>2492</v>
      </c>
      <c r="I72" s="9" t="s">
        <v>4072</v>
      </c>
      <c r="J72" s="5" t="s">
        <v>2891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42</v>
      </c>
      <c r="B73" t="s">
        <v>9</v>
      </c>
      <c r="C73" s="1"/>
      <c r="D73" t="s">
        <v>1136</v>
      </c>
      <c r="E73" t="s">
        <v>1009</v>
      </c>
      <c r="F73" t="s">
        <v>79</v>
      </c>
      <c r="G73" t="s">
        <v>2493</v>
      </c>
      <c r="H73" t="s">
        <v>2494</v>
      </c>
      <c r="I73" s="9" t="s">
        <v>4073</v>
      </c>
      <c r="J73" s="5" t="s">
        <v>3121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55</v>
      </c>
      <c r="B74" t="s">
        <v>19</v>
      </c>
      <c r="C74" s="1"/>
      <c r="D74" t="s">
        <v>173</v>
      </c>
      <c r="E74" t="s">
        <v>174</v>
      </c>
      <c r="F74" t="s">
        <v>384</v>
      </c>
      <c r="G74" t="s">
        <v>2495</v>
      </c>
      <c r="H74" t="s">
        <v>2496</v>
      </c>
      <c r="I74" s="9" t="s">
        <v>4074</v>
      </c>
      <c r="J74" s="5" t="s">
        <v>3014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70</v>
      </c>
      <c r="B75" t="s">
        <v>19</v>
      </c>
      <c r="C75" s="1"/>
      <c r="D75" t="s">
        <v>53</v>
      </c>
      <c r="E75" t="s">
        <v>54</v>
      </c>
      <c r="F75" t="s">
        <v>384</v>
      </c>
      <c r="G75" t="s">
        <v>2497</v>
      </c>
      <c r="H75" t="s">
        <v>2498</v>
      </c>
      <c r="I75" s="9" t="s">
        <v>4075</v>
      </c>
      <c r="J75" s="5" t="s">
        <v>3273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74</v>
      </c>
      <c r="B76" t="s">
        <v>19</v>
      </c>
      <c r="C76" s="1"/>
      <c r="D76" t="s">
        <v>275</v>
      </c>
      <c r="E76" t="s">
        <v>268</v>
      </c>
      <c r="F76" t="s">
        <v>384</v>
      </c>
      <c r="G76" t="s">
        <v>2499</v>
      </c>
      <c r="H76" t="s">
        <v>2500</v>
      </c>
      <c r="I76" s="9" t="s">
        <v>4076</v>
      </c>
      <c r="J76" s="5" t="s">
        <v>3244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64</v>
      </c>
      <c r="B77" t="s">
        <v>9</v>
      </c>
      <c r="C77" s="1"/>
      <c r="D77" t="s">
        <v>2501</v>
      </c>
      <c r="E77" t="s">
        <v>2502</v>
      </c>
      <c r="F77" t="s">
        <v>385</v>
      </c>
      <c r="G77" t="s">
        <v>2503</v>
      </c>
      <c r="H77" t="s">
        <v>2504</v>
      </c>
      <c r="I77" s="9" t="s">
        <v>4077</v>
      </c>
      <c r="J77" s="5" t="s">
        <v>3132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67</v>
      </c>
      <c r="B78" t="s">
        <v>9</v>
      </c>
      <c r="C78" s="1"/>
      <c r="D78" t="s">
        <v>41</v>
      </c>
      <c r="E78" t="s">
        <v>42</v>
      </c>
      <c r="F78" t="s">
        <v>26</v>
      </c>
      <c r="G78" t="s">
        <v>2505</v>
      </c>
      <c r="H78" t="s">
        <v>2506</v>
      </c>
      <c r="I78" s="9" t="s">
        <v>4078</v>
      </c>
      <c r="J78" s="5" t="s">
        <v>3312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80</v>
      </c>
      <c r="B79" t="s">
        <v>19</v>
      </c>
      <c r="C79" s="1"/>
      <c r="D79" t="s">
        <v>2507</v>
      </c>
      <c r="E79" t="s">
        <v>2508</v>
      </c>
      <c r="F79" t="s">
        <v>384</v>
      </c>
      <c r="G79" t="s">
        <v>2509</v>
      </c>
      <c r="H79" t="s">
        <v>2510</v>
      </c>
      <c r="I79" s="9" t="s">
        <v>4079</v>
      </c>
      <c r="J79" s="5" t="s">
        <v>3012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82</v>
      </c>
      <c r="B80" t="s">
        <v>9</v>
      </c>
      <c r="C80" s="1"/>
      <c r="D80" t="s">
        <v>49</v>
      </c>
      <c r="E80" t="s">
        <v>50</v>
      </c>
      <c r="F80" t="s">
        <v>26</v>
      </c>
      <c r="G80" t="s">
        <v>2511</v>
      </c>
      <c r="H80" t="s">
        <v>2512</v>
      </c>
      <c r="I80" s="9" t="s">
        <v>4080</v>
      </c>
      <c r="J80" s="5" t="s">
        <v>2965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78</v>
      </c>
      <c r="B81" t="s">
        <v>19</v>
      </c>
      <c r="C81" s="1"/>
      <c r="D81" t="s">
        <v>818</v>
      </c>
      <c r="E81" t="s">
        <v>819</v>
      </c>
      <c r="F81" t="s">
        <v>384</v>
      </c>
      <c r="G81" t="s">
        <v>2513</v>
      </c>
      <c r="H81" t="s">
        <v>2514</v>
      </c>
      <c r="I81" s="9" t="s">
        <v>4081</v>
      </c>
      <c r="J81" s="5" t="s">
        <v>2566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79</v>
      </c>
      <c r="B82" t="s">
        <v>9</v>
      </c>
      <c r="C82" s="1"/>
      <c r="D82" t="s">
        <v>1771</v>
      </c>
      <c r="E82" t="s">
        <v>883</v>
      </c>
      <c r="F82" t="s">
        <v>385</v>
      </c>
      <c r="G82" t="s">
        <v>2515</v>
      </c>
      <c r="H82" t="s">
        <v>2516</v>
      </c>
      <c r="I82" s="9" t="s">
        <v>4082</v>
      </c>
      <c r="J82" s="5" t="s">
        <v>2931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94</v>
      </c>
      <c r="B83" t="s">
        <v>9</v>
      </c>
      <c r="C83" s="1"/>
      <c r="D83" t="s">
        <v>2517</v>
      </c>
      <c r="E83" t="s">
        <v>2086</v>
      </c>
      <c r="F83" t="s">
        <v>183</v>
      </c>
      <c r="G83" t="s">
        <v>2518</v>
      </c>
      <c r="H83" t="s">
        <v>2519</v>
      </c>
      <c r="I83" s="9" t="s">
        <v>4083</v>
      </c>
      <c r="J83" s="5" t="s">
        <v>3314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91</v>
      </c>
      <c r="B84" t="s">
        <v>9</v>
      </c>
      <c r="C84" s="1"/>
      <c r="D84" t="s">
        <v>1404</v>
      </c>
      <c r="E84" t="s">
        <v>1405</v>
      </c>
      <c r="F84" t="s">
        <v>183</v>
      </c>
      <c r="G84" t="s">
        <v>2520</v>
      </c>
      <c r="H84" t="s">
        <v>2521</v>
      </c>
      <c r="I84" s="9" t="s">
        <v>4084</v>
      </c>
      <c r="J84" s="5" t="s">
        <v>2745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92</v>
      </c>
      <c r="B85" t="s">
        <v>9</v>
      </c>
      <c r="C85" s="1"/>
      <c r="D85" t="s">
        <v>77</v>
      </c>
      <c r="E85" t="s">
        <v>78</v>
      </c>
      <c r="F85" t="s">
        <v>183</v>
      </c>
      <c r="G85" t="s">
        <v>2522</v>
      </c>
      <c r="H85" t="s">
        <v>2523</v>
      </c>
      <c r="I85" s="9" t="s">
        <v>4085</v>
      </c>
      <c r="J85" s="5" t="s">
        <v>2864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19</v>
      </c>
      <c r="B86" t="s">
        <v>19</v>
      </c>
      <c r="C86" s="1"/>
      <c r="D86" t="s">
        <v>2524</v>
      </c>
      <c r="E86" t="s">
        <v>2525</v>
      </c>
      <c r="F86" t="s">
        <v>384</v>
      </c>
      <c r="G86" t="s">
        <v>2526</v>
      </c>
      <c r="H86" t="s">
        <v>2527</v>
      </c>
      <c r="I86" s="9" t="s">
        <v>4086</v>
      </c>
      <c r="J86" s="5" t="s">
        <v>3227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23</v>
      </c>
      <c r="B87" t="s">
        <v>9</v>
      </c>
      <c r="C87" s="1"/>
      <c r="D87" t="s">
        <v>2528</v>
      </c>
      <c r="E87" t="s">
        <v>2529</v>
      </c>
      <c r="F87" t="s">
        <v>385</v>
      </c>
      <c r="G87" t="s">
        <v>2530</v>
      </c>
      <c r="H87" t="s">
        <v>2531</v>
      </c>
      <c r="I87" s="9" t="s">
        <v>4087</v>
      </c>
      <c r="J87" s="5" t="s">
        <v>2967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12</v>
      </c>
      <c r="B88" t="s">
        <v>9</v>
      </c>
      <c r="C88" s="1"/>
      <c r="D88" t="s">
        <v>2532</v>
      </c>
      <c r="E88" t="s">
        <v>2533</v>
      </c>
      <c r="F88" t="s">
        <v>183</v>
      </c>
      <c r="G88" t="s">
        <v>2534</v>
      </c>
      <c r="H88" t="s">
        <v>2535</v>
      </c>
      <c r="I88" s="9" t="s">
        <v>4088</v>
      </c>
      <c r="J88" s="5" t="s">
        <v>3316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16</v>
      </c>
      <c r="B89" t="s">
        <v>9</v>
      </c>
      <c r="C89" s="1"/>
      <c r="D89" t="s">
        <v>2536</v>
      </c>
      <c r="E89" t="s">
        <v>1692</v>
      </c>
      <c r="F89" t="s">
        <v>385</v>
      </c>
      <c r="G89" t="s">
        <v>2537</v>
      </c>
      <c r="H89" t="s">
        <v>2538</v>
      </c>
      <c r="I89" s="9" t="s">
        <v>4089</v>
      </c>
      <c r="J89" s="5" t="s">
        <v>2900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30</v>
      </c>
      <c r="B90" t="s">
        <v>9</v>
      </c>
      <c r="C90" s="1"/>
      <c r="D90" t="s">
        <v>2539</v>
      </c>
      <c r="E90" t="s">
        <v>737</v>
      </c>
      <c r="F90" t="s">
        <v>26</v>
      </c>
      <c r="G90" t="s">
        <v>2540</v>
      </c>
      <c r="H90" t="s">
        <v>2541</v>
      </c>
      <c r="I90" s="9" t="s">
        <v>4090</v>
      </c>
      <c r="J90" s="5" t="s">
        <v>3131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33</v>
      </c>
      <c r="B91" t="s">
        <v>9</v>
      </c>
      <c r="C91" s="1"/>
      <c r="D91" t="s">
        <v>1370</v>
      </c>
      <c r="E91" t="s">
        <v>1371</v>
      </c>
      <c r="F91" t="s">
        <v>385</v>
      </c>
      <c r="G91" t="s">
        <v>2542</v>
      </c>
      <c r="H91" t="s">
        <v>2543</v>
      </c>
      <c r="I91" s="9" t="s">
        <v>4091</v>
      </c>
      <c r="J91" s="5" t="s">
        <v>3073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27</v>
      </c>
      <c r="B92" t="s">
        <v>9</v>
      </c>
      <c r="C92" s="1"/>
      <c r="D92" t="s">
        <v>354</v>
      </c>
      <c r="E92" t="s">
        <v>355</v>
      </c>
      <c r="F92" t="s">
        <v>26</v>
      </c>
      <c r="G92" t="s">
        <v>2544</v>
      </c>
      <c r="H92" t="s">
        <v>2545</v>
      </c>
      <c r="I92" s="9" t="s">
        <v>4092</v>
      </c>
      <c r="J92" s="5" t="s">
        <v>2902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29</v>
      </c>
      <c r="B93" t="s">
        <v>9</v>
      </c>
      <c r="C93" s="1"/>
      <c r="D93" t="s">
        <v>354</v>
      </c>
      <c r="E93" t="s">
        <v>355</v>
      </c>
      <c r="F93" t="s">
        <v>260</v>
      </c>
      <c r="G93" t="s">
        <v>2546</v>
      </c>
      <c r="H93" t="s">
        <v>2547</v>
      </c>
      <c r="I93" s="9" t="s">
        <v>4093</v>
      </c>
      <c r="J93" s="5" t="s">
        <v>2903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35</v>
      </c>
      <c r="B94" t="s">
        <v>19</v>
      </c>
      <c r="C94" s="1"/>
      <c r="D94" t="s">
        <v>762</v>
      </c>
      <c r="E94" t="s">
        <v>763</v>
      </c>
      <c r="F94" t="s">
        <v>384</v>
      </c>
      <c r="G94" t="s">
        <v>2548</v>
      </c>
      <c r="H94" t="s">
        <v>2549</v>
      </c>
      <c r="I94" s="9" t="s">
        <v>4094</v>
      </c>
      <c r="J94" s="5" t="s">
        <v>2874</v>
      </c>
      <c r="K94" t="str">
        <f>IF((VLOOKUP(I94,Summary!A:L,12,0))="-","Not Binding",VLOOKUP(I94,Summary!A:L,12,0))</f>
        <v>Not Binding</v>
      </c>
    </row>
    <row r="95" spans="1:11" ht="120" customHeight="1" x14ac:dyDescent="0.25">
      <c r="A95">
        <v>41</v>
      </c>
      <c r="B95" t="s">
        <v>9</v>
      </c>
      <c r="C95" s="1"/>
      <c r="D95" t="s">
        <v>2550</v>
      </c>
      <c r="E95" t="s">
        <v>2551</v>
      </c>
      <c r="F95" t="s">
        <v>385</v>
      </c>
      <c r="G95" t="s">
        <v>2552</v>
      </c>
      <c r="H95" t="s">
        <v>2553</v>
      </c>
      <c r="I95" s="9" t="s">
        <v>4095</v>
      </c>
      <c r="J95" s="5" t="s">
        <v>3079</v>
      </c>
      <c r="K95" t="str">
        <f>IF((VLOOKUP(I95,Summary!A:L,12,0))="-","Not Binding",VLOOKUP(I95,Summary!A:L,12,0))</f>
        <v>Not Binding</v>
      </c>
    </row>
    <row r="96" spans="1:11" ht="120" customHeight="1" x14ac:dyDescent="0.25">
      <c r="A96">
        <v>43</v>
      </c>
      <c r="B96" t="s">
        <v>9</v>
      </c>
      <c r="C96" s="1"/>
      <c r="D96" t="s">
        <v>2554</v>
      </c>
      <c r="E96" t="s">
        <v>2555</v>
      </c>
      <c r="F96" t="s">
        <v>183</v>
      </c>
      <c r="G96" t="s">
        <v>2556</v>
      </c>
      <c r="H96" t="s">
        <v>2557</v>
      </c>
      <c r="I96" s="9" t="s">
        <v>4096</v>
      </c>
      <c r="J96" s="5" t="s">
        <v>3322</v>
      </c>
      <c r="K96" t="str">
        <f>IF((VLOOKUP(I96,Summary!A:L,12,0))="-","Not Binding",VLOOKUP(I96,Summary!A:L,12,0))</f>
        <v>Not Binding</v>
      </c>
    </row>
    <row r="97" spans="1:11" ht="120" customHeight="1" x14ac:dyDescent="0.25">
      <c r="A97">
        <v>47</v>
      </c>
      <c r="B97" t="s">
        <v>9</v>
      </c>
      <c r="C97" s="1"/>
      <c r="D97" t="s">
        <v>2558</v>
      </c>
      <c r="E97" t="s">
        <v>2559</v>
      </c>
      <c r="F97" t="s">
        <v>385</v>
      </c>
      <c r="G97" t="s">
        <v>2560</v>
      </c>
      <c r="H97" t="s">
        <v>2561</v>
      </c>
      <c r="I97" s="9" t="s">
        <v>4097</v>
      </c>
      <c r="J97" s="5" t="s">
        <v>3323</v>
      </c>
      <c r="K97" t="str">
        <f>IF((VLOOKUP(I97,Summary!A:L,12,0))="-","Not Binding",VLOOKUP(I97,Summary!A:L,12,0))</f>
        <v>Not Binding</v>
      </c>
    </row>
  </sheetData>
  <conditionalFormatting sqref="A1:K1048576">
    <cfRule type="expression" dxfId="5" priority="1">
      <formula>$K1="Ambiguous"</formula>
    </cfRule>
    <cfRule type="expression" dxfId="4" priority="2">
      <formula>$K1="Binding"</formula>
    </cfRule>
  </conditionalFormatting>
  <pageMargins left="0.7" right="0.7" top="0.78740157499999996" bottom="0.78740157499999996" header="0.3" footer="0.3"/>
  <drawing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F83C74-E06A-4746-B3FF-3B0B2FD206BE}">
  <dimension ref="A1:M769"/>
  <sheetViews>
    <sheetView workbookViewId="0">
      <selection activeCell="E5" sqref="E5"/>
    </sheetView>
  </sheetViews>
  <sheetFormatPr defaultRowHeight="15" x14ac:dyDescent="0.25"/>
  <cols>
    <col min="1" max="1" width="11.28515625" bestFit="1" customWidth="1"/>
    <col min="2" max="2" width="14.85546875" bestFit="1" customWidth="1"/>
    <col min="3" max="3" width="19.85546875" hidden="1" customWidth="1"/>
    <col min="4" max="4" width="29.5703125" hidden="1" customWidth="1"/>
    <col min="5" max="5" width="19.85546875" bestFit="1" customWidth="1"/>
  </cols>
  <sheetData>
    <row r="1" spans="1:13" ht="20.25" customHeight="1" x14ac:dyDescent="0.25">
      <c r="A1" s="12" t="s">
        <v>5009</v>
      </c>
      <c r="B1" s="12" t="s">
        <v>5010</v>
      </c>
      <c r="C1" s="12"/>
      <c r="D1" s="12"/>
      <c r="E1" t="s">
        <v>5011</v>
      </c>
      <c r="F1" t="s">
        <v>5012</v>
      </c>
      <c r="G1" t="s">
        <v>5013</v>
      </c>
      <c r="H1" t="s">
        <v>5014</v>
      </c>
      <c r="I1" t="s">
        <v>5015</v>
      </c>
      <c r="J1" t="s">
        <v>4994</v>
      </c>
      <c r="K1" t="s">
        <v>5016</v>
      </c>
      <c r="L1" t="s">
        <v>5004</v>
      </c>
      <c r="M1" t="s">
        <v>5017</v>
      </c>
    </row>
    <row r="2" spans="1:13" x14ac:dyDescent="0.25">
      <c r="A2" t="s">
        <v>3711</v>
      </c>
      <c r="F2" t="s">
        <v>1370</v>
      </c>
      <c r="G2">
        <v>228.33325994240781</v>
      </c>
      <c r="H2" t="s">
        <v>5018</v>
      </c>
    </row>
    <row r="3" spans="1:13" x14ac:dyDescent="0.25">
      <c r="A3" t="s">
        <v>3712</v>
      </c>
      <c r="F3" t="s">
        <v>493</v>
      </c>
      <c r="G3">
        <v>178.23134086308247</v>
      </c>
      <c r="H3" t="s">
        <v>5018</v>
      </c>
    </row>
    <row r="4" spans="1:13" x14ac:dyDescent="0.25">
      <c r="A4" t="s">
        <v>3713</v>
      </c>
      <c r="F4" t="s">
        <v>482</v>
      </c>
      <c r="G4">
        <v>193.19962524970788</v>
      </c>
      <c r="H4" t="s">
        <v>5018</v>
      </c>
    </row>
    <row r="5" spans="1:13" x14ac:dyDescent="0.25">
      <c r="A5" t="s">
        <v>3783</v>
      </c>
      <c r="F5" t="s">
        <v>1592</v>
      </c>
      <c r="G5">
        <v>156.22575057715804</v>
      </c>
      <c r="H5" t="s">
        <v>5018</v>
      </c>
    </row>
    <row r="6" spans="1:13" x14ac:dyDescent="0.25">
      <c r="A6" t="s">
        <v>3784</v>
      </c>
      <c r="F6" t="s">
        <v>1596</v>
      </c>
      <c r="G6">
        <v>137.13624961647133</v>
      </c>
      <c r="H6" t="s">
        <v>5018</v>
      </c>
    </row>
    <row r="7" spans="1:13" x14ac:dyDescent="0.25">
      <c r="A7" t="s">
        <v>3785</v>
      </c>
      <c r="F7" t="s">
        <v>1556</v>
      </c>
      <c r="G7">
        <v>178.25388719653785</v>
      </c>
      <c r="H7" t="s">
        <v>5018</v>
      </c>
    </row>
    <row r="8" spans="1:13" x14ac:dyDescent="0.25">
      <c r="A8" t="s">
        <v>3855</v>
      </c>
      <c r="F8" t="s">
        <v>1836</v>
      </c>
      <c r="G8">
        <v>174.24267183230106</v>
      </c>
      <c r="H8" t="s">
        <v>5018</v>
      </c>
    </row>
    <row r="9" spans="1:13" x14ac:dyDescent="0.25">
      <c r="A9" t="s">
        <v>3856</v>
      </c>
      <c r="F9" t="s">
        <v>822</v>
      </c>
      <c r="G9">
        <v>136.1945826342855</v>
      </c>
      <c r="H9" t="s">
        <v>5018</v>
      </c>
    </row>
    <row r="10" spans="1:13" x14ac:dyDescent="0.25">
      <c r="A10" t="s">
        <v>3857</v>
      </c>
      <c r="F10" t="s">
        <v>158</v>
      </c>
      <c r="G10">
        <v>225.26897583246051</v>
      </c>
      <c r="H10" t="s">
        <v>5018</v>
      </c>
    </row>
    <row r="11" spans="1:13" x14ac:dyDescent="0.25">
      <c r="A11" t="s">
        <v>3928</v>
      </c>
      <c r="F11" t="s">
        <v>832</v>
      </c>
      <c r="G11">
        <v>248.32133390075859</v>
      </c>
      <c r="H11" t="s">
        <v>5018</v>
      </c>
    </row>
    <row r="12" spans="1:13" x14ac:dyDescent="0.25">
      <c r="A12" t="s">
        <v>3929</v>
      </c>
      <c r="F12" t="s">
        <v>1927</v>
      </c>
      <c r="G12">
        <v>193.24598482394424</v>
      </c>
      <c r="H12" t="s">
        <v>5018</v>
      </c>
    </row>
    <row r="13" spans="1:13" x14ac:dyDescent="0.25">
      <c r="A13" t="s">
        <v>3927</v>
      </c>
      <c r="F13" t="s">
        <v>1086</v>
      </c>
      <c r="G13">
        <v>231.29407402195983</v>
      </c>
      <c r="H13" t="s">
        <v>5018</v>
      </c>
    </row>
    <row r="14" spans="1:13" x14ac:dyDescent="0.25">
      <c r="A14" t="s">
        <v>3822</v>
      </c>
      <c r="B14" t="s">
        <v>4102</v>
      </c>
      <c r="F14" t="s">
        <v>1723</v>
      </c>
      <c r="G14">
        <v>249.23325373011846</v>
      </c>
      <c r="H14" t="s">
        <v>5018</v>
      </c>
      <c r="I14" t="s">
        <v>5019</v>
      </c>
    </row>
    <row r="15" spans="1:13" x14ac:dyDescent="0.25">
      <c r="A15" t="s">
        <v>3823</v>
      </c>
      <c r="F15" t="s">
        <v>882</v>
      </c>
      <c r="G15">
        <v>209.24538975151364</v>
      </c>
      <c r="H15" t="s">
        <v>5018</v>
      </c>
    </row>
    <row r="16" spans="1:13" x14ac:dyDescent="0.25">
      <c r="A16" t="s">
        <v>3824</v>
      </c>
      <c r="F16" t="s">
        <v>1729</v>
      </c>
      <c r="G16">
        <v>198.30560279047677</v>
      </c>
      <c r="H16" t="s">
        <v>5018</v>
      </c>
    </row>
    <row r="17" spans="1:9" x14ac:dyDescent="0.25">
      <c r="A17" t="s">
        <v>3825</v>
      </c>
      <c r="F17" t="s">
        <v>1733</v>
      </c>
      <c r="G17">
        <v>227.28485734011207</v>
      </c>
      <c r="H17" t="s">
        <v>5018</v>
      </c>
    </row>
    <row r="18" spans="1:9" x14ac:dyDescent="0.25">
      <c r="A18" t="s">
        <v>3826</v>
      </c>
      <c r="F18" t="s">
        <v>1736</v>
      </c>
      <c r="G18">
        <v>211.68831113101845</v>
      </c>
      <c r="H18" t="s">
        <v>5018</v>
      </c>
    </row>
    <row r="19" spans="1:9" x14ac:dyDescent="0.25">
      <c r="A19" s="13" t="s">
        <v>3827</v>
      </c>
      <c r="B19" s="13" t="s">
        <v>4102</v>
      </c>
      <c r="C19" s="13"/>
      <c r="D19" s="14"/>
      <c r="F19" t="s">
        <v>1739</v>
      </c>
      <c r="G19">
        <v>177.24657989637484</v>
      </c>
      <c r="H19" t="s">
        <v>5018</v>
      </c>
      <c r="I19" t="s">
        <v>5019</v>
      </c>
    </row>
    <row r="20" spans="1:9" x14ac:dyDescent="0.25">
      <c r="A20" t="s">
        <v>3828</v>
      </c>
      <c r="F20" t="s">
        <v>1743</v>
      </c>
      <c r="G20">
        <v>206.24148168743983</v>
      </c>
      <c r="H20" t="s">
        <v>5018</v>
      </c>
    </row>
    <row r="21" spans="1:9" x14ac:dyDescent="0.25">
      <c r="A21" t="s">
        <v>3829</v>
      </c>
      <c r="F21" t="s">
        <v>1469</v>
      </c>
      <c r="G21">
        <v>159.18329906699546</v>
      </c>
      <c r="H21" t="s">
        <v>5018</v>
      </c>
    </row>
    <row r="22" spans="1:9" x14ac:dyDescent="0.25">
      <c r="A22" t="s">
        <v>3830</v>
      </c>
      <c r="F22" t="s">
        <v>1749</v>
      </c>
      <c r="G22">
        <v>142.24222715724022</v>
      </c>
      <c r="H22" t="s">
        <v>5018</v>
      </c>
    </row>
    <row r="23" spans="1:9" x14ac:dyDescent="0.25">
      <c r="A23" t="s">
        <v>3678</v>
      </c>
      <c r="F23" t="s">
        <v>1041</v>
      </c>
      <c r="G23">
        <v>227.25904541694206</v>
      </c>
      <c r="H23" t="s">
        <v>5018</v>
      </c>
    </row>
    <row r="24" spans="1:9" x14ac:dyDescent="0.25">
      <c r="A24" t="s">
        <v>3679</v>
      </c>
      <c r="F24" t="s">
        <v>1267</v>
      </c>
      <c r="G24">
        <v>223.57984631622236</v>
      </c>
      <c r="H24" t="s">
        <v>5018</v>
      </c>
    </row>
    <row r="25" spans="1:9" x14ac:dyDescent="0.25">
      <c r="A25" t="s">
        <v>3680</v>
      </c>
      <c r="F25" t="s">
        <v>1271</v>
      </c>
      <c r="G25">
        <v>183.21130204000067</v>
      </c>
      <c r="H25" t="s">
        <v>5018</v>
      </c>
    </row>
    <row r="26" spans="1:9" x14ac:dyDescent="0.25">
      <c r="A26" t="s">
        <v>3681</v>
      </c>
      <c r="F26" t="s">
        <v>1275</v>
      </c>
      <c r="G26">
        <v>239.33542163170725</v>
      </c>
      <c r="H26" t="s">
        <v>5018</v>
      </c>
    </row>
    <row r="27" spans="1:9" x14ac:dyDescent="0.25">
      <c r="A27" t="s">
        <v>3757</v>
      </c>
      <c r="F27" t="s">
        <v>1511</v>
      </c>
      <c r="G27">
        <v>243.26498152394066</v>
      </c>
      <c r="H27" t="s">
        <v>5018</v>
      </c>
    </row>
    <row r="28" spans="1:9" x14ac:dyDescent="0.25">
      <c r="A28" t="s">
        <v>3758</v>
      </c>
      <c r="F28" t="s">
        <v>856</v>
      </c>
      <c r="G28">
        <v>221.27540639204247</v>
      </c>
      <c r="H28" t="s">
        <v>5018</v>
      </c>
    </row>
    <row r="29" spans="1:9" x14ac:dyDescent="0.25">
      <c r="A29" t="s">
        <v>3755</v>
      </c>
      <c r="F29" t="s">
        <v>366</v>
      </c>
      <c r="G29">
        <v>203.24083921308065</v>
      </c>
      <c r="H29" t="s">
        <v>5018</v>
      </c>
    </row>
    <row r="30" spans="1:9" x14ac:dyDescent="0.25">
      <c r="A30" t="s">
        <v>3756</v>
      </c>
      <c r="F30" t="s">
        <v>130</v>
      </c>
      <c r="G30">
        <v>248.3024210696143</v>
      </c>
      <c r="H30" t="s">
        <v>5018</v>
      </c>
    </row>
    <row r="31" spans="1:9" x14ac:dyDescent="0.25">
      <c r="A31" t="s">
        <v>3750</v>
      </c>
      <c r="F31" t="s">
        <v>370</v>
      </c>
      <c r="G31">
        <v>248.27823991623683</v>
      </c>
      <c r="H31" t="s">
        <v>5018</v>
      </c>
    </row>
    <row r="32" spans="1:9" x14ac:dyDescent="0.25">
      <c r="A32" t="s">
        <v>3753</v>
      </c>
      <c r="F32" t="s">
        <v>662</v>
      </c>
      <c r="G32">
        <v>142.19913317271846</v>
      </c>
      <c r="H32" t="s">
        <v>5018</v>
      </c>
    </row>
    <row r="33" spans="1:9" x14ac:dyDescent="0.25">
      <c r="A33" t="s">
        <v>3754</v>
      </c>
      <c r="F33" t="s">
        <v>398</v>
      </c>
      <c r="G33">
        <v>210.29742585612047</v>
      </c>
      <c r="H33" t="s">
        <v>5018</v>
      </c>
    </row>
    <row r="34" spans="1:9" x14ac:dyDescent="0.25">
      <c r="A34" t="s">
        <v>3751</v>
      </c>
      <c r="F34" t="s">
        <v>1495</v>
      </c>
      <c r="G34">
        <v>140.14015768054512</v>
      </c>
      <c r="H34" t="s">
        <v>5018</v>
      </c>
    </row>
    <row r="35" spans="1:9" x14ac:dyDescent="0.25">
      <c r="A35" t="s">
        <v>3752</v>
      </c>
      <c r="F35" t="s">
        <v>1499</v>
      </c>
      <c r="G35">
        <v>165.19275001506509</v>
      </c>
      <c r="H35" t="s">
        <v>5018</v>
      </c>
    </row>
    <row r="36" spans="1:9" x14ac:dyDescent="0.25">
      <c r="A36" t="s">
        <v>3686</v>
      </c>
      <c r="B36" t="s">
        <v>4102</v>
      </c>
      <c r="F36" t="s">
        <v>1292</v>
      </c>
      <c r="G36">
        <v>242.27368937780386</v>
      </c>
      <c r="H36" t="s">
        <v>5018</v>
      </c>
      <c r="I36" t="s">
        <v>5019</v>
      </c>
    </row>
    <row r="37" spans="1:9" x14ac:dyDescent="0.25">
      <c r="A37" t="s">
        <v>3682</v>
      </c>
      <c r="F37" t="s">
        <v>1279</v>
      </c>
      <c r="G37">
        <v>231.24771444772347</v>
      </c>
      <c r="H37" t="s">
        <v>5018</v>
      </c>
    </row>
    <row r="38" spans="1:9" x14ac:dyDescent="0.25">
      <c r="A38" t="s">
        <v>3683</v>
      </c>
      <c r="F38" t="s">
        <v>1283</v>
      </c>
      <c r="G38">
        <v>243.30154432903325</v>
      </c>
      <c r="H38" t="s">
        <v>5018</v>
      </c>
    </row>
    <row r="39" spans="1:9" x14ac:dyDescent="0.25">
      <c r="A39" t="s">
        <v>3684</v>
      </c>
      <c r="F39" t="s">
        <v>1287</v>
      </c>
      <c r="G39">
        <v>199.23162253123292</v>
      </c>
      <c r="H39" t="s">
        <v>5018</v>
      </c>
    </row>
    <row r="40" spans="1:9" x14ac:dyDescent="0.25">
      <c r="A40" t="s">
        <v>3685</v>
      </c>
      <c r="F40" t="s">
        <v>430</v>
      </c>
      <c r="G40">
        <v>247.31766010290667</v>
      </c>
      <c r="H40" t="s">
        <v>5018</v>
      </c>
    </row>
    <row r="41" spans="1:9" x14ac:dyDescent="0.25">
      <c r="A41" t="s">
        <v>3613</v>
      </c>
      <c r="F41" t="s">
        <v>493</v>
      </c>
      <c r="G41">
        <v>178.23134086308247</v>
      </c>
      <c r="H41" t="s">
        <v>5018</v>
      </c>
    </row>
    <row r="42" spans="1:9" x14ac:dyDescent="0.25">
      <c r="A42" t="s">
        <v>3614</v>
      </c>
      <c r="F42" t="s">
        <v>1064</v>
      </c>
      <c r="G42">
        <v>171.19403496378348</v>
      </c>
      <c r="H42" t="s">
        <v>5018</v>
      </c>
    </row>
    <row r="43" spans="1:9" x14ac:dyDescent="0.25">
      <c r="A43" t="s">
        <v>3611</v>
      </c>
      <c r="F43" t="s">
        <v>122</v>
      </c>
      <c r="G43">
        <v>205.25998631044683</v>
      </c>
      <c r="H43" t="s">
        <v>5018</v>
      </c>
    </row>
    <row r="44" spans="1:9" x14ac:dyDescent="0.25">
      <c r="A44" t="s">
        <v>3612</v>
      </c>
      <c r="F44" t="s">
        <v>527</v>
      </c>
      <c r="G44">
        <v>207.27260222838382</v>
      </c>
      <c r="H44" t="s">
        <v>5018</v>
      </c>
    </row>
    <row r="45" spans="1:9" x14ac:dyDescent="0.25">
      <c r="A45" t="s">
        <v>3609</v>
      </c>
      <c r="F45" t="s">
        <v>996</v>
      </c>
      <c r="G45">
        <v>153.1820141182771</v>
      </c>
      <c r="H45" t="s">
        <v>5018</v>
      </c>
    </row>
    <row r="46" spans="1:9" x14ac:dyDescent="0.25">
      <c r="A46" t="s">
        <v>3610</v>
      </c>
      <c r="F46" t="s">
        <v>267</v>
      </c>
      <c r="G46">
        <v>245.24950788311628</v>
      </c>
      <c r="H46" t="s">
        <v>5018</v>
      </c>
    </row>
    <row r="47" spans="1:9" x14ac:dyDescent="0.25">
      <c r="A47" t="s">
        <v>3607</v>
      </c>
      <c r="F47" t="s">
        <v>390</v>
      </c>
      <c r="G47">
        <v>222.2683333581013</v>
      </c>
      <c r="H47" t="s">
        <v>5018</v>
      </c>
    </row>
    <row r="48" spans="1:9" x14ac:dyDescent="0.25">
      <c r="A48" t="s">
        <v>3608</v>
      </c>
      <c r="F48" t="s">
        <v>992</v>
      </c>
      <c r="G48">
        <v>205.2136267362105</v>
      </c>
      <c r="H48" t="s">
        <v>5018</v>
      </c>
    </row>
    <row r="49" spans="1:13" x14ac:dyDescent="0.25">
      <c r="A49" t="s">
        <v>3606</v>
      </c>
      <c r="F49" t="s">
        <v>986</v>
      </c>
      <c r="G49">
        <v>193.67138987587543</v>
      </c>
      <c r="H49" t="s">
        <v>5018</v>
      </c>
    </row>
    <row r="50" spans="1:13" x14ac:dyDescent="0.25">
      <c r="A50" t="s">
        <v>3808</v>
      </c>
      <c r="F50" t="s">
        <v>1681</v>
      </c>
      <c r="G50">
        <v>139.19849069835925</v>
      </c>
      <c r="H50" t="s">
        <v>5018</v>
      </c>
    </row>
    <row r="51" spans="1:13" x14ac:dyDescent="0.25">
      <c r="A51" t="s">
        <v>3809</v>
      </c>
      <c r="F51" t="s">
        <v>906</v>
      </c>
      <c r="G51">
        <v>181.18888935291989</v>
      </c>
      <c r="H51" t="s">
        <v>5018</v>
      </c>
    </row>
    <row r="52" spans="1:13" x14ac:dyDescent="0.25">
      <c r="A52" t="s">
        <v>3807</v>
      </c>
      <c r="B52" t="s">
        <v>4098</v>
      </c>
      <c r="F52" t="s">
        <v>1677</v>
      </c>
      <c r="G52">
        <v>244.07759805291792</v>
      </c>
      <c r="H52" t="s">
        <v>5018</v>
      </c>
      <c r="I52" t="s">
        <v>5020</v>
      </c>
      <c r="J52" t="s">
        <v>5021</v>
      </c>
      <c r="K52" t="s">
        <v>5022</v>
      </c>
      <c r="L52" t="s">
        <v>5023</v>
      </c>
      <c r="M52" t="s">
        <v>5024</v>
      </c>
    </row>
    <row r="53" spans="1:13" x14ac:dyDescent="0.25">
      <c r="A53" t="s">
        <v>3879</v>
      </c>
      <c r="F53" t="s">
        <v>978</v>
      </c>
      <c r="G53">
        <v>208.30372276932778</v>
      </c>
      <c r="H53" t="s">
        <v>5018</v>
      </c>
    </row>
    <row r="54" spans="1:13" x14ac:dyDescent="0.25">
      <c r="A54" t="s">
        <v>3880</v>
      </c>
      <c r="F54" t="s">
        <v>402</v>
      </c>
      <c r="G54">
        <v>157.21051154386566</v>
      </c>
      <c r="H54" t="s">
        <v>5018</v>
      </c>
    </row>
    <row r="55" spans="1:13" x14ac:dyDescent="0.25">
      <c r="A55" t="s">
        <v>3881</v>
      </c>
      <c r="F55" t="s">
        <v>1749</v>
      </c>
      <c r="G55">
        <v>142.24222715724022</v>
      </c>
      <c r="H55" t="s">
        <v>5018</v>
      </c>
    </row>
    <row r="56" spans="1:13" x14ac:dyDescent="0.25">
      <c r="A56" t="s">
        <v>3952</v>
      </c>
      <c r="F56" t="s">
        <v>2132</v>
      </c>
      <c r="G56">
        <v>245.36051982120657</v>
      </c>
      <c r="H56" t="s">
        <v>5018</v>
      </c>
    </row>
    <row r="57" spans="1:13" x14ac:dyDescent="0.25">
      <c r="A57" t="s">
        <v>3953</v>
      </c>
      <c r="F57" t="s">
        <v>2128</v>
      </c>
      <c r="G57">
        <v>247.33330734433642</v>
      </c>
      <c r="H57" t="s">
        <v>5018</v>
      </c>
    </row>
    <row r="58" spans="1:13" x14ac:dyDescent="0.25">
      <c r="A58" t="s">
        <v>3951</v>
      </c>
      <c r="F58" t="s">
        <v>2128</v>
      </c>
      <c r="G58">
        <v>247.33330734433639</v>
      </c>
      <c r="H58" t="s">
        <v>5018</v>
      </c>
    </row>
    <row r="59" spans="1:13" x14ac:dyDescent="0.25">
      <c r="A59" t="s">
        <v>3846</v>
      </c>
      <c r="F59" t="s">
        <v>810</v>
      </c>
      <c r="G59">
        <v>204.26869416431003</v>
      </c>
      <c r="H59" t="s">
        <v>5018</v>
      </c>
    </row>
    <row r="60" spans="1:13" x14ac:dyDescent="0.25">
      <c r="A60" t="s">
        <v>3925</v>
      </c>
      <c r="F60" t="s">
        <v>324</v>
      </c>
      <c r="G60">
        <v>232.27883498866743</v>
      </c>
      <c r="H60" t="s">
        <v>5018</v>
      </c>
    </row>
    <row r="61" spans="1:13" x14ac:dyDescent="0.25">
      <c r="A61" t="s">
        <v>3847</v>
      </c>
      <c r="F61" t="s">
        <v>1807</v>
      </c>
      <c r="G61">
        <v>236.33314433742601</v>
      </c>
      <c r="H61" t="s">
        <v>5018</v>
      </c>
    </row>
    <row r="62" spans="1:13" x14ac:dyDescent="0.25">
      <c r="A62" s="13" t="s">
        <v>3926</v>
      </c>
      <c r="B62" s="13"/>
      <c r="C62" s="13"/>
      <c r="D62" s="14"/>
      <c r="F62" t="s">
        <v>2053</v>
      </c>
      <c r="G62">
        <v>140.13689209083051</v>
      </c>
      <c r="H62" t="s">
        <v>5018</v>
      </c>
    </row>
    <row r="63" spans="1:13" x14ac:dyDescent="0.25">
      <c r="A63" t="s">
        <v>3848</v>
      </c>
      <c r="F63" t="s">
        <v>1811</v>
      </c>
      <c r="G63">
        <v>200.27839031360659</v>
      </c>
      <c r="H63" t="s">
        <v>5018</v>
      </c>
    </row>
    <row r="64" spans="1:13" x14ac:dyDescent="0.25">
      <c r="A64" t="s">
        <v>3923</v>
      </c>
      <c r="F64" t="s">
        <v>2043</v>
      </c>
      <c r="G64">
        <v>199.24726977266261</v>
      </c>
      <c r="H64" t="s">
        <v>5018</v>
      </c>
    </row>
    <row r="65" spans="1:9" x14ac:dyDescent="0.25">
      <c r="A65" t="s">
        <v>3849</v>
      </c>
      <c r="F65" t="s">
        <v>1815</v>
      </c>
      <c r="G65">
        <v>235.28274305274124</v>
      </c>
      <c r="H65" t="s">
        <v>5018</v>
      </c>
    </row>
    <row r="66" spans="1:9" x14ac:dyDescent="0.25">
      <c r="A66" t="s">
        <v>3924</v>
      </c>
      <c r="F66" t="s">
        <v>2047</v>
      </c>
      <c r="G66">
        <v>230.26621907073047</v>
      </c>
      <c r="H66" t="s">
        <v>5018</v>
      </c>
    </row>
    <row r="67" spans="1:9" x14ac:dyDescent="0.25">
      <c r="A67" s="13" t="s">
        <v>4025</v>
      </c>
      <c r="B67" s="13"/>
      <c r="C67" s="13"/>
      <c r="D67" s="14"/>
      <c r="F67" t="s">
        <v>2352</v>
      </c>
      <c r="G67">
        <v>238.24192636250069</v>
      </c>
      <c r="H67" t="s">
        <v>5018</v>
      </c>
    </row>
    <row r="68" spans="1:9" x14ac:dyDescent="0.25">
      <c r="A68" t="s">
        <v>4024</v>
      </c>
      <c r="F68" t="s">
        <v>2348</v>
      </c>
      <c r="G68">
        <v>175.18760440420152</v>
      </c>
      <c r="H68" t="s">
        <v>5018</v>
      </c>
    </row>
    <row r="69" spans="1:9" x14ac:dyDescent="0.25">
      <c r="A69" t="s">
        <v>4023</v>
      </c>
      <c r="F69" t="s">
        <v>2344</v>
      </c>
      <c r="G69">
        <v>245.23450345735591</v>
      </c>
      <c r="H69" t="s">
        <v>5018</v>
      </c>
    </row>
    <row r="70" spans="1:9" x14ac:dyDescent="0.25">
      <c r="A70" t="s">
        <v>3850</v>
      </c>
      <c r="F70" t="s">
        <v>1819</v>
      </c>
      <c r="G70">
        <v>247.74633074455247</v>
      </c>
      <c r="H70" t="s">
        <v>5018</v>
      </c>
    </row>
    <row r="71" spans="1:9" x14ac:dyDescent="0.25">
      <c r="A71" t="s">
        <v>3921</v>
      </c>
      <c r="F71" t="s">
        <v>2037</v>
      </c>
      <c r="G71">
        <v>156.24993173053548</v>
      </c>
      <c r="H71" t="s">
        <v>5018</v>
      </c>
    </row>
    <row r="72" spans="1:9" x14ac:dyDescent="0.25">
      <c r="A72" t="s">
        <v>3851</v>
      </c>
      <c r="F72" t="s">
        <v>1681</v>
      </c>
      <c r="G72">
        <v>139.19849069835925</v>
      </c>
      <c r="H72" t="s">
        <v>5018</v>
      </c>
    </row>
    <row r="73" spans="1:9" x14ac:dyDescent="0.25">
      <c r="A73" t="s">
        <v>3922</v>
      </c>
      <c r="F73" t="s">
        <v>852</v>
      </c>
      <c r="G73">
        <v>167.20863152271667</v>
      </c>
      <c r="H73" t="s">
        <v>5018</v>
      </c>
    </row>
    <row r="74" spans="1:9" x14ac:dyDescent="0.25">
      <c r="A74" t="s">
        <v>3852</v>
      </c>
      <c r="F74" t="s">
        <v>1824</v>
      </c>
      <c r="G74">
        <v>131.17315824263807</v>
      </c>
      <c r="H74" t="s">
        <v>5018</v>
      </c>
    </row>
    <row r="75" spans="1:9" x14ac:dyDescent="0.25">
      <c r="A75" t="s">
        <v>3919</v>
      </c>
      <c r="F75" t="s">
        <v>2029</v>
      </c>
      <c r="G75">
        <v>214.26354855344647</v>
      </c>
      <c r="H75" t="s">
        <v>5018</v>
      </c>
    </row>
    <row r="76" spans="1:9" x14ac:dyDescent="0.25">
      <c r="A76" t="s">
        <v>3853</v>
      </c>
      <c r="F76" t="s">
        <v>1828</v>
      </c>
      <c r="G76">
        <v>140.18325166506688</v>
      </c>
      <c r="H76" t="s">
        <v>5018</v>
      </c>
    </row>
    <row r="77" spans="1:9" x14ac:dyDescent="0.25">
      <c r="A77" t="s">
        <v>3920</v>
      </c>
      <c r="B77" t="s">
        <v>4102</v>
      </c>
      <c r="F77" t="s">
        <v>2033</v>
      </c>
      <c r="G77">
        <v>208.25736319509144</v>
      </c>
      <c r="H77" t="s">
        <v>5018</v>
      </c>
      <c r="I77" t="s">
        <v>5019</v>
      </c>
    </row>
    <row r="78" spans="1:9" x14ac:dyDescent="0.25">
      <c r="A78" t="s">
        <v>3854</v>
      </c>
      <c r="F78" t="s">
        <v>1832</v>
      </c>
      <c r="G78">
        <v>225.35516380150401</v>
      </c>
      <c r="H78" t="s">
        <v>5018</v>
      </c>
    </row>
    <row r="79" spans="1:9" x14ac:dyDescent="0.25">
      <c r="A79" t="s">
        <v>3918</v>
      </c>
      <c r="F79" t="s">
        <v>2025</v>
      </c>
      <c r="G79">
        <v>189.25405020344826</v>
      </c>
      <c r="H79" t="s">
        <v>5018</v>
      </c>
    </row>
    <row r="80" spans="1:9" x14ac:dyDescent="0.25">
      <c r="A80" t="s">
        <v>3702</v>
      </c>
      <c r="F80" t="s">
        <v>610</v>
      </c>
      <c r="G80">
        <v>230.28549981447128</v>
      </c>
      <c r="H80" t="s">
        <v>5018</v>
      </c>
    </row>
    <row r="81" spans="1:9" x14ac:dyDescent="0.25">
      <c r="A81" t="s">
        <v>3703</v>
      </c>
      <c r="F81" t="s">
        <v>832</v>
      </c>
      <c r="G81">
        <v>248.32133390075859</v>
      </c>
      <c r="H81" t="s">
        <v>5018</v>
      </c>
    </row>
    <row r="82" spans="1:9" x14ac:dyDescent="0.25">
      <c r="A82" t="s">
        <v>3779</v>
      </c>
      <c r="F82" t="s">
        <v>1580</v>
      </c>
      <c r="G82">
        <v>233.71644775039829</v>
      </c>
      <c r="H82" t="s">
        <v>5018</v>
      </c>
    </row>
    <row r="83" spans="1:9" x14ac:dyDescent="0.25">
      <c r="A83" t="s">
        <v>3780</v>
      </c>
      <c r="F83" t="s">
        <v>1584</v>
      </c>
      <c r="G83">
        <v>233.29104269846709</v>
      </c>
      <c r="H83" t="s">
        <v>5018</v>
      </c>
    </row>
    <row r="84" spans="1:9" x14ac:dyDescent="0.25">
      <c r="A84" t="s">
        <v>3777</v>
      </c>
      <c r="F84" t="s">
        <v>1573</v>
      </c>
      <c r="G84">
        <v>206.24474727715446</v>
      </c>
      <c r="H84" t="s">
        <v>5018</v>
      </c>
    </row>
    <row r="85" spans="1:9" x14ac:dyDescent="0.25">
      <c r="A85" t="s">
        <v>3778</v>
      </c>
      <c r="F85" t="s">
        <v>1577</v>
      </c>
      <c r="G85">
        <v>244.28957088545542</v>
      </c>
      <c r="H85" t="s">
        <v>5018</v>
      </c>
    </row>
    <row r="86" spans="1:9" x14ac:dyDescent="0.25">
      <c r="A86" t="s">
        <v>3781</v>
      </c>
      <c r="F86" t="s">
        <v>720</v>
      </c>
      <c r="G86">
        <v>247.29347894952923</v>
      </c>
      <c r="H86" t="s">
        <v>5018</v>
      </c>
    </row>
    <row r="87" spans="1:9" x14ac:dyDescent="0.25">
      <c r="A87" t="s">
        <v>3782</v>
      </c>
      <c r="F87" t="s">
        <v>1292</v>
      </c>
      <c r="G87">
        <v>242.27368937780386</v>
      </c>
      <c r="H87" t="s">
        <v>5018</v>
      </c>
    </row>
    <row r="88" spans="1:9" x14ac:dyDescent="0.25">
      <c r="A88" t="s">
        <v>3775</v>
      </c>
      <c r="F88" t="s">
        <v>1525</v>
      </c>
      <c r="G88">
        <v>239.70171754509045</v>
      </c>
      <c r="H88" t="s">
        <v>5018</v>
      </c>
    </row>
    <row r="89" spans="1:9" x14ac:dyDescent="0.25">
      <c r="A89" t="s">
        <v>3776</v>
      </c>
      <c r="B89" t="s">
        <v>4102</v>
      </c>
      <c r="F89" t="s">
        <v>513</v>
      </c>
      <c r="G89">
        <v>139.15539671383752</v>
      </c>
      <c r="H89" t="s">
        <v>5018</v>
      </c>
      <c r="I89" t="s">
        <v>5019</v>
      </c>
    </row>
    <row r="90" spans="1:9" x14ac:dyDescent="0.25">
      <c r="A90" t="s">
        <v>3774</v>
      </c>
      <c r="F90" t="s">
        <v>946</v>
      </c>
      <c r="G90">
        <v>222.24088661500926</v>
      </c>
      <c r="H90" t="s">
        <v>5018</v>
      </c>
    </row>
    <row r="91" spans="1:9" x14ac:dyDescent="0.25">
      <c r="A91" t="s">
        <v>3708</v>
      </c>
      <c r="F91" t="s">
        <v>1359</v>
      </c>
      <c r="G91">
        <v>222.24578702464589</v>
      </c>
      <c r="H91" t="s">
        <v>5018</v>
      </c>
    </row>
    <row r="92" spans="1:9" x14ac:dyDescent="0.25">
      <c r="A92" t="s">
        <v>3709</v>
      </c>
      <c r="F92" t="s">
        <v>1363</v>
      </c>
      <c r="G92">
        <v>231.25098003743807</v>
      </c>
      <c r="H92" t="s">
        <v>5018</v>
      </c>
    </row>
    <row r="93" spans="1:9" x14ac:dyDescent="0.25">
      <c r="A93" t="s">
        <v>3710</v>
      </c>
      <c r="F93" t="s">
        <v>1367</v>
      </c>
      <c r="G93">
        <v>239.23321850863755</v>
      </c>
      <c r="H93" t="s">
        <v>5018</v>
      </c>
    </row>
    <row r="94" spans="1:9" x14ac:dyDescent="0.25">
      <c r="A94" t="s">
        <v>3704</v>
      </c>
      <c r="F94" t="s">
        <v>1349</v>
      </c>
      <c r="G94">
        <v>218.29531156874961</v>
      </c>
      <c r="H94" t="s">
        <v>5018</v>
      </c>
    </row>
    <row r="95" spans="1:9" x14ac:dyDescent="0.25">
      <c r="A95" t="s">
        <v>3705</v>
      </c>
      <c r="B95" t="s">
        <v>4113</v>
      </c>
      <c r="F95" t="s">
        <v>1144</v>
      </c>
      <c r="G95">
        <v>242.70236001944963</v>
      </c>
      <c r="H95" t="s">
        <v>5018</v>
      </c>
    </row>
    <row r="96" spans="1:9" x14ac:dyDescent="0.25">
      <c r="A96" t="s">
        <v>3706</v>
      </c>
      <c r="B96" t="s">
        <v>4104</v>
      </c>
      <c r="F96" t="s">
        <v>216</v>
      </c>
      <c r="G96">
        <v>241.28566282138166</v>
      </c>
      <c r="H96" t="s">
        <v>5018</v>
      </c>
    </row>
    <row r="97" spans="1:9" x14ac:dyDescent="0.25">
      <c r="A97" t="s">
        <v>3707</v>
      </c>
      <c r="B97" t="s">
        <v>4102</v>
      </c>
      <c r="F97" t="s">
        <v>832</v>
      </c>
      <c r="G97">
        <v>248.32133390075859</v>
      </c>
      <c r="H97" t="s">
        <v>5018</v>
      </c>
      <c r="I97" t="s">
        <v>5019</v>
      </c>
    </row>
    <row r="98" spans="1:9" x14ac:dyDescent="0.25">
      <c r="A98" t="s">
        <v>3365</v>
      </c>
      <c r="F98" t="s">
        <v>362</v>
      </c>
      <c r="G98">
        <v>240.72957249631983</v>
      </c>
      <c r="H98" t="s">
        <v>5018</v>
      </c>
    </row>
    <row r="99" spans="1:9" x14ac:dyDescent="0.25">
      <c r="A99" t="s">
        <v>3363</v>
      </c>
      <c r="B99" t="s">
        <v>4102</v>
      </c>
      <c r="F99" t="s">
        <v>370</v>
      </c>
      <c r="G99">
        <v>248.27823991623683</v>
      </c>
      <c r="H99" t="s">
        <v>5018</v>
      </c>
      <c r="I99" t="s">
        <v>5019</v>
      </c>
    </row>
    <row r="100" spans="1:9" x14ac:dyDescent="0.25">
      <c r="A100" t="s">
        <v>3903</v>
      </c>
      <c r="F100" t="s">
        <v>531</v>
      </c>
      <c r="G100">
        <v>191.20527934724589</v>
      </c>
      <c r="H100" t="s">
        <v>5018</v>
      </c>
    </row>
    <row r="101" spans="1:9" x14ac:dyDescent="0.25">
      <c r="A101" t="s">
        <v>3364</v>
      </c>
      <c r="F101" t="s">
        <v>366</v>
      </c>
      <c r="G101">
        <v>203.24083921308068</v>
      </c>
      <c r="H101" t="s">
        <v>5018</v>
      </c>
    </row>
    <row r="102" spans="1:9" x14ac:dyDescent="0.25">
      <c r="A102" t="s">
        <v>3904</v>
      </c>
      <c r="B102" t="s">
        <v>4102</v>
      </c>
      <c r="F102" t="s">
        <v>1984</v>
      </c>
      <c r="G102">
        <v>224.28094927603826</v>
      </c>
      <c r="H102" t="s">
        <v>5018</v>
      </c>
      <c r="I102" t="s">
        <v>5019</v>
      </c>
    </row>
    <row r="103" spans="1:9" x14ac:dyDescent="0.25">
      <c r="A103" t="s">
        <v>4015</v>
      </c>
      <c r="F103" t="s">
        <v>2321</v>
      </c>
      <c r="G103">
        <v>227.30377017125636</v>
      </c>
      <c r="H103" t="s">
        <v>5018</v>
      </c>
    </row>
    <row r="104" spans="1:9" x14ac:dyDescent="0.25">
      <c r="A104" t="s">
        <v>4014</v>
      </c>
      <c r="F104" t="s">
        <v>2317</v>
      </c>
      <c r="G104">
        <v>222.28398059953102</v>
      </c>
      <c r="H104" t="s">
        <v>5018</v>
      </c>
    </row>
    <row r="105" spans="1:9" x14ac:dyDescent="0.25">
      <c r="A105" t="s">
        <v>4017</v>
      </c>
      <c r="F105" t="s">
        <v>2328</v>
      </c>
      <c r="G105">
        <v>243.21862194970433</v>
      </c>
      <c r="H105" t="s">
        <v>5018</v>
      </c>
    </row>
    <row r="106" spans="1:9" x14ac:dyDescent="0.25">
      <c r="A106" t="s">
        <v>4016</v>
      </c>
      <c r="F106" t="s">
        <v>2325</v>
      </c>
      <c r="G106">
        <v>223.22891317143146</v>
      </c>
      <c r="H106" t="s">
        <v>5018</v>
      </c>
    </row>
    <row r="107" spans="1:9" x14ac:dyDescent="0.25">
      <c r="A107" t="s">
        <v>4022</v>
      </c>
      <c r="F107" t="s">
        <v>1828</v>
      </c>
      <c r="G107">
        <v>140.18325166506688</v>
      </c>
      <c r="H107" t="s">
        <v>5018</v>
      </c>
    </row>
    <row r="108" spans="1:9" x14ac:dyDescent="0.25">
      <c r="A108" t="s">
        <v>3435</v>
      </c>
      <c r="F108" t="s">
        <v>422</v>
      </c>
      <c r="G108">
        <v>204.62944685238728</v>
      </c>
      <c r="H108" t="s">
        <v>5018</v>
      </c>
    </row>
    <row r="109" spans="1:9" x14ac:dyDescent="0.25">
      <c r="A109" t="s">
        <v>3436</v>
      </c>
      <c r="F109" t="s">
        <v>426</v>
      </c>
      <c r="G109">
        <v>191.18700933177092</v>
      </c>
      <c r="H109" t="s">
        <v>5018</v>
      </c>
    </row>
    <row r="110" spans="1:9" x14ac:dyDescent="0.25">
      <c r="A110" t="s">
        <v>4019</v>
      </c>
      <c r="F110" t="s">
        <v>2333</v>
      </c>
      <c r="G110">
        <v>223.61939023819212</v>
      </c>
      <c r="H110" t="s">
        <v>5018</v>
      </c>
    </row>
    <row r="111" spans="1:9" x14ac:dyDescent="0.25">
      <c r="A111" t="s">
        <v>3437</v>
      </c>
      <c r="F111" t="s">
        <v>430</v>
      </c>
      <c r="G111">
        <v>247.31766010290667</v>
      </c>
      <c r="H111" t="s">
        <v>5018</v>
      </c>
    </row>
    <row r="112" spans="1:9" x14ac:dyDescent="0.25">
      <c r="A112" t="s">
        <v>4018</v>
      </c>
      <c r="F112" t="s">
        <v>1363</v>
      </c>
      <c r="G112">
        <v>231.25098003743807</v>
      </c>
      <c r="H112" t="s">
        <v>5018</v>
      </c>
    </row>
    <row r="113" spans="1:8" x14ac:dyDescent="0.25">
      <c r="A113" t="s">
        <v>4021</v>
      </c>
      <c r="F113" t="s">
        <v>840</v>
      </c>
      <c r="G113">
        <v>214.24300090238012</v>
      </c>
      <c r="H113" t="s">
        <v>5018</v>
      </c>
    </row>
    <row r="114" spans="1:8" x14ac:dyDescent="0.25">
      <c r="A114" t="s">
        <v>4020</v>
      </c>
      <c r="F114" t="s">
        <v>2337</v>
      </c>
      <c r="G114">
        <v>238.35066066499962</v>
      </c>
      <c r="H114" t="s">
        <v>5018</v>
      </c>
    </row>
    <row r="115" spans="1:8" x14ac:dyDescent="0.25">
      <c r="A115" t="s">
        <v>3905</v>
      </c>
      <c r="F115" t="s">
        <v>1988</v>
      </c>
      <c r="G115">
        <v>141.25420060081802</v>
      </c>
      <c r="H115" t="s">
        <v>5018</v>
      </c>
    </row>
    <row r="116" spans="1:8" x14ac:dyDescent="0.25">
      <c r="A116" t="s">
        <v>3976</v>
      </c>
      <c r="F116" t="s">
        <v>2201</v>
      </c>
      <c r="G116">
        <v>240.24961909665848</v>
      </c>
      <c r="H116" t="s">
        <v>5018</v>
      </c>
    </row>
    <row r="117" spans="1:8" x14ac:dyDescent="0.25">
      <c r="A117" t="s">
        <v>3977</v>
      </c>
      <c r="F117" t="s">
        <v>2204</v>
      </c>
      <c r="G117">
        <v>243.28099667796687</v>
      </c>
      <c r="H117" t="s">
        <v>5018</v>
      </c>
    </row>
    <row r="118" spans="1:8" x14ac:dyDescent="0.25">
      <c r="A118" t="s">
        <v>3975</v>
      </c>
      <c r="F118" t="s">
        <v>2132</v>
      </c>
      <c r="G118">
        <v>245.36051982120657</v>
      </c>
      <c r="H118" t="s">
        <v>5018</v>
      </c>
    </row>
    <row r="119" spans="1:8" x14ac:dyDescent="0.25">
      <c r="A119" t="s">
        <v>3949</v>
      </c>
      <c r="F119" t="s">
        <v>2122</v>
      </c>
      <c r="G119">
        <v>214.26191373352441</v>
      </c>
      <c r="H119" t="s">
        <v>5018</v>
      </c>
    </row>
    <row r="120" spans="1:8" x14ac:dyDescent="0.25">
      <c r="A120" t="s">
        <v>3950</v>
      </c>
      <c r="F120" t="s">
        <v>1705</v>
      </c>
      <c r="G120">
        <v>186.15576539683713</v>
      </c>
      <c r="H120" t="s">
        <v>5018</v>
      </c>
    </row>
    <row r="121" spans="1:8" x14ac:dyDescent="0.25">
      <c r="A121" t="s">
        <v>3354</v>
      </c>
      <c r="F121" t="s">
        <v>324</v>
      </c>
      <c r="G121">
        <v>232.27883498866743</v>
      </c>
      <c r="H121" t="s">
        <v>5018</v>
      </c>
    </row>
    <row r="122" spans="1:8" x14ac:dyDescent="0.25">
      <c r="A122" t="s">
        <v>3947</v>
      </c>
      <c r="F122" t="s">
        <v>848</v>
      </c>
      <c r="G122">
        <v>210.24842073369624</v>
      </c>
      <c r="H122" t="s">
        <v>5018</v>
      </c>
    </row>
    <row r="123" spans="1:8" x14ac:dyDescent="0.25">
      <c r="A123" t="s">
        <v>3355</v>
      </c>
      <c r="F123" t="s">
        <v>318</v>
      </c>
      <c r="G123">
        <v>238.71369098866825</v>
      </c>
      <c r="H123" t="s">
        <v>5018</v>
      </c>
    </row>
    <row r="124" spans="1:8" x14ac:dyDescent="0.25">
      <c r="A124" t="s">
        <v>3948</v>
      </c>
      <c r="F124" t="s">
        <v>1736</v>
      </c>
      <c r="G124">
        <v>211.68831113101845</v>
      </c>
      <c r="H124" t="s">
        <v>5018</v>
      </c>
    </row>
    <row r="125" spans="1:8" x14ac:dyDescent="0.25">
      <c r="A125" t="s">
        <v>3870</v>
      </c>
      <c r="F125" t="s">
        <v>1880</v>
      </c>
      <c r="G125">
        <v>215.29140350467583</v>
      </c>
      <c r="H125" t="s">
        <v>5018</v>
      </c>
    </row>
    <row r="126" spans="1:8" x14ac:dyDescent="0.25">
      <c r="A126" t="s">
        <v>3945</v>
      </c>
      <c r="F126" t="s">
        <v>1715</v>
      </c>
      <c r="G126">
        <v>184.27898538603719</v>
      </c>
      <c r="H126" t="s">
        <v>5018</v>
      </c>
    </row>
    <row r="127" spans="1:8" x14ac:dyDescent="0.25">
      <c r="A127" t="s">
        <v>3871</v>
      </c>
      <c r="F127" t="s">
        <v>1884</v>
      </c>
      <c r="G127">
        <v>240.3439958391958</v>
      </c>
      <c r="H127" t="s">
        <v>5018</v>
      </c>
    </row>
    <row r="128" spans="1:8" x14ac:dyDescent="0.25">
      <c r="A128" t="s">
        <v>3946</v>
      </c>
      <c r="F128" t="s">
        <v>576</v>
      </c>
      <c r="G128">
        <v>192.28050460097742</v>
      </c>
      <c r="H128" t="s">
        <v>5018</v>
      </c>
    </row>
    <row r="129" spans="1:9" x14ac:dyDescent="0.25">
      <c r="A129" t="s">
        <v>3358</v>
      </c>
      <c r="F129" t="s">
        <v>286</v>
      </c>
      <c r="G129">
        <v>192.25795826752204</v>
      </c>
      <c r="H129" t="s">
        <v>5018</v>
      </c>
    </row>
    <row r="130" spans="1:9" x14ac:dyDescent="0.25">
      <c r="A130" t="s">
        <v>4048</v>
      </c>
      <c r="F130" t="s">
        <v>2422</v>
      </c>
      <c r="G130">
        <v>198.26250880595501</v>
      </c>
      <c r="H130" t="s">
        <v>5018</v>
      </c>
    </row>
    <row r="131" spans="1:9" x14ac:dyDescent="0.25">
      <c r="A131" s="13" t="s">
        <v>3359</v>
      </c>
      <c r="B131" s="13"/>
      <c r="C131" s="13"/>
      <c r="D131" s="14"/>
      <c r="F131" t="s">
        <v>220</v>
      </c>
      <c r="G131">
        <v>241.24583442657448</v>
      </c>
      <c r="H131" t="s">
        <v>5018</v>
      </c>
    </row>
    <row r="132" spans="1:9" x14ac:dyDescent="0.25">
      <c r="A132" t="s">
        <v>4047</v>
      </c>
      <c r="F132" t="s">
        <v>2167</v>
      </c>
      <c r="G132">
        <v>152.1939875618549</v>
      </c>
      <c r="H132" t="s">
        <v>5018</v>
      </c>
    </row>
    <row r="133" spans="1:9" x14ac:dyDescent="0.25">
      <c r="A133" t="s">
        <v>3356</v>
      </c>
      <c r="F133" t="s">
        <v>310</v>
      </c>
      <c r="G133">
        <v>188.22619525221887</v>
      </c>
      <c r="H133" t="s">
        <v>5018</v>
      </c>
    </row>
    <row r="134" spans="1:9" x14ac:dyDescent="0.25">
      <c r="A134" t="s">
        <v>3357</v>
      </c>
      <c r="F134" t="s">
        <v>298</v>
      </c>
      <c r="G134">
        <v>243.28426226768147</v>
      </c>
      <c r="H134" t="s">
        <v>5018</v>
      </c>
    </row>
    <row r="135" spans="1:9" x14ac:dyDescent="0.25">
      <c r="A135" t="s">
        <v>4049</v>
      </c>
      <c r="F135" t="s">
        <v>1333</v>
      </c>
      <c r="G135">
        <v>199.25217018229927</v>
      </c>
      <c r="H135" t="s">
        <v>5018</v>
      </c>
    </row>
    <row r="136" spans="1:9" x14ac:dyDescent="0.25">
      <c r="A136" t="s">
        <v>3362</v>
      </c>
      <c r="F136" t="s">
        <v>236</v>
      </c>
      <c r="G136">
        <v>195.21550675735946</v>
      </c>
      <c r="H136" t="s">
        <v>5018</v>
      </c>
    </row>
    <row r="137" spans="1:9" x14ac:dyDescent="0.25">
      <c r="A137" t="s">
        <v>3360</v>
      </c>
      <c r="F137" t="s">
        <v>258</v>
      </c>
      <c r="G137">
        <v>220.29228024525688</v>
      </c>
      <c r="H137" t="s">
        <v>5018</v>
      </c>
    </row>
    <row r="138" spans="1:9" x14ac:dyDescent="0.25">
      <c r="A138" t="s">
        <v>3361</v>
      </c>
      <c r="F138" t="s">
        <v>246</v>
      </c>
      <c r="G138">
        <v>241.24910001628911</v>
      </c>
      <c r="H138" t="s">
        <v>5018</v>
      </c>
    </row>
    <row r="139" spans="1:9" x14ac:dyDescent="0.25">
      <c r="A139" t="s">
        <v>3426</v>
      </c>
      <c r="B139" t="s">
        <v>4102</v>
      </c>
      <c r="F139" t="s">
        <v>386</v>
      </c>
      <c r="G139">
        <v>239.31287529825184</v>
      </c>
      <c r="H139" t="s">
        <v>5018</v>
      </c>
      <c r="I139" t="s">
        <v>5019</v>
      </c>
    </row>
    <row r="140" spans="1:9" x14ac:dyDescent="0.25">
      <c r="A140" t="s">
        <v>3427</v>
      </c>
      <c r="F140" t="s">
        <v>390</v>
      </c>
      <c r="G140">
        <v>222.2683333581013</v>
      </c>
      <c r="H140" t="s">
        <v>5018</v>
      </c>
    </row>
    <row r="141" spans="1:9" x14ac:dyDescent="0.25">
      <c r="A141" t="s">
        <v>3428</v>
      </c>
      <c r="F141" t="s">
        <v>394</v>
      </c>
      <c r="G141">
        <v>157.16741755934387</v>
      </c>
      <c r="H141" t="s">
        <v>5018</v>
      </c>
    </row>
    <row r="142" spans="1:9" x14ac:dyDescent="0.25">
      <c r="A142" t="s">
        <v>3429</v>
      </c>
      <c r="F142" t="s">
        <v>398</v>
      </c>
      <c r="G142">
        <v>210.29742585612047</v>
      </c>
      <c r="H142" t="s">
        <v>5018</v>
      </c>
    </row>
    <row r="143" spans="1:9" x14ac:dyDescent="0.25">
      <c r="A143" t="s">
        <v>3872</v>
      </c>
      <c r="F143" t="s">
        <v>1888</v>
      </c>
      <c r="G143">
        <v>177.24331430666024</v>
      </c>
      <c r="H143" t="s">
        <v>5018</v>
      </c>
    </row>
    <row r="144" spans="1:9" x14ac:dyDescent="0.25">
      <c r="A144" t="s">
        <v>3943</v>
      </c>
      <c r="F144" t="s">
        <v>2106</v>
      </c>
      <c r="G144">
        <v>175.23069838872325</v>
      </c>
      <c r="H144" t="s">
        <v>5018</v>
      </c>
    </row>
    <row r="145" spans="1:9" x14ac:dyDescent="0.25">
      <c r="A145" t="s">
        <v>3430</v>
      </c>
      <c r="F145" t="s">
        <v>402</v>
      </c>
      <c r="G145">
        <v>157.21051154386564</v>
      </c>
      <c r="H145" t="s">
        <v>5018</v>
      </c>
    </row>
    <row r="146" spans="1:9" x14ac:dyDescent="0.25">
      <c r="A146" t="s">
        <v>3873</v>
      </c>
      <c r="F146" t="s">
        <v>1892</v>
      </c>
      <c r="G146">
        <v>129.20037071950824</v>
      </c>
      <c r="H146" t="s">
        <v>5018</v>
      </c>
    </row>
    <row r="147" spans="1:9" x14ac:dyDescent="0.25">
      <c r="A147" t="s">
        <v>3944</v>
      </c>
      <c r="F147" t="s">
        <v>2110</v>
      </c>
      <c r="G147">
        <v>186.25177290916702</v>
      </c>
      <c r="H147" t="s">
        <v>5018</v>
      </c>
    </row>
    <row r="148" spans="1:9" x14ac:dyDescent="0.25">
      <c r="A148" t="s">
        <v>3431</v>
      </c>
      <c r="F148" t="s">
        <v>406</v>
      </c>
      <c r="G148">
        <v>191.23010331629266</v>
      </c>
      <c r="H148" t="s">
        <v>5018</v>
      </c>
    </row>
    <row r="149" spans="1:9" x14ac:dyDescent="0.25">
      <c r="A149" t="s">
        <v>3874</v>
      </c>
      <c r="B149" t="s">
        <v>4102</v>
      </c>
      <c r="F149" t="s">
        <v>1778</v>
      </c>
      <c r="G149">
        <v>210.2765102924576</v>
      </c>
      <c r="H149" t="s">
        <v>5018</v>
      </c>
      <c r="I149" t="s">
        <v>5019</v>
      </c>
    </row>
    <row r="150" spans="1:9" x14ac:dyDescent="0.25">
      <c r="A150" t="s">
        <v>3432</v>
      </c>
      <c r="F150" t="s">
        <v>410</v>
      </c>
      <c r="G150">
        <v>233.30995552961141</v>
      </c>
      <c r="H150" t="s">
        <v>5018</v>
      </c>
    </row>
    <row r="151" spans="1:9" x14ac:dyDescent="0.25">
      <c r="A151" t="s">
        <v>3875</v>
      </c>
      <c r="F151" t="s">
        <v>1404</v>
      </c>
      <c r="G151">
        <v>187.24143428551125</v>
      </c>
      <c r="H151" t="s">
        <v>5018</v>
      </c>
    </row>
    <row r="152" spans="1:9" x14ac:dyDescent="0.25">
      <c r="A152" t="s">
        <v>3942</v>
      </c>
      <c r="F152" t="s">
        <v>2103</v>
      </c>
      <c r="G152">
        <v>237.36263410857742</v>
      </c>
      <c r="H152" t="s">
        <v>5018</v>
      </c>
    </row>
    <row r="153" spans="1:9" x14ac:dyDescent="0.25">
      <c r="A153" t="s">
        <v>3433</v>
      </c>
      <c r="F153" t="s">
        <v>414</v>
      </c>
      <c r="G153">
        <v>163.1654141442051</v>
      </c>
      <c r="H153" t="s">
        <v>5018</v>
      </c>
    </row>
    <row r="154" spans="1:9" x14ac:dyDescent="0.25">
      <c r="A154" t="s">
        <v>3876</v>
      </c>
      <c r="F154" t="s">
        <v>1900</v>
      </c>
      <c r="G154">
        <v>170.18118443831449</v>
      </c>
      <c r="H154" t="s">
        <v>5018</v>
      </c>
    </row>
    <row r="155" spans="1:9" x14ac:dyDescent="0.25">
      <c r="A155" t="s">
        <v>3434</v>
      </c>
      <c r="F155" t="s">
        <v>418</v>
      </c>
      <c r="G155">
        <v>163.21669690222066</v>
      </c>
      <c r="H155" t="s">
        <v>5018</v>
      </c>
    </row>
    <row r="156" spans="1:9" x14ac:dyDescent="0.25">
      <c r="A156" t="s">
        <v>3877</v>
      </c>
      <c r="F156" t="s">
        <v>1904</v>
      </c>
      <c r="G156">
        <v>162.23193593551306</v>
      </c>
      <c r="H156" t="s">
        <v>5018</v>
      </c>
    </row>
    <row r="157" spans="1:9" x14ac:dyDescent="0.25">
      <c r="A157" t="s">
        <v>3878</v>
      </c>
      <c r="F157" t="s">
        <v>1709</v>
      </c>
      <c r="G157">
        <v>144.21501468037005</v>
      </c>
      <c r="H157" t="s">
        <v>5018</v>
      </c>
    </row>
    <row r="158" spans="1:9" x14ac:dyDescent="0.25">
      <c r="A158" t="s">
        <v>3801</v>
      </c>
      <c r="F158" t="s">
        <v>366</v>
      </c>
      <c r="G158">
        <v>203.24083921308065</v>
      </c>
      <c r="H158" t="s">
        <v>5018</v>
      </c>
    </row>
    <row r="159" spans="1:9" x14ac:dyDescent="0.25">
      <c r="A159" t="s">
        <v>3802</v>
      </c>
      <c r="F159" t="s">
        <v>1661</v>
      </c>
      <c r="G159">
        <v>175.13632164618593</v>
      </c>
      <c r="H159" t="s">
        <v>5018</v>
      </c>
    </row>
    <row r="160" spans="1:9" x14ac:dyDescent="0.25">
      <c r="A160" t="s">
        <v>3799</v>
      </c>
      <c r="F160" t="s">
        <v>1653</v>
      </c>
      <c r="G160">
        <v>199.27145092604007</v>
      </c>
      <c r="H160" t="s">
        <v>5018</v>
      </c>
    </row>
    <row r="161" spans="1:8" x14ac:dyDescent="0.25">
      <c r="A161" t="s">
        <v>3800</v>
      </c>
      <c r="F161" t="s">
        <v>434</v>
      </c>
      <c r="G161">
        <v>203.23529598777469</v>
      </c>
      <c r="H161" t="s">
        <v>5018</v>
      </c>
    </row>
    <row r="162" spans="1:8" x14ac:dyDescent="0.25">
      <c r="A162" t="s">
        <v>3805</v>
      </c>
      <c r="F162" t="s">
        <v>1669</v>
      </c>
      <c r="G162">
        <v>218.31949272212708</v>
      </c>
      <c r="H162" t="s">
        <v>5018</v>
      </c>
    </row>
    <row r="163" spans="1:8" x14ac:dyDescent="0.25">
      <c r="A163" t="s">
        <v>3806</v>
      </c>
      <c r="F163" t="s">
        <v>482</v>
      </c>
      <c r="G163">
        <v>193.19962524970791</v>
      </c>
      <c r="H163" t="s">
        <v>5018</v>
      </c>
    </row>
    <row r="164" spans="1:8" x14ac:dyDescent="0.25">
      <c r="A164" t="s">
        <v>3803</v>
      </c>
      <c r="F164" t="s">
        <v>1665</v>
      </c>
      <c r="G164">
        <v>189.26094929547392</v>
      </c>
      <c r="H164" t="s">
        <v>5018</v>
      </c>
    </row>
    <row r="165" spans="1:8" x14ac:dyDescent="0.25">
      <c r="A165" t="s">
        <v>3804</v>
      </c>
      <c r="F165" t="s">
        <v>1669</v>
      </c>
      <c r="G165">
        <v>218.31949272212708</v>
      </c>
      <c r="H165" t="s">
        <v>5018</v>
      </c>
    </row>
    <row r="166" spans="1:8" x14ac:dyDescent="0.25">
      <c r="A166" t="s">
        <v>3798</v>
      </c>
      <c r="F166" t="s">
        <v>1649</v>
      </c>
      <c r="G166">
        <v>185.24483352160047</v>
      </c>
      <c r="H166" t="s">
        <v>5018</v>
      </c>
    </row>
    <row r="167" spans="1:8" x14ac:dyDescent="0.25">
      <c r="A167" t="s">
        <v>3339</v>
      </c>
      <c r="F167" t="s">
        <v>380</v>
      </c>
      <c r="G167">
        <v>242.27042378808929</v>
      </c>
      <c r="H167" t="s">
        <v>5018</v>
      </c>
    </row>
    <row r="168" spans="1:8" x14ac:dyDescent="0.25">
      <c r="A168" t="s">
        <v>3340</v>
      </c>
      <c r="F168" t="s">
        <v>376</v>
      </c>
      <c r="G168">
        <v>242.31678336232562</v>
      </c>
      <c r="H168" t="s">
        <v>5018</v>
      </c>
    </row>
    <row r="169" spans="1:8" x14ac:dyDescent="0.25">
      <c r="A169" t="s">
        <v>3341</v>
      </c>
      <c r="F169" t="s">
        <v>340</v>
      </c>
      <c r="G169">
        <v>169.1814190458465</v>
      </c>
      <c r="H169" t="s">
        <v>5018</v>
      </c>
    </row>
    <row r="170" spans="1:8" x14ac:dyDescent="0.25">
      <c r="A170" t="s">
        <v>4001</v>
      </c>
      <c r="F170" t="s">
        <v>2276</v>
      </c>
      <c r="G170">
        <v>222.30225061500602</v>
      </c>
      <c r="H170" t="s">
        <v>5018</v>
      </c>
    </row>
    <row r="171" spans="1:8" x14ac:dyDescent="0.25">
      <c r="A171" t="s">
        <v>4000</v>
      </c>
      <c r="F171" t="s">
        <v>2132</v>
      </c>
      <c r="G171">
        <v>245.36051982120657</v>
      </c>
      <c r="H171" t="s">
        <v>5018</v>
      </c>
    </row>
    <row r="172" spans="1:8" x14ac:dyDescent="0.25">
      <c r="A172" t="s">
        <v>4039</v>
      </c>
      <c r="F172" t="s">
        <v>2397</v>
      </c>
      <c r="G172">
        <v>193.20289083942248</v>
      </c>
      <c r="H172" t="s">
        <v>5018</v>
      </c>
    </row>
    <row r="173" spans="1:8" x14ac:dyDescent="0.25">
      <c r="A173" t="s">
        <v>4038</v>
      </c>
      <c r="F173" t="s">
        <v>2393</v>
      </c>
      <c r="G173">
        <v>192.21812987271488</v>
      </c>
      <c r="H173" t="s">
        <v>5018</v>
      </c>
    </row>
    <row r="174" spans="1:8" x14ac:dyDescent="0.25">
      <c r="A174" t="s">
        <v>4045</v>
      </c>
      <c r="F174" t="s">
        <v>2415</v>
      </c>
      <c r="G174">
        <v>221.19147328444771</v>
      </c>
      <c r="H174" t="s">
        <v>5018</v>
      </c>
    </row>
    <row r="175" spans="1:8" x14ac:dyDescent="0.25">
      <c r="A175" t="s">
        <v>4044</v>
      </c>
      <c r="F175" t="s">
        <v>992</v>
      </c>
      <c r="G175">
        <v>205.2136267362105</v>
      </c>
      <c r="H175" t="s">
        <v>5018</v>
      </c>
    </row>
    <row r="176" spans="1:8" x14ac:dyDescent="0.25">
      <c r="A176" t="s">
        <v>4046</v>
      </c>
      <c r="F176" t="s">
        <v>366</v>
      </c>
      <c r="G176">
        <v>203.24083921308065</v>
      </c>
      <c r="H176" t="s">
        <v>5018</v>
      </c>
    </row>
    <row r="177" spans="1:8" x14ac:dyDescent="0.25">
      <c r="A177" t="s">
        <v>4041</v>
      </c>
      <c r="F177" t="s">
        <v>2404</v>
      </c>
      <c r="G177">
        <v>199.31454491056184</v>
      </c>
      <c r="H177" t="s">
        <v>5018</v>
      </c>
    </row>
    <row r="178" spans="1:8" x14ac:dyDescent="0.25">
      <c r="A178" t="s">
        <v>4040</v>
      </c>
      <c r="F178" t="s">
        <v>2400</v>
      </c>
      <c r="G178">
        <v>208.64457467213751</v>
      </c>
      <c r="H178" t="s">
        <v>5018</v>
      </c>
    </row>
    <row r="179" spans="1:8" x14ac:dyDescent="0.25">
      <c r="A179" t="s">
        <v>4043</v>
      </c>
      <c r="F179" t="s">
        <v>2409</v>
      </c>
      <c r="G179">
        <v>237.64600764263173</v>
      </c>
      <c r="H179" t="s">
        <v>5018</v>
      </c>
    </row>
    <row r="180" spans="1:8" x14ac:dyDescent="0.25">
      <c r="A180" t="s">
        <v>4042</v>
      </c>
      <c r="F180" t="s">
        <v>41</v>
      </c>
      <c r="G180">
        <v>249.2904476260365</v>
      </c>
      <c r="H180" t="s">
        <v>5018</v>
      </c>
    </row>
    <row r="181" spans="1:8" x14ac:dyDescent="0.25">
      <c r="A181" t="s">
        <v>3999</v>
      </c>
      <c r="F181" t="s">
        <v>2270</v>
      </c>
      <c r="G181">
        <v>248.29650993171182</v>
      </c>
      <c r="H181" t="s">
        <v>5018</v>
      </c>
    </row>
    <row r="182" spans="1:8" x14ac:dyDescent="0.25">
      <c r="A182" t="s">
        <v>3973</v>
      </c>
      <c r="F182" t="s">
        <v>1207</v>
      </c>
      <c r="G182">
        <v>208.21426921056968</v>
      </c>
      <c r="H182" t="s">
        <v>5018</v>
      </c>
    </row>
    <row r="183" spans="1:8" x14ac:dyDescent="0.25">
      <c r="A183" t="s">
        <v>3974</v>
      </c>
      <c r="F183" t="s">
        <v>2195</v>
      </c>
      <c r="G183">
        <v>235.30692420611865</v>
      </c>
      <c r="H183" t="s">
        <v>5018</v>
      </c>
    </row>
    <row r="184" spans="1:8" x14ac:dyDescent="0.25">
      <c r="A184" t="s">
        <v>3971</v>
      </c>
      <c r="F184" t="s">
        <v>2185</v>
      </c>
      <c r="G184">
        <v>213.24906320805542</v>
      </c>
      <c r="H184" t="s">
        <v>5018</v>
      </c>
    </row>
    <row r="185" spans="1:8" x14ac:dyDescent="0.25">
      <c r="A185" t="s">
        <v>3972</v>
      </c>
      <c r="F185" t="s">
        <v>2189</v>
      </c>
      <c r="G185">
        <v>183.20803645028604</v>
      </c>
      <c r="H185" t="s">
        <v>5018</v>
      </c>
    </row>
    <row r="186" spans="1:8" x14ac:dyDescent="0.25">
      <c r="A186" t="s">
        <v>3332</v>
      </c>
      <c r="F186" t="s">
        <v>328</v>
      </c>
      <c r="G186">
        <v>242.2338609829967</v>
      </c>
      <c r="H186" t="s">
        <v>5018</v>
      </c>
    </row>
    <row r="187" spans="1:8" x14ac:dyDescent="0.25">
      <c r="A187" t="s">
        <v>3969</v>
      </c>
      <c r="F187" t="s">
        <v>1749</v>
      </c>
      <c r="G187">
        <v>142.24222715724022</v>
      </c>
      <c r="H187" t="s">
        <v>5018</v>
      </c>
    </row>
    <row r="188" spans="1:8" x14ac:dyDescent="0.25">
      <c r="A188" t="s">
        <v>3333</v>
      </c>
      <c r="F188" t="s">
        <v>216</v>
      </c>
      <c r="G188">
        <v>241.28566282138166</v>
      </c>
      <c r="H188" t="s">
        <v>5018</v>
      </c>
    </row>
    <row r="189" spans="1:8" x14ac:dyDescent="0.25">
      <c r="A189" t="s">
        <v>3970</v>
      </c>
      <c r="F189" t="s">
        <v>2181</v>
      </c>
      <c r="G189">
        <v>219.27779489986588</v>
      </c>
      <c r="H189" t="s">
        <v>5018</v>
      </c>
    </row>
    <row r="190" spans="1:8" x14ac:dyDescent="0.25">
      <c r="A190" t="s">
        <v>3330</v>
      </c>
      <c r="F190" t="s">
        <v>336</v>
      </c>
      <c r="G190">
        <v>247.67742483686069</v>
      </c>
      <c r="H190" t="s">
        <v>5018</v>
      </c>
    </row>
    <row r="191" spans="1:8" x14ac:dyDescent="0.25">
      <c r="A191" t="s">
        <v>3967</v>
      </c>
      <c r="F191" t="s">
        <v>848</v>
      </c>
      <c r="G191">
        <v>210.24842073369624</v>
      </c>
      <c r="H191" t="s">
        <v>5018</v>
      </c>
    </row>
    <row r="192" spans="1:8" x14ac:dyDescent="0.25">
      <c r="A192" t="s">
        <v>3331</v>
      </c>
      <c r="F192" t="s">
        <v>332</v>
      </c>
      <c r="G192">
        <v>217.26745661752025</v>
      </c>
      <c r="H192" t="s">
        <v>5018</v>
      </c>
    </row>
    <row r="193" spans="1:8" x14ac:dyDescent="0.25">
      <c r="A193" t="s">
        <v>3968</v>
      </c>
      <c r="F193" t="s">
        <v>632</v>
      </c>
      <c r="G193">
        <v>150.17810605420328</v>
      </c>
      <c r="H193" t="s">
        <v>5018</v>
      </c>
    </row>
    <row r="194" spans="1:8" x14ac:dyDescent="0.25">
      <c r="A194" t="s">
        <v>3336</v>
      </c>
      <c r="F194" t="s">
        <v>290</v>
      </c>
      <c r="G194">
        <v>227.28159175039747</v>
      </c>
      <c r="H194" t="s">
        <v>5018</v>
      </c>
    </row>
    <row r="195" spans="1:8" x14ac:dyDescent="0.25">
      <c r="A195" t="s">
        <v>3337</v>
      </c>
      <c r="F195" t="s">
        <v>275</v>
      </c>
      <c r="G195">
        <v>245.34160699006225</v>
      </c>
      <c r="H195" t="s">
        <v>5018</v>
      </c>
    </row>
    <row r="196" spans="1:8" x14ac:dyDescent="0.25">
      <c r="A196" t="s">
        <v>3334</v>
      </c>
      <c r="F196" t="s">
        <v>314</v>
      </c>
      <c r="G196">
        <v>228.27125312674173</v>
      </c>
      <c r="H196" t="s">
        <v>5018</v>
      </c>
    </row>
    <row r="197" spans="1:8" x14ac:dyDescent="0.25">
      <c r="A197" t="s">
        <v>4072</v>
      </c>
      <c r="F197" t="s">
        <v>2489</v>
      </c>
      <c r="G197">
        <v>206.11901538614114</v>
      </c>
      <c r="H197" t="s">
        <v>5018</v>
      </c>
    </row>
    <row r="198" spans="1:8" x14ac:dyDescent="0.25">
      <c r="A198" t="s">
        <v>3335</v>
      </c>
      <c r="F198" t="s">
        <v>302</v>
      </c>
      <c r="G198">
        <v>221.21629725349447</v>
      </c>
      <c r="H198" t="s">
        <v>5018</v>
      </c>
    </row>
    <row r="199" spans="1:8" x14ac:dyDescent="0.25">
      <c r="A199" t="s">
        <v>4071</v>
      </c>
      <c r="F199" t="s">
        <v>1187</v>
      </c>
      <c r="G199">
        <v>209.24212416179904</v>
      </c>
      <c r="H199" t="s">
        <v>5018</v>
      </c>
    </row>
    <row r="200" spans="1:8" x14ac:dyDescent="0.25">
      <c r="A200" t="s">
        <v>3338</v>
      </c>
      <c r="F200" t="s">
        <v>263</v>
      </c>
      <c r="G200">
        <v>199.24890459258467</v>
      </c>
      <c r="H200" t="s">
        <v>5018</v>
      </c>
    </row>
    <row r="201" spans="1:8" x14ac:dyDescent="0.25">
      <c r="A201" t="s">
        <v>3902</v>
      </c>
      <c r="F201" t="s">
        <v>1828</v>
      </c>
      <c r="G201">
        <v>140.18325166506688</v>
      </c>
      <c r="H201" t="s">
        <v>5018</v>
      </c>
    </row>
    <row r="202" spans="1:8" x14ac:dyDescent="0.25">
      <c r="A202" t="s">
        <v>4073</v>
      </c>
      <c r="F202" t="s">
        <v>1136</v>
      </c>
      <c r="G202">
        <v>234.25162251179728</v>
      </c>
      <c r="H202" t="s">
        <v>5018</v>
      </c>
    </row>
    <row r="203" spans="1:8" x14ac:dyDescent="0.25">
      <c r="A203" t="s">
        <v>3894</v>
      </c>
      <c r="F203" t="s">
        <v>1955</v>
      </c>
      <c r="G203">
        <v>170.25236798159762</v>
      </c>
      <c r="H203" t="s">
        <v>5018</v>
      </c>
    </row>
    <row r="204" spans="1:8" x14ac:dyDescent="0.25">
      <c r="A204" t="s">
        <v>3895</v>
      </c>
      <c r="F204" t="s">
        <v>1959</v>
      </c>
      <c r="G204">
        <v>211.26127125916523</v>
      </c>
      <c r="H204" t="s">
        <v>5018</v>
      </c>
    </row>
    <row r="205" spans="1:8" x14ac:dyDescent="0.25">
      <c r="A205" t="s">
        <v>3966</v>
      </c>
      <c r="F205" t="s">
        <v>772</v>
      </c>
      <c r="G205">
        <v>179.21610182979006</v>
      </c>
      <c r="H205" t="s">
        <v>5018</v>
      </c>
    </row>
    <row r="206" spans="1:8" x14ac:dyDescent="0.25">
      <c r="A206" t="s">
        <v>3896</v>
      </c>
      <c r="F206" t="s">
        <v>15</v>
      </c>
      <c r="G206">
        <v>233.30668993989681</v>
      </c>
      <c r="H206" t="s">
        <v>5018</v>
      </c>
    </row>
    <row r="207" spans="1:8" x14ac:dyDescent="0.25">
      <c r="A207" t="s">
        <v>3897</v>
      </c>
      <c r="F207" t="s">
        <v>1965</v>
      </c>
      <c r="G207">
        <v>213.30133392019425</v>
      </c>
      <c r="H207" t="s">
        <v>5018</v>
      </c>
    </row>
    <row r="208" spans="1:8" x14ac:dyDescent="0.25">
      <c r="A208" t="s">
        <v>3898</v>
      </c>
      <c r="F208" t="s">
        <v>1916</v>
      </c>
      <c r="G208">
        <v>191.29247804455522</v>
      </c>
      <c r="H208" t="s">
        <v>5018</v>
      </c>
    </row>
    <row r="209" spans="1:9" x14ac:dyDescent="0.25">
      <c r="A209" t="s">
        <v>3899</v>
      </c>
      <c r="F209" t="s">
        <v>1970</v>
      </c>
      <c r="G209">
        <v>197.27774783924741</v>
      </c>
      <c r="H209" t="s">
        <v>5018</v>
      </c>
    </row>
    <row r="210" spans="1:9" x14ac:dyDescent="0.25">
      <c r="A210" t="s">
        <v>3900</v>
      </c>
      <c r="F210" t="s">
        <v>940</v>
      </c>
      <c r="G210">
        <v>192.26122385723664</v>
      </c>
      <c r="H210" t="s">
        <v>5018</v>
      </c>
    </row>
    <row r="211" spans="1:9" x14ac:dyDescent="0.25">
      <c r="A211" t="s">
        <v>3901</v>
      </c>
      <c r="F211" t="s">
        <v>1976</v>
      </c>
      <c r="G211">
        <v>211.23318170040386</v>
      </c>
      <c r="H211" t="s">
        <v>5018</v>
      </c>
    </row>
    <row r="212" spans="1:9" x14ac:dyDescent="0.25">
      <c r="A212" t="s">
        <v>3413</v>
      </c>
      <c r="F212" t="s">
        <v>340</v>
      </c>
      <c r="G212">
        <v>169.1814190458465</v>
      </c>
      <c r="H212" t="s">
        <v>5018</v>
      </c>
    </row>
    <row r="213" spans="1:9" x14ac:dyDescent="0.25">
      <c r="A213" t="s">
        <v>3411</v>
      </c>
      <c r="F213" t="s">
        <v>278</v>
      </c>
      <c r="G213">
        <v>243.26171593422606</v>
      </c>
      <c r="H213" t="s">
        <v>5018</v>
      </c>
    </row>
    <row r="214" spans="1:9" x14ac:dyDescent="0.25">
      <c r="A214" t="s">
        <v>3412</v>
      </c>
      <c r="B214" t="s">
        <v>4102</v>
      </c>
      <c r="F214" t="s">
        <v>344</v>
      </c>
      <c r="G214">
        <v>202.20971867213669</v>
      </c>
      <c r="H214" t="s">
        <v>5018</v>
      </c>
      <c r="I214" t="s">
        <v>5019</v>
      </c>
    </row>
    <row r="215" spans="1:9" x14ac:dyDescent="0.25">
      <c r="A215" t="s">
        <v>4067</v>
      </c>
      <c r="F215" t="s">
        <v>216</v>
      </c>
      <c r="G215">
        <v>241.28566282138166</v>
      </c>
      <c r="H215" t="s">
        <v>5018</v>
      </c>
    </row>
    <row r="216" spans="1:9" x14ac:dyDescent="0.25">
      <c r="A216" t="s">
        <v>4066</v>
      </c>
      <c r="F216" t="s">
        <v>2475</v>
      </c>
      <c r="G216">
        <v>229.25437927352732</v>
      </c>
      <c r="H216" t="s">
        <v>5018</v>
      </c>
    </row>
    <row r="217" spans="1:9" x14ac:dyDescent="0.25">
      <c r="A217" t="s">
        <v>4069</v>
      </c>
      <c r="F217" t="s">
        <v>61</v>
      </c>
      <c r="G217">
        <v>246.305452393107</v>
      </c>
      <c r="H217" t="s">
        <v>5018</v>
      </c>
    </row>
    <row r="218" spans="1:9" x14ac:dyDescent="0.25">
      <c r="A218" t="s">
        <v>4068</v>
      </c>
      <c r="F218" t="s">
        <v>1753</v>
      </c>
      <c r="G218">
        <v>227.69098164830245</v>
      </c>
      <c r="H218" t="s">
        <v>5018</v>
      </c>
    </row>
    <row r="219" spans="1:9" x14ac:dyDescent="0.25">
      <c r="A219" t="s">
        <v>4063</v>
      </c>
      <c r="F219" t="s">
        <v>1753</v>
      </c>
      <c r="G219">
        <v>227.69098164830245</v>
      </c>
      <c r="H219" t="s">
        <v>5018</v>
      </c>
    </row>
    <row r="220" spans="1:9" x14ac:dyDescent="0.25">
      <c r="A220" t="s">
        <v>4062</v>
      </c>
      <c r="F220" t="s">
        <v>2463</v>
      </c>
      <c r="G220">
        <v>237.29535897067822</v>
      </c>
      <c r="H220" t="s">
        <v>5018</v>
      </c>
    </row>
    <row r="221" spans="1:9" x14ac:dyDescent="0.25">
      <c r="A221" t="s">
        <v>3557</v>
      </c>
      <c r="B221" t="s">
        <v>4102</v>
      </c>
      <c r="F221" t="s">
        <v>828</v>
      </c>
      <c r="G221">
        <v>137.18260919070769</v>
      </c>
      <c r="H221" t="s">
        <v>5018</v>
      </c>
      <c r="I221" t="s">
        <v>5019</v>
      </c>
    </row>
    <row r="222" spans="1:9" x14ac:dyDescent="0.25">
      <c r="A222" t="s">
        <v>4065</v>
      </c>
      <c r="F222" t="s">
        <v>2337</v>
      </c>
      <c r="G222">
        <v>238.35066066499962</v>
      </c>
      <c r="H222" t="s">
        <v>5018</v>
      </c>
    </row>
    <row r="223" spans="1:9" x14ac:dyDescent="0.25">
      <c r="A223" t="s">
        <v>3483</v>
      </c>
      <c r="F223" t="s">
        <v>598</v>
      </c>
      <c r="G223">
        <v>205.63903178814166</v>
      </c>
      <c r="H223" t="s">
        <v>5018</v>
      </c>
    </row>
    <row r="224" spans="1:9" x14ac:dyDescent="0.25">
      <c r="A224" t="s">
        <v>4064</v>
      </c>
      <c r="F224" t="s">
        <v>2469</v>
      </c>
      <c r="G224">
        <v>177.16039192733132</v>
      </c>
      <c r="H224" t="s">
        <v>5018</v>
      </c>
    </row>
    <row r="225" spans="1:8" x14ac:dyDescent="0.25">
      <c r="A225" t="s">
        <v>3484</v>
      </c>
      <c r="F225" t="s">
        <v>602</v>
      </c>
      <c r="G225">
        <v>237.25553057587103</v>
      </c>
      <c r="H225" t="s">
        <v>5018</v>
      </c>
    </row>
    <row r="226" spans="1:8" x14ac:dyDescent="0.25">
      <c r="A226" t="s">
        <v>3555</v>
      </c>
      <c r="F226" t="s">
        <v>822</v>
      </c>
      <c r="G226">
        <v>136.1945826342855</v>
      </c>
      <c r="H226" t="s">
        <v>5018</v>
      </c>
    </row>
    <row r="227" spans="1:8" x14ac:dyDescent="0.25">
      <c r="A227" t="s">
        <v>3485</v>
      </c>
      <c r="F227" t="s">
        <v>606</v>
      </c>
      <c r="G227">
        <v>244.24647690093369</v>
      </c>
      <c r="H227" t="s">
        <v>5018</v>
      </c>
    </row>
    <row r="228" spans="1:8" x14ac:dyDescent="0.25">
      <c r="A228" t="s">
        <v>3556</v>
      </c>
      <c r="F228" t="s">
        <v>258</v>
      </c>
      <c r="G228">
        <v>220.29228024525688</v>
      </c>
      <c r="H228" t="s">
        <v>5018</v>
      </c>
    </row>
    <row r="229" spans="1:8" x14ac:dyDescent="0.25">
      <c r="A229" t="s">
        <v>4070</v>
      </c>
      <c r="F229" t="s">
        <v>882</v>
      </c>
      <c r="G229">
        <v>209.24538975151364</v>
      </c>
      <c r="H229" t="s">
        <v>5018</v>
      </c>
    </row>
    <row r="230" spans="1:8" x14ac:dyDescent="0.25">
      <c r="A230" t="s">
        <v>3481</v>
      </c>
      <c r="F230" t="s">
        <v>592</v>
      </c>
      <c r="G230">
        <v>184.1647078582323</v>
      </c>
      <c r="H230" t="s">
        <v>5018</v>
      </c>
    </row>
    <row r="231" spans="1:8" x14ac:dyDescent="0.25">
      <c r="A231" t="s">
        <v>3996</v>
      </c>
      <c r="F231" t="s">
        <v>772</v>
      </c>
      <c r="G231">
        <v>179.21610182979006</v>
      </c>
      <c r="H231" t="s">
        <v>5018</v>
      </c>
    </row>
    <row r="232" spans="1:8" x14ac:dyDescent="0.25">
      <c r="A232" t="s">
        <v>3482</v>
      </c>
      <c r="F232" t="s">
        <v>468</v>
      </c>
      <c r="G232">
        <v>217.2619133922143</v>
      </c>
      <c r="H232" t="s">
        <v>5018</v>
      </c>
    </row>
    <row r="233" spans="1:8" x14ac:dyDescent="0.25">
      <c r="A233" t="s">
        <v>3995</v>
      </c>
      <c r="F233" t="s">
        <v>692</v>
      </c>
      <c r="G233">
        <v>180.20412838621229</v>
      </c>
      <c r="H233" t="s">
        <v>5018</v>
      </c>
    </row>
    <row r="234" spans="1:8" x14ac:dyDescent="0.25">
      <c r="A234" t="s">
        <v>3994</v>
      </c>
      <c r="F234" t="s">
        <v>2256</v>
      </c>
      <c r="G234">
        <v>184.21106743246867</v>
      </c>
      <c r="H234" t="s">
        <v>5018</v>
      </c>
    </row>
    <row r="235" spans="1:8" x14ac:dyDescent="0.25">
      <c r="A235" t="s">
        <v>3993</v>
      </c>
      <c r="F235" t="s">
        <v>2122</v>
      </c>
      <c r="G235">
        <v>214.26191373352441</v>
      </c>
      <c r="H235" t="s">
        <v>5018</v>
      </c>
    </row>
    <row r="236" spans="1:8" x14ac:dyDescent="0.25">
      <c r="A236" t="s">
        <v>3992</v>
      </c>
      <c r="F236" t="s">
        <v>2250</v>
      </c>
      <c r="G236">
        <v>141.21110661629626</v>
      </c>
      <c r="H236" t="s">
        <v>5018</v>
      </c>
    </row>
    <row r="237" spans="1:8" x14ac:dyDescent="0.25">
      <c r="A237" t="s">
        <v>3991</v>
      </c>
      <c r="F237" t="s">
        <v>2246</v>
      </c>
      <c r="G237">
        <v>173.25301045595683</v>
      </c>
      <c r="H237" t="s">
        <v>5018</v>
      </c>
    </row>
    <row r="238" spans="1:8" x14ac:dyDescent="0.25">
      <c r="A238" t="s">
        <v>3990</v>
      </c>
      <c r="F238" t="s">
        <v>2243</v>
      </c>
      <c r="G238">
        <v>191.1507309995157</v>
      </c>
      <c r="H238" t="s">
        <v>5018</v>
      </c>
    </row>
    <row r="239" spans="1:8" x14ac:dyDescent="0.25">
      <c r="A239" t="s">
        <v>3402</v>
      </c>
      <c r="F239" t="s">
        <v>278</v>
      </c>
      <c r="G239">
        <v>243.26171593422606</v>
      </c>
      <c r="H239" t="s">
        <v>5018</v>
      </c>
    </row>
    <row r="240" spans="1:8" x14ac:dyDescent="0.25">
      <c r="A240" t="s">
        <v>3403</v>
      </c>
      <c r="F240" t="s">
        <v>267</v>
      </c>
      <c r="G240">
        <v>245.24950788311628</v>
      </c>
      <c r="H240" t="s">
        <v>5018</v>
      </c>
    </row>
    <row r="241" spans="1:9" x14ac:dyDescent="0.25">
      <c r="A241" t="s">
        <v>3406</v>
      </c>
      <c r="F241" t="s">
        <v>228</v>
      </c>
      <c r="G241">
        <v>246.32963354648447</v>
      </c>
      <c r="H241" t="s">
        <v>5018</v>
      </c>
    </row>
    <row r="242" spans="1:9" x14ac:dyDescent="0.25">
      <c r="A242" t="s">
        <v>3407</v>
      </c>
      <c r="F242" t="s">
        <v>220</v>
      </c>
      <c r="G242">
        <v>241.2458344265745</v>
      </c>
      <c r="H242" t="s">
        <v>5018</v>
      </c>
    </row>
    <row r="243" spans="1:9" x14ac:dyDescent="0.25">
      <c r="A243" t="s">
        <v>3404</v>
      </c>
      <c r="F243" t="s">
        <v>250</v>
      </c>
      <c r="G243">
        <v>157.21377713358024</v>
      </c>
      <c r="H243" t="s">
        <v>5018</v>
      </c>
    </row>
    <row r="244" spans="1:9" x14ac:dyDescent="0.25">
      <c r="A244" t="s">
        <v>3554</v>
      </c>
      <c r="F244" t="s">
        <v>818</v>
      </c>
      <c r="G244">
        <v>122.16796522984589</v>
      </c>
      <c r="H244" t="s">
        <v>5018</v>
      </c>
    </row>
    <row r="245" spans="1:9" x14ac:dyDescent="0.25">
      <c r="A245" t="s">
        <v>3998</v>
      </c>
      <c r="F245" t="s">
        <v>1811</v>
      </c>
      <c r="G245">
        <v>200.27839031360659</v>
      </c>
      <c r="H245" t="s">
        <v>5018</v>
      </c>
    </row>
    <row r="246" spans="1:9" x14ac:dyDescent="0.25">
      <c r="A246" t="s">
        <v>3405</v>
      </c>
      <c r="F246" t="s">
        <v>240</v>
      </c>
      <c r="G246">
        <v>237.29699379060025</v>
      </c>
      <c r="H246" t="s">
        <v>5018</v>
      </c>
    </row>
    <row r="247" spans="1:9" x14ac:dyDescent="0.25">
      <c r="A247" t="s">
        <v>3997</v>
      </c>
      <c r="F247" t="s">
        <v>2264</v>
      </c>
      <c r="G247">
        <v>215.27085585360948</v>
      </c>
      <c r="H247" t="s">
        <v>5018</v>
      </c>
    </row>
    <row r="248" spans="1:9" x14ac:dyDescent="0.25">
      <c r="A248" t="s">
        <v>3410</v>
      </c>
      <c r="F248" t="s">
        <v>206</v>
      </c>
      <c r="G248">
        <v>217.1995386639517</v>
      </c>
      <c r="H248" t="s">
        <v>5018</v>
      </c>
    </row>
    <row r="249" spans="1:9" x14ac:dyDescent="0.25">
      <c r="A249" t="s">
        <v>3552</v>
      </c>
      <c r="F249" t="s">
        <v>814</v>
      </c>
      <c r="G249">
        <v>208.26062878480604</v>
      </c>
      <c r="H249" t="s">
        <v>5018</v>
      </c>
    </row>
    <row r="250" spans="1:9" x14ac:dyDescent="0.25">
      <c r="A250" t="s">
        <v>3553</v>
      </c>
      <c r="F250" t="s">
        <v>1033</v>
      </c>
      <c r="G250">
        <v>212.24766704579488</v>
      </c>
      <c r="H250" t="s">
        <v>5018</v>
      </c>
    </row>
    <row r="251" spans="1:9" x14ac:dyDescent="0.25">
      <c r="A251" s="13" t="s">
        <v>3408</v>
      </c>
      <c r="B251" s="13"/>
      <c r="C251" s="13"/>
      <c r="D251" s="14"/>
      <c r="F251" t="s">
        <v>212</v>
      </c>
      <c r="G251">
        <v>171.23712894830524</v>
      </c>
      <c r="H251" t="s">
        <v>5018</v>
      </c>
    </row>
    <row r="252" spans="1:9" x14ac:dyDescent="0.25">
      <c r="A252" t="s">
        <v>3550</v>
      </c>
      <c r="F252" t="s">
        <v>806</v>
      </c>
      <c r="G252">
        <v>219.24024414065005</v>
      </c>
      <c r="H252" t="s">
        <v>5018</v>
      </c>
    </row>
    <row r="253" spans="1:9" x14ac:dyDescent="0.25">
      <c r="A253" t="s">
        <v>3409</v>
      </c>
      <c r="F253" t="s">
        <v>57</v>
      </c>
      <c r="G253">
        <v>195.21877234707407</v>
      </c>
      <c r="H253" t="s">
        <v>5018</v>
      </c>
    </row>
    <row r="254" spans="1:9" x14ac:dyDescent="0.25">
      <c r="A254" t="s">
        <v>3551</v>
      </c>
      <c r="B254" t="s">
        <v>4102</v>
      </c>
      <c r="F254" t="s">
        <v>810</v>
      </c>
      <c r="G254">
        <v>204.26869416431003</v>
      </c>
      <c r="H254" t="s">
        <v>5018</v>
      </c>
      <c r="I254" t="s">
        <v>5019</v>
      </c>
    </row>
    <row r="255" spans="1:9" x14ac:dyDescent="0.25">
      <c r="A255" t="s">
        <v>3548</v>
      </c>
      <c r="F255" t="s">
        <v>802</v>
      </c>
      <c r="G255">
        <v>191.27319730081442</v>
      </c>
      <c r="H255" t="s">
        <v>5018</v>
      </c>
    </row>
    <row r="256" spans="1:9" x14ac:dyDescent="0.25">
      <c r="A256" t="s">
        <v>4096</v>
      </c>
      <c r="F256" t="s">
        <v>2554</v>
      </c>
      <c r="G256">
        <v>261.19104590076023</v>
      </c>
      <c r="H256" t="s">
        <v>5018</v>
      </c>
    </row>
    <row r="257" spans="1:8" x14ac:dyDescent="0.25">
      <c r="A257" t="s">
        <v>3549</v>
      </c>
      <c r="F257" t="s">
        <v>1030</v>
      </c>
      <c r="G257">
        <v>234.31889764969648</v>
      </c>
      <c r="H257" t="s">
        <v>5018</v>
      </c>
    </row>
    <row r="258" spans="1:8" x14ac:dyDescent="0.25">
      <c r="A258" t="s">
        <v>4095</v>
      </c>
      <c r="F258" t="s">
        <v>2550</v>
      </c>
      <c r="G258">
        <v>229.31900886323865</v>
      </c>
      <c r="H258" t="s">
        <v>5018</v>
      </c>
    </row>
    <row r="259" spans="1:8" x14ac:dyDescent="0.25">
      <c r="A259" t="s">
        <v>3546</v>
      </c>
      <c r="F259" t="s">
        <v>744</v>
      </c>
      <c r="G259">
        <v>166.17751098177268</v>
      </c>
      <c r="H259" t="s">
        <v>5018</v>
      </c>
    </row>
    <row r="260" spans="1:8" x14ac:dyDescent="0.25">
      <c r="A260" t="s">
        <v>3547</v>
      </c>
      <c r="F260" t="s">
        <v>1026</v>
      </c>
      <c r="G260">
        <v>187.22088663444492</v>
      </c>
      <c r="H260" t="s">
        <v>5018</v>
      </c>
    </row>
    <row r="261" spans="1:8" x14ac:dyDescent="0.25">
      <c r="A261" t="s">
        <v>4097</v>
      </c>
      <c r="F261" t="s">
        <v>2558</v>
      </c>
      <c r="G261">
        <v>260.68463371213005</v>
      </c>
      <c r="H261" t="s">
        <v>5018</v>
      </c>
    </row>
    <row r="262" spans="1:8" x14ac:dyDescent="0.25">
      <c r="A262" t="s">
        <v>3474</v>
      </c>
      <c r="F262" t="s">
        <v>565</v>
      </c>
      <c r="G262">
        <v>205.25672072073223</v>
      </c>
      <c r="H262" t="s">
        <v>5018</v>
      </c>
    </row>
    <row r="263" spans="1:8" x14ac:dyDescent="0.25">
      <c r="A263" t="s">
        <v>3475</v>
      </c>
      <c r="F263" t="s">
        <v>569</v>
      </c>
      <c r="G263">
        <v>180.1610344016905</v>
      </c>
      <c r="H263" t="s">
        <v>5018</v>
      </c>
    </row>
    <row r="264" spans="1:8" x14ac:dyDescent="0.25">
      <c r="A264" t="s">
        <v>3476</v>
      </c>
      <c r="F264" t="s">
        <v>572</v>
      </c>
      <c r="G264">
        <v>151.16613261062551</v>
      </c>
      <c r="H264" t="s">
        <v>5018</v>
      </c>
    </row>
    <row r="265" spans="1:8" x14ac:dyDescent="0.25">
      <c r="A265" t="s">
        <v>3477</v>
      </c>
      <c r="F265" t="s">
        <v>576</v>
      </c>
      <c r="G265">
        <v>192.28050460097742</v>
      </c>
      <c r="H265" t="s">
        <v>5018</v>
      </c>
    </row>
    <row r="266" spans="1:8" x14ac:dyDescent="0.25">
      <c r="A266" s="13" t="s">
        <v>3478</v>
      </c>
      <c r="B266" s="13"/>
      <c r="C266" s="13"/>
      <c r="D266" s="14"/>
      <c r="F266" t="s">
        <v>580</v>
      </c>
      <c r="G266">
        <v>201.26478610023625</v>
      </c>
      <c r="H266" t="s">
        <v>5018</v>
      </c>
    </row>
    <row r="267" spans="1:8" x14ac:dyDescent="0.25">
      <c r="A267" t="s">
        <v>3479</v>
      </c>
      <c r="F267" t="s">
        <v>584</v>
      </c>
      <c r="G267">
        <v>156.13956260811452</v>
      </c>
      <c r="H267" t="s">
        <v>5018</v>
      </c>
    </row>
    <row r="268" spans="1:8" x14ac:dyDescent="0.25">
      <c r="A268" s="13" t="s">
        <v>3480</v>
      </c>
      <c r="B268" s="13"/>
      <c r="C268" s="13"/>
      <c r="D268" s="14"/>
      <c r="F268" t="s">
        <v>588</v>
      </c>
      <c r="G268">
        <v>235.26383022159692</v>
      </c>
      <c r="H268" t="s">
        <v>5018</v>
      </c>
    </row>
    <row r="269" spans="1:8" x14ac:dyDescent="0.25">
      <c r="A269" s="13" t="s">
        <v>3623</v>
      </c>
      <c r="B269" s="13"/>
      <c r="C269" s="13"/>
      <c r="D269" s="14"/>
      <c r="F269" t="s">
        <v>1090</v>
      </c>
      <c r="G269">
        <v>229.27819251430824</v>
      </c>
      <c r="H269" t="s">
        <v>5018</v>
      </c>
    </row>
    <row r="270" spans="1:8" x14ac:dyDescent="0.25">
      <c r="A270" s="13" t="s">
        <v>3624</v>
      </c>
      <c r="B270" s="13"/>
      <c r="C270" s="13"/>
      <c r="D270" s="14"/>
      <c r="F270" t="s">
        <v>1094</v>
      </c>
      <c r="G270">
        <v>188.18310126769711</v>
      </c>
      <c r="H270" t="s">
        <v>5018</v>
      </c>
    </row>
    <row r="271" spans="1:8" x14ac:dyDescent="0.25">
      <c r="A271" s="13" t="s">
        <v>3625</v>
      </c>
      <c r="B271" s="13"/>
      <c r="C271" s="13"/>
      <c r="D271" s="14"/>
      <c r="F271" t="s">
        <v>1098</v>
      </c>
      <c r="G271">
        <v>241.71433346302746</v>
      </c>
      <c r="H271" t="s">
        <v>5018</v>
      </c>
    </row>
    <row r="272" spans="1:8" x14ac:dyDescent="0.25">
      <c r="A272" s="13" t="s">
        <v>3626</v>
      </c>
      <c r="B272" s="13"/>
      <c r="C272" s="13"/>
      <c r="D272" s="14"/>
      <c r="F272" t="s">
        <v>1101</v>
      </c>
      <c r="G272">
        <v>180.22830953958973</v>
      </c>
      <c r="H272" t="s">
        <v>5018</v>
      </c>
    </row>
    <row r="273" spans="1:8" x14ac:dyDescent="0.25">
      <c r="A273" s="13" t="s">
        <v>3387</v>
      </c>
      <c r="B273" s="13"/>
      <c r="C273" s="13"/>
      <c r="D273" s="14"/>
      <c r="F273" t="s">
        <v>358</v>
      </c>
      <c r="G273">
        <v>170.2334551504533</v>
      </c>
      <c r="H273" t="s">
        <v>5018</v>
      </c>
    </row>
    <row r="274" spans="1:8" x14ac:dyDescent="0.25">
      <c r="A274" t="s">
        <v>3619</v>
      </c>
      <c r="F274" t="s">
        <v>1076</v>
      </c>
      <c r="G274">
        <v>242.31514854240359</v>
      </c>
      <c r="H274" t="s">
        <v>5018</v>
      </c>
    </row>
    <row r="275" spans="1:8" x14ac:dyDescent="0.25">
      <c r="A275" t="s">
        <v>3388</v>
      </c>
      <c r="F275" t="s">
        <v>354</v>
      </c>
      <c r="G275">
        <v>207.26933663866924</v>
      </c>
      <c r="H275" t="s">
        <v>5018</v>
      </c>
    </row>
    <row r="276" spans="1:8" x14ac:dyDescent="0.25">
      <c r="A276" t="s">
        <v>3620</v>
      </c>
      <c r="F276" t="s">
        <v>336</v>
      </c>
      <c r="G276">
        <v>247.67742483686069</v>
      </c>
      <c r="H276" t="s">
        <v>5018</v>
      </c>
    </row>
    <row r="277" spans="1:8" x14ac:dyDescent="0.25">
      <c r="A277" t="s">
        <v>3621</v>
      </c>
      <c r="F277" t="s">
        <v>1082</v>
      </c>
      <c r="G277">
        <v>233.34978392441857</v>
      </c>
      <c r="H277" t="s">
        <v>5018</v>
      </c>
    </row>
    <row r="278" spans="1:8" x14ac:dyDescent="0.25">
      <c r="A278" t="s">
        <v>3622</v>
      </c>
      <c r="F278" t="s">
        <v>1086</v>
      </c>
      <c r="G278">
        <v>231.29407402195983</v>
      </c>
      <c r="H278" t="s">
        <v>5018</v>
      </c>
    </row>
    <row r="279" spans="1:8" x14ac:dyDescent="0.25">
      <c r="A279" t="s">
        <v>3389</v>
      </c>
      <c r="F279" t="s">
        <v>350</v>
      </c>
      <c r="G279">
        <v>210.66045617978909</v>
      </c>
      <c r="H279" t="s">
        <v>5018</v>
      </c>
    </row>
    <row r="280" spans="1:8" x14ac:dyDescent="0.25">
      <c r="A280" t="s">
        <v>3618</v>
      </c>
      <c r="F280" t="s">
        <v>1072</v>
      </c>
      <c r="G280">
        <v>239.27631249315925</v>
      </c>
      <c r="H280" t="s">
        <v>5018</v>
      </c>
    </row>
    <row r="281" spans="1:8" x14ac:dyDescent="0.25">
      <c r="A281" t="s">
        <v>4089</v>
      </c>
      <c r="F281" t="s">
        <v>2536</v>
      </c>
      <c r="G281">
        <v>207.29514856183923</v>
      </c>
      <c r="H281" t="s">
        <v>5018</v>
      </c>
    </row>
    <row r="282" spans="1:8" x14ac:dyDescent="0.25">
      <c r="A282" t="s">
        <v>4088</v>
      </c>
      <c r="F282" t="s">
        <v>2532</v>
      </c>
      <c r="G282">
        <v>249.37337000536542</v>
      </c>
      <c r="H282" t="s">
        <v>5018</v>
      </c>
    </row>
    <row r="283" spans="1:8" x14ac:dyDescent="0.25">
      <c r="A283" t="s">
        <v>4091</v>
      </c>
      <c r="F283" t="s">
        <v>1370</v>
      </c>
      <c r="G283">
        <v>228.33325994240781</v>
      </c>
      <c r="H283" t="s">
        <v>5018</v>
      </c>
    </row>
    <row r="284" spans="1:8" x14ac:dyDescent="0.25">
      <c r="A284" t="s">
        <v>4090</v>
      </c>
      <c r="F284" t="s">
        <v>2539</v>
      </c>
      <c r="G284">
        <v>235.23964906821945</v>
      </c>
      <c r="H284" t="s">
        <v>5018</v>
      </c>
    </row>
    <row r="285" spans="1:8" x14ac:dyDescent="0.25">
      <c r="A285" t="s">
        <v>3459</v>
      </c>
      <c r="F285" t="s">
        <v>513</v>
      </c>
      <c r="G285">
        <v>139.15539671383752</v>
      </c>
      <c r="H285" t="s">
        <v>5018</v>
      </c>
    </row>
    <row r="286" spans="1:8" x14ac:dyDescent="0.25">
      <c r="A286" t="s">
        <v>3460</v>
      </c>
      <c r="F286" t="s">
        <v>517</v>
      </c>
      <c r="G286">
        <v>216.23960166629087</v>
      </c>
      <c r="H286" t="s">
        <v>5018</v>
      </c>
    </row>
    <row r="287" spans="1:8" x14ac:dyDescent="0.25">
      <c r="A287" t="s">
        <v>4087</v>
      </c>
      <c r="F287" t="s">
        <v>2528</v>
      </c>
      <c r="G287">
        <v>213.34442790471601</v>
      </c>
      <c r="H287" t="s">
        <v>5018</v>
      </c>
    </row>
    <row r="288" spans="1:8" x14ac:dyDescent="0.25">
      <c r="A288" t="s">
        <v>3461</v>
      </c>
      <c r="F288" t="s">
        <v>521</v>
      </c>
      <c r="G288">
        <v>237.27971172924848</v>
      </c>
      <c r="H288" t="s">
        <v>5018</v>
      </c>
    </row>
    <row r="289" spans="1:9" x14ac:dyDescent="0.25">
      <c r="A289" t="s">
        <v>4086</v>
      </c>
      <c r="F289" t="s">
        <v>2524</v>
      </c>
      <c r="G289">
        <v>243.30480991874782</v>
      </c>
      <c r="H289" t="s">
        <v>5018</v>
      </c>
    </row>
    <row r="290" spans="1:9" x14ac:dyDescent="0.25">
      <c r="A290" t="s">
        <v>3533</v>
      </c>
      <c r="F290" t="s">
        <v>766</v>
      </c>
      <c r="G290">
        <v>192.21486428300028</v>
      </c>
      <c r="H290" t="s">
        <v>5018</v>
      </c>
    </row>
    <row r="291" spans="1:9" x14ac:dyDescent="0.25">
      <c r="A291" t="s">
        <v>3531</v>
      </c>
      <c r="F291" t="s">
        <v>758</v>
      </c>
      <c r="G291">
        <v>197.16347031144252</v>
      </c>
      <c r="H291" t="s">
        <v>5018</v>
      </c>
    </row>
    <row r="292" spans="1:9" x14ac:dyDescent="0.25">
      <c r="A292" t="s">
        <v>3532</v>
      </c>
      <c r="F292" t="s">
        <v>762</v>
      </c>
      <c r="G292">
        <v>205.6439321977783</v>
      </c>
      <c r="H292" t="s">
        <v>5018</v>
      </c>
    </row>
    <row r="293" spans="1:9" x14ac:dyDescent="0.25">
      <c r="A293" t="s">
        <v>4093</v>
      </c>
      <c r="F293" t="s">
        <v>354</v>
      </c>
      <c r="G293">
        <v>207.26933663866924</v>
      </c>
      <c r="H293" t="s">
        <v>5018</v>
      </c>
    </row>
    <row r="294" spans="1:9" x14ac:dyDescent="0.25">
      <c r="A294" t="s">
        <v>4092</v>
      </c>
      <c r="F294" t="s">
        <v>354</v>
      </c>
      <c r="G294">
        <v>207.26933663866924</v>
      </c>
      <c r="H294" t="s">
        <v>5018</v>
      </c>
    </row>
    <row r="295" spans="1:9" x14ac:dyDescent="0.25">
      <c r="A295" t="s">
        <v>4094</v>
      </c>
      <c r="F295" t="s">
        <v>762</v>
      </c>
      <c r="G295">
        <v>205.64393219777833</v>
      </c>
      <c r="H295" t="s">
        <v>5018</v>
      </c>
      <c r="I295" t="s">
        <v>5019</v>
      </c>
    </row>
    <row r="296" spans="1:9" x14ac:dyDescent="0.25">
      <c r="A296" t="s">
        <v>3380</v>
      </c>
      <c r="F296" t="s">
        <v>282</v>
      </c>
      <c r="G296">
        <v>171.19730055349805</v>
      </c>
      <c r="H296" t="s">
        <v>5018</v>
      </c>
    </row>
    <row r="297" spans="1:9" x14ac:dyDescent="0.25">
      <c r="A297" t="s">
        <v>3381</v>
      </c>
      <c r="F297" t="s">
        <v>216</v>
      </c>
      <c r="G297">
        <v>241.28566282138166</v>
      </c>
      <c r="H297" t="s">
        <v>5018</v>
      </c>
    </row>
    <row r="298" spans="1:9" x14ac:dyDescent="0.25">
      <c r="A298" t="s">
        <v>3627</v>
      </c>
      <c r="F298" t="s">
        <v>1105</v>
      </c>
      <c r="G298">
        <v>239.33868722142182</v>
      </c>
      <c r="H298" t="s">
        <v>5018</v>
      </c>
    </row>
    <row r="299" spans="1:9" x14ac:dyDescent="0.25">
      <c r="A299" t="s">
        <v>3378</v>
      </c>
      <c r="F299" t="s">
        <v>306</v>
      </c>
      <c r="G299">
        <v>226.24946048118767</v>
      </c>
      <c r="H299" t="s">
        <v>5018</v>
      </c>
    </row>
    <row r="300" spans="1:9" x14ac:dyDescent="0.25">
      <c r="A300" t="s">
        <v>3628</v>
      </c>
      <c r="F300" t="s">
        <v>1109</v>
      </c>
      <c r="G300">
        <v>194.23074579065184</v>
      </c>
      <c r="H300" t="s">
        <v>5018</v>
      </c>
    </row>
    <row r="301" spans="1:9" x14ac:dyDescent="0.25">
      <c r="A301" t="s">
        <v>3379</v>
      </c>
      <c r="F301" t="s">
        <v>294</v>
      </c>
      <c r="G301">
        <v>264.15185998031222</v>
      </c>
      <c r="H301" t="s">
        <v>5018</v>
      </c>
    </row>
    <row r="302" spans="1:9" x14ac:dyDescent="0.25">
      <c r="A302" t="s">
        <v>3629</v>
      </c>
      <c r="F302" t="s">
        <v>1113</v>
      </c>
      <c r="G302">
        <v>244.25655814291486</v>
      </c>
      <c r="H302" t="s">
        <v>5018</v>
      </c>
    </row>
    <row r="303" spans="1:9" x14ac:dyDescent="0.25">
      <c r="A303" t="s">
        <v>3384</v>
      </c>
      <c r="F303" t="s">
        <v>232</v>
      </c>
      <c r="G303">
        <v>212.24440145608028</v>
      </c>
      <c r="H303" t="s">
        <v>5018</v>
      </c>
    </row>
    <row r="304" spans="1:9" x14ac:dyDescent="0.25">
      <c r="A304" t="s">
        <v>3385</v>
      </c>
      <c r="F304" t="s">
        <v>224</v>
      </c>
      <c r="G304">
        <v>232.32192897318919</v>
      </c>
      <c r="H304" t="s">
        <v>5018</v>
      </c>
    </row>
    <row r="305" spans="1:8" x14ac:dyDescent="0.25">
      <c r="A305" t="s">
        <v>3382</v>
      </c>
      <c r="F305" t="s">
        <v>254</v>
      </c>
      <c r="G305">
        <v>201.26805168995088</v>
      </c>
      <c r="H305" t="s">
        <v>5018</v>
      </c>
    </row>
    <row r="306" spans="1:8" x14ac:dyDescent="0.25">
      <c r="A306" t="s">
        <v>3383</v>
      </c>
      <c r="F306" t="s">
        <v>163</v>
      </c>
      <c r="G306">
        <v>246.26235840858527</v>
      </c>
      <c r="H306" t="s">
        <v>5018</v>
      </c>
    </row>
    <row r="307" spans="1:8" x14ac:dyDescent="0.25">
      <c r="A307" t="s">
        <v>3530</v>
      </c>
      <c r="F307" t="s">
        <v>754</v>
      </c>
      <c r="G307">
        <v>246.07612918097954</v>
      </c>
      <c r="H307" t="s">
        <v>5018</v>
      </c>
    </row>
    <row r="308" spans="1:8" x14ac:dyDescent="0.25">
      <c r="A308" t="s">
        <v>3386</v>
      </c>
      <c r="B308" t="s">
        <v>4113</v>
      </c>
      <c r="F308" t="s">
        <v>216</v>
      </c>
      <c r="G308">
        <v>241.28566282138166</v>
      </c>
      <c r="H308" t="s">
        <v>5018</v>
      </c>
    </row>
    <row r="309" spans="1:8" x14ac:dyDescent="0.25">
      <c r="A309" t="s">
        <v>3528</v>
      </c>
      <c r="F309" t="s">
        <v>750</v>
      </c>
      <c r="G309">
        <v>223.22827035576213</v>
      </c>
      <c r="H309" t="s">
        <v>5018</v>
      </c>
    </row>
    <row r="310" spans="1:8" x14ac:dyDescent="0.25">
      <c r="A310" t="s">
        <v>3529</v>
      </c>
      <c r="F310" t="s">
        <v>1012</v>
      </c>
      <c r="G310">
        <v>194.18765180613011</v>
      </c>
      <c r="H310" t="s">
        <v>5018</v>
      </c>
    </row>
    <row r="311" spans="1:8" x14ac:dyDescent="0.25">
      <c r="A311" t="s">
        <v>3526</v>
      </c>
      <c r="F311" t="s">
        <v>744</v>
      </c>
      <c r="G311">
        <v>166.17751098177268</v>
      </c>
      <c r="H311" t="s">
        <v>5018</v>
      </c>
    </row>
    <row r="312" spans="1:8" x14ac:dyDescent="0.25">
      <c r="A312" t="s">
        <v>3527</v>
      </c>
      <c r="F312" t="s">
        <v>736</v>
      </c>
      <c r="G312">
        <v>235.30528938619662</v>
      </c>
      <c r="H312" t="s">
        <v>5018</v>
      </c>
    </row>
    <row r="313" spans="1:8" x14ac:dyDescent="0.25">
      <c r="A313" t="s">
        <v>3524</v>
      </c>
      <c r="F313" t="s">
        <v>736</v>
      </c>
      <c r="G313">
        <v>235.30528938619665</v>
      </c>
      <c r="H313" t="s">
        <v>5018</v>
      </c>
    </row>
    <row r="314" spans="1:8" x14ac:dyDescent="0.25">
      <c r="A314" t="s">
        <v>3450</v>
      </c>
      <c r="F314" t="s">
        <v>478</v>
      </c>
      <c r="G314">
        <v>242.11228411924489</v>
      </c>
      <c r="H314" t="s">
        <v>5018</v>
      </c>
    </row>
    <row r="315" spans="1:8" x14ac:dyDescent="0.25">
      <c r="A315" t="s">
        <v>3525</v>
      </c>
      <c r="F315" t="s">
        <v>740</v>
      </c>
      <c r="G315">
        <v>206.2016532926327</v>
      </c>
      <c r="H315" t="s">
        <v>5018</v>
      </c>
    </row>
    <row r="316" spans="1:8" x14ac:dyDescent="0.25">
      <c r="A316" t="s">
        <v>3451</v>
      </c>
      <c r="F316" t="s">
        <v>482</v>
      </c>
      <c r="G316">
        <v>193.19962524970788</v>
      </c>
      <c r="H316" t="s">
        <v>5018</v>
      </c>
    </row>
    <row r="317" spans="1:8" x14ac:dyDescent="0.25">
      <c r="A317" t="s">
        <v>3522</v>
      </c>
      <c r="F317" t="s">
        <v>728</v>
      </c>
      <c r="G317">
        <v>109.12937438182853</v>
      </c>
      <c r="H317" t="s">
        <v>5018</v>
      </c>
    </row>
    <row r="318" spans="1:8" x14ac:dyDescent="0.25">
      <c r="A318" t="s">
        <v>3452</v>
      </c>
      <c r="F318" t="s">
        <v>486</v>
      </c>
      <c r="G318">
        <v>212.12024736237882</v>
      </c>
      <c r="H318" t="s">
        <v>5018</v>
      </c>
    </row>
    <row r="319" spans="1:8" x14ac:dyDescent="0.25">
      <c r="A319" t="s">
        <v>3523</v>
      </c>
      <c r="F319" t="s">
        <v>732</v>
      </c>
      <c r="G319">
        <v>190.22152910880411</v>
      </c>
      <c r="H319" t="s">
        <v>5018</v>
      </c>
    </row>
    <row r="320" spans="1:8" x14ac:dyDescent="0.25">
      <c r="A320" t="s">
        <v>3453</v>
      </c>
      <c r="F320" t="s">
        <v>490</v>
      </c>
      <c r="G320">
        <v>210.25759746131328</v>
      </c>
      <c r="H320" t="s">
        <v>5018</v>
      </c>
    </row>
    <row r="321" spans="1:8" x14ac:dyDescent="0.25">
      <c r="A321" t="s">
        <v>3454</v>
      </c>
      <c r="F321" t="s">
        <v>493</v>
      </c>
      <c r="G321">
        <v>178.23134086308247</v>
      </c>
      <c r="H321" t="s">
        <v>5018</v>
      </c>
    </row>
    <row r="322" spans="1:8" x14ac:dyDescent="0.25">
      <c r="A322" t="s">
        <v>3455</v>
      </c>
      <c r="F322" t="s">
        <v>497</v>
      </c>
      <c r="G322">
        <v>164.1648950638357</v>
      </c>
      <c r="H322" t="s">
        <v>5018</v>
      </c>
    </row>
    <row r="323" spans="1:8" x14ac:dyDescent="0.25">
      <c r="A323" s="13" t="s">
        <v>3456</v>
      </c>
      <c r="B323" s="13"/>
      <c r="C323" s="13"/>
      <c r="D323" s="14"/>
      <c r="F323" t="s">
        <v>501</v>
      </c>
      <c r="G323">
        <v>242.29623571125927</v>
      </c>
      <c r="H323" t="s">
        <v>5018</v>
      </c>
    </row>
    <row r="324" spans="1:8" x14ac:dyDescent="0.25">
      <c r="A324" t="s">
        <v>3457</v>
      </c>
      <c r="F324" t="s">
        <v>505</v>
      </c>
      <c r="G324">
        <v>201.22005729579246</v>
      </c>
      <c r="H324" t="s">
        <v>5018</v>
      </c>
    </row>
    <row r="325" spans="1:8" x14ac:dyDescent="0.25">
      <c r="A325" t="s">
        <v>3458</v>
      </c>
      <c r="F325" t="s">
        <v>509</v>
      </c>
      <c r="G325">
        <v>235.71304851430907</v>
      </c>
      <c r="H325" t="s">
        <v>5018</v>
      </c>
    </row>
    <row r="326" spans="1:8" x14ac:dyDescent="0.25">
      <c r="A326" t="s">
        <v>3645</v>
      </c>
      <c r="F326" t="s">
        <v>1041</v>
      </c>
      <c r="G326">
        <v>227.25904541694206</v>
      </c>
      <c r="H326" t="s">
        <v>5018</v>
      </c>
    </row>
    <row r="327" spans="1:8" x14ac:dyDescent="0.25">
      <c r="A327" t="s">
        <v>3646</v>
      </c>
      <c r="F327" t="s">
        <v>1160</v>
      </c>
      <c r="G327">
        <v>226.27428445023446</v>
      </c>
      <c r="H327" t="s">
        <v>5018</v>
      </c>
    </row>
    <row r="328" spans="1:8" x14ac:dyDescent="0.25">
      <c r="A328" t="s">
        <v>3647</v>
      </c>
      <c r="F328" t="s">
        <v>430</v>
      </c>
      <c r="G328">
        <v>247.31766010290667</v>
      </c>
      <c r="H328" t="s">
        <v>5018</v>
      </c>
    </row>
    <row r="329" spans="1:8" x14ac:dyDescent="0.25">
      <c r="A329" t="s">
        <v>3648</v>
      </c>
      <c r="F329" t="s">
        <v>1166</v>
      </c>
      <c r="G329">
        <v>220.24327512283267</v>
      </c>
      <c r="H329" t="s">
        <v>5018</v>
      </c>
    </row>
    <row r="330" spans="1:8" x14ac:dyDescent="0.25">
      <c r="A330" t="s">
        <v>3642</v>
      </c>
      <c r="F330" t="s">
        <v>501</v>
      </c>
      <c r="G330">
        <v>242.29623571125927</v>
      </c>
      <c r="H330" t="s">
        <v>5018</v>
      </c>
    </row>
    <row r="331" spans="1:8" x14ac:dyDescent="0.25">
      <c r="A331" t="s">
        <v>3643</v>
      </c>
      <c r="F331" t="s">
        <v>832</v>
      </c>
      <c r="G331">
        <v>248.32133390075859</v>
      </c>
      <c r="H331" t="s">
        <v>5018</v>
      </c>
    </row>
    <row r="332" spans="1:8" x14ac:dyDescent="0.25">
      <c r="A332" t="s">
        <v>3644</v>
      </c>
      <c r="F332" t="s">
        <v>1155</v>
      </c>
      <c r="G332">
        <v>217.22109704328389</v>
      </c>
      <c r="H332" t="s">
        <v>5018</v>
      </c>
    </row>
    <row r="333" spans="1:8" x14ac:dyDescent="0.25">
      <c r="A333" t="s">
        <v>3722</v>
      </c>
      <c r="F333" t="s">
        <v>1404</v>
      </c>
      <c r="G333">
        <v>187.24143428551127</v>
      </c>
      <c r="H333" t="s">
        <v>5018</v>
      </c>
    </row>
    <row r="334" spans="1:8" x14ac:dyDescent="0.25">
      <c r="A334" t="s">
        <v>3716</v>
      </c>
      <c r="F334" t="s">
        <v>1094</v>
      </c>
      <c r="G334">
        <v>188.18310126769711</v>
      </c>
      <c r="H334" t="s">
        <v>5018</v>
      </c>
    </row>
    <row r="335" spans="1:8" x14ac:dyDescent="0.25">
      <c r="A335" t="s">
        <v>3717</v>
      </c>
      <c r="F335" t="s">
        <v>1387</v>
      </c>
      <c r="G335">
        <v>191.22683772657805</v>
      </c>
      <c r="H335" t="s">
        <v>5018</v>
      </c>
    </row>
    <row r="336" spans="1:8" x14ac:dyDescent="0.25">
      <c r="A336" t="s">
        <v>3605</v>
      </c>
      <c r="F336" t="s">
        <v>982</v>
      </c>
      <c r="G336">
        <v>256.19706825220482</v>
      </c>
      <c r="H336" t="s">
        <v>5018</v>
      </c>
    </row>
    <row r="337" spans="1:8" x14ac:dyDescent="0.25">
      <c r="A337" t="s">
        <v>3714</v>
      </c>
      <c r="F337" t="s">
        <v>1378</v>
      </c>
      <c r="G337">
        <v>211.1900877158821</v>
      </c>
      <c r="H337" t="s">
        <v>5018</v>
      </c>
    </row>
    <row r="338" spans="1:8" x14ac:dyDescent="0.25">
      <c r="A338" t="s">
        <v>3715</v>
      </c>
      <c r="F338" t="s">
        <v>1381</v>
      </c>
      <c r="G338">
        <v>240.25780787015228</v>
      </c>
      <c r="H338" t="s">
        <v>5018</v>
      </c>
    </row>
    <row r="339" spans="1:8" x14ac:dyDescent="0.25">
      <c r="A339" t="s">
        <v>3603</v>
      </c>
      <c r="F339" t="s">
        <v>974</v>
      </c>
      <c r="G339">
        <v>211.34419363849415</v>
      </c>
      <c r="H339" t="s">
        <v>5018</v>
      </c>
    </row>
    <row r="340" spans="1:8" x14ac:dyDescent="0.25">
      <c r="A340" t="s">
        <v>3720</v>
      </c>
      <c r="F340" t="s">
        <v>1398</v>
      </c>
      <c r="G340">
        <v>228.24380638364968</v>
      </c>
      <c r="H340" t="s">
        <v>5018</v>
      </c>
    </row>
    <row r="341" spans="1:8" x14ac:dyDescent="0.25">
      <c r="A341" t="s">
        <v>3604</v>
      </c>
      <c r="F341" t="s">
        <v>978</v>
      </c>
      <c r="G341">
        <v>208.30372276932778</v>
      </c>
      <c r="H341" t="s">
        <v>5018</v>
      </c>
    </row>
    <row r="342" spans="1:8" x14ac:dyDescent="0.25">
      <c r="A342" t="s">
        <v>3721</v>
      </c>
      <c r="F342" t="s">
        <v>772</v>
      </c>
      <c r="G342">
        <v>179.21610182979006</v>
      </c>
      <c r="H342" t="s">
        <v>5018</v>
      </c>
    </row>
    <row r="343" spans="1:8" x14ac:dyDescent="0.25">
      <c r="A343" t="s">
        <v>3718</v>
      </c>
      <c r="F343" t="s">
        <v>1390</v>
      </c>
      <c r="G343">
        <v>140.14342327025972</v>
      </c>
      <c r="H343" t="s">
        <v>5018</v>
      </c>
    </row>
    <row r="344" spans="1:8" x14ac:dyDescent="0.25">
      <c r="A344" t="s">
        <v>3719</v>
      </c>
      <c r="F344" t="s">
        <v>1394</v>
      </c>
      <c r="G344">
        <v>198.6497202830011</v>
      </c>
      <c r="H344" t="s">
        <v>5018</v>
      </c>
    </row>
    <row r="345" spans="1:8" x14ac:dyDescent="0.25">
      <c r="A345" t="s">
        <v>3649</v>
      </c>
      <c r="F345" t="s">
        <v>1170</v>
      </c>
      <c r="G345">
        <v>249.30609486746621</v>
      </c>
      <c r="H345" t="s">
        <v>5018</v>
      </c>
    </row>
    <row r="346" spans="1:8" x14ac:dyDescent="0.25">
      <c r="A346" t="s">
        <v>3650</v>
      </c>
      <c r="F346" t="s">
        <v>1174</v>
      </c>
      <c r="G346">
        <v>241.31147474455165</v>
      </c>
      <c r="H346" t="s">
        <v>5018</v>
      </c>
    </row>
    <row r="347" spans="1:8" x14ac:dyDescent="0.25">
      <c r="A347" t="s">
        <v>3652</v>
      </c>
      <c r="F347" t="s">
        <v>61</v>
      </c>
      <c r="G347">
        <v>246.30545239310703</v>
      </c>
      <c r="H347" t="s">
        <v>5018</v>
      </c>
    </row>
    <row r="348" spans="1:8" x14ac:dyDescent="0.25">
      <c r="A348" t="s">
        <v>3653</v>
      </c>
      <c r="F348" t="s">
        <v>782</v>
      </c>
      <c r="G348">
        <v>228.26961830681969</v>
      </c>
      <c r="H348" t="s">
        <v>5018</v>
      </c>
    </row>
    <row r="349" spans="1:8" x14ac:dyDescent="0.25">
      <c r="A349" t="s">
        <v>3602</v>
      </c>
      <c r="F349" t="s">
        <v>970</v>
      </c>
      <c r="G349">
        <v>142.1560391881967</v>
      </c>
      <c r="H349" t="s">
        <v>5018</v>
      </c>
    </row>
    <row r="350" spans="1:8" x14ac:dyDescent="0.25">
      <c r="A350" t="s">
        <v>3651</v>
      </c>
      <c r="F350" t="s">
        <v>1177</v>
      </c>
      <c r="G350">
        <v>214.28936047661645</v>
      </c>
      <c r="H350" t="s">
        <v>5018</v>
      </c>
    </row>
    <row r="351" spans="1:8" x14ac:dyDescent="0.25">
      <c r="A351" t="s">
        <v>3600</v>
      </c>
      <c r="F351" t="s">
        <v>966</v>
      </c>
      <c r="G351">
        <v>219.69309593567328</v>
      </c>
      <c r="H351" t="s">
        <v>5018</v>
      </c>
    </row>
    <row r="352" spans="1:8" x14ac:dyDescent="0.25">
      <c r="A352" t="s">
        <v>3601</v>
      </c>
      <c r="F352" t="s">
        <v>1056</v>
      </c>
      <c r="G352">
        <v>199.6377468394233</v>
      </c>
      <c r="H352" t="s">
        <v>5018</v>
      </c>
    </row>
    <row r="353" spans="1:8" x14ac:dyDescent="0.25">
      <c r="A353" t="s">
        <v>3598</v>
      </c>
      <c r="F353" t="s">
        <v>958</v>
      </c>
      <c r="G353">
        <v>211.20835773135707</v>
      </c>
      <c r="H353" t="s">
        <v>5018</v>
      </c>
    </row>
    <row r="354" spans="1:8" x14ac:dyDescent="0.25">
      <c r="A354" t="s">
        <v>3599</v>
      </c>
      <c r="F354" t="s">
        <v>962</v>
      </c>
      <c r="G354">
        <v>204.22886576950287</v>
      </c>
      <c r="H354" t="s">
        <v>5018</v>
      </c>
    </row>
    <row r="355" spans="1:8" x14ac:dyDescent="0.25">
      <c r="A355" t="s">
        <v>3596</v>
      </c>
      <c r="F355" t="s">
        <v>950</v>
      </c>
      <c r="G355">
        <v>200.1971027541997</v>
      </c>
      <c r="H355" t="s">
        <v>5018</v>
      </c>
    </row>
    <row r="356" spans="1:8" x14ac:dyDescent="0.25">
      <c r="A356" t="s">
        <v>3597</v>
      </c>
      <c r="F356" t="s">
        <v>954</v>
      </c>
      <c r="G356">
        <v>198.28668995933248</v>
      </c>
      <c r="H356" t="s">
        <v>5018</v>
      </c>
    </row>
    <row r="357" spans="1:8" x14ac:dyDescent="0.25">
      <c r="A357" t="s">
        <v>3594</v>
      </c>
      <c r="F357" t="s">
        <v>1052</v>
      </c>
      <c r="G357">
        <v>150.20228720758072</v>
      </c>
      <c r="H357" t="s">
        <v>5018</v>
      </c>
    </row>
    <row r="358" spans="1:8" x14ac:dyDescent="0.25">
      <c r="A358" t="s">
        <v>3725</v>
      </c>
      <c r="F358" t="s">
        <v>1414</v>
      </c>
      <c r="G358">
        <v>167.20536593300207</v>
      </c>
      <c r="H358" t="s">
        <v>5018</v>
      </c>
    </row>
    <row r="359" spans="1:8" x14ac:dyDescent="0.25">
      <c r="A359" t="s">
        <v>3595</v>
      </c>
      <c r="F359" t="s">
        <v>946</v>
      </c>
      <c r="G359">
        <v>222.24088661500926</v>
      </c>
      <c r="H359" t="s">
        <v>5018</v>
      </c>
    </row>
    <row r="360" spans="1:8" x14ac:dyDescent="0.25">
      <c r="A360" t="s">
        <v>3723</v>
      </c>
      <c r="F360" t="s">
        <v>1408</v>
      </c>
      <c r="G360">
        <v>207.24878898760286</v>
      </c>
      <c r="H360" t="s">
        <v>5018</v>
      </c>
    </row>
    <row r="361" spans="1:8" x14ac:dyDescent="0.25">
      <c r="A361" t="s">
        <v>3724</v>
      </c>
      <c r="F361" t="s">
        <v>15</v>
      </c>
      <c r="G361">
        <v>233.30668993989681</v>
      </c>
      <c r="H361" t="s">
        <v>5018</v>
      </c>
    </row>
    <row r="362" spans="1:8" x14ac:dyDescent="0.25">
      <c r="A362" t="s">
        <v>3810</v>
      </c>
      <c r="F362" t="s">
        <v>1687</v>
      </c>
      <c r="G362">
        <v>158.24163208480962</v>
      </c>
      <c r="H362" t="s">
        <v>5018</v>
      </c>
    </row>
    <row r="363" spans="1:8" x14ac:dyDescent="0.25">
      <c r="A363" t="s">
        <v>3811</v>
      </c>
      <c r="F363" t="s">
        <v>1691</v>
      </c>
      <c r="G363">
        <v>207.22950824386206</v>
      </c>
      <c r="H363" t="s">
        <v>5018</v>
      </c>
    </row>
    <row r="364" spans="1:8" x14ac:dyDescent="0.25">
      <c r="A364" t="s">
        <v>3812</v>
      </c>
      <c r="F364" t="s">
        <v>926</v>
      </c>
      <c r="G364">
        <v>226.29683078368987</v>
      </c>
      <c r="H364" t="s">
        <v>5018</v>
      </c>
    </row>
    <row r="365" spans="1:8" x14ac:dyDescent="0.25">
      <c r="A365" t="s">
        <v>3813</v>
      </c>
      <c r="F365" t="s">
        <v>1697</v>
      </c>
      <c r="G365">
        <v>195.23377677283446</v>
      </c>
      <c r="H365" t="s">
        <v>5018</v>
      </c>
    </row>
    <row r="366" spans="1:8" x14ac:dyDescent="0.25">
      <c r="A366" s="13" t="s">
        <v>3814</v>
      </c>
      <c r="B366" s="13"/>
      <c r="C366" s="13"/>
      <c r="D366" s="14"/>
      <c r="F366" t="s">
        <v>1446</v>
      </c>
      <c r="G366">
        <v>183.27531158818528</v>
      </c>
      <c r="H366" t="s">
        <v>5018</v>
      </c>
    </row>
    <row r="367" spans="1:8" x14ac:dyDescent="0.25">
      <c r="A367" s="13" t="s">
        <v>3815</v>
      </c>
      <c r="B367" s="13"/>
      <c r="C367" s="13"/>
      <c r="D367" s="14"/>
      <c r="F367" t="s">
        <v>802</v>
      </c>
      <c r="G367">
        <v>191.27319730081442</v>
      </c>
      <c r="H367" t="s">
        <v>5018</v>
      </c>
    </row>
    <row r="368" spans="1:8" x14ac:dyDescent="0.25">
      <c r="A368" s="13" t="s">
        <v>3816</v>
      </c>
      <c r="B368" s="13"/>
      <c r="C368" s="13"/>
      <c r="D368" s="14"/>
      <c r="F368" t="s">
        <v>1705</v>
      </c>
      <c r="G368">
        <v>186.15576539683713</v>
      </c>
      <c r="H368" t="s">
        <v>5018</v>
      </c>
    </row>
    <row r="369" spans="1:8" x14ac:dyDescent="0.25">
      <c r="A369" t="s">
        <v>3817</v>
      </c>
      <c r="F369" t="s">
        <v>1709</v>
      </c>
      <c r="G369">
        <v>144.21501468037005</v>
      </c>
      <c r="H369" t="s">
        <v>5018</v>
      </c>
    </row>
    <row r="370" spans="1:8" x14ac:dyDescent="0.25">
      <c r="A370" t="s">
        <v>3818</v>
      </c>
      <c r="F370" t="s">
        <v>398</v>
      </c>
      <c r="G370">
        <v>210.29742585612047</v>
      </c>
      <c r="H370" t="s">
        <v>5018</v>
      </c>
    </row>
    <row r="371" spans="1:8" x14ac:dyDescent="0.25">
      <c r="A371" t="s">
        <v>3667</v>
      </c>
      <c r="F371" t="s">
        <v>1228</v>
      </c>
      <c r="G371">
        <v>239.22505250928626</v>
      </c>
      <c r="H371" t="s">
        <v>5018</v>
      </c>
    </row>
    <row r="372" spans="1:8" x14ac:dyDescent="0.25">
      <c r="A372" t="s">
        <v>3668</v>
      </c>
      <c r="F372" t="s">
        <v>267</v>
      </c>
      <c r="G372">
        <v>245.24950788311628</v>
      </c>
      <c r="H372" t="s">
        <v>5018</v>
      </c>
    </row>
    <row r="373" spans="1:8" x14ac:dyDescent="0.25">
      <c r="A373" t="s">
        <v>3669</v>
      </c>
      <c r="F373" t="s">
        <v>1234</v>
      </c>
      <c r="G373">
        <v>237.72566443224605</v>
      </c>
      <c r="H373" t="s">
        <v>5018</v>
      </c>
    </row>
    <row r="374" spans="1:8" x14ac:dyDescent="0.25">
      <c r="A374" t="s">
        <v>3670</v>
      </c>
      <c r="F374" t="s">
        <v>130</v>
      </c>
      <c r="G374">
        <v>248.3024210696143</v>
      </c>
      <c r="H374" t="s">
        <v>5018</v>
      </c>
    </row>
    <row r="375" spans="1:8" x14ac:dyDescent="0.25">
      <c r="A375" t="s">
        <v>3666</v>
      </c>
      <c r="F375" t="s">
        <v>1224</v>
      </c>
      <c r="G375">
        <v>200.23529632908483</v>
      </c>
      <c r="H375" t="s">
        <v>5018</v>
      </c>
    </row>
    <row r="376" spans="1:8" x14ac:dyDescent="0.25">
      <c r="A376" t="s">
        <v>3746</v>
      </c>
      <c r="F376" t="s">
        <v>1479</v>
      </c>
      <c r="G376">
        <v>189.65789687604726</v>
      </c>
      <c r="H376" t="s">
        <v>5018</v>
      </c>
    </row>
    <row r="377" spans="1:8" x14ac:dyDescent="0.25">
      <c r="A377" t="s">
        <v>3744</v>
      </c>
      <c r="F377" t="s">
        <v>1473</v>
      </c>
      <c r="G377">
        <v>194.1843862164155</v>
      </c>
      <c r="H377" t="s">
        <v>5018</v>
      </c>
    </row>
    <row r="378" spans="1:8" x14ac:dyDescent="0.25">
      <c r="A378" t="s">
        <v>3745</v>
      </c>
      <c r="F378" t="s">
        <v>1215</v>
      </c>
      <c r="G378">
        <v>246.34854637762879</v>
      </c>
      <c r="H378" t="s">
        <v>5018</v>
      </c>
    </row>
    <row r="379" spans="1:8" x14ac:dyDescent="0.25">
      <c r="A379" t="s">
        <v>3738</v>
      </c>
      <c r="F379" t="s">
        <v>1454</v>
      </c>
      <c r="G379">
        <v>228.29179672767859</v>
      </c>
      <c r="H379" t="s">
        <v>5018</v>
      </c>
    </row>
    <row r="380" spans="1:8" x14ac:dyDescent="0.25">
      <c r="A380" t="s">
        <v>3739</v>
      </c>
      <c r="F380" t="s">
        <v>1457</v>
      </c>
      <c r="G380">
        <v>176.17236537090912</v>
      </c>
      <c r="H380" t="s">
        <v>5018</v>
      </c>
    </row>
    <row r="381" spans="1:8" x14ac:dyDescent="0.25">
      <c r="A381" t="s">
        <v>3581</v>
      </c>
      <c r="F381" t="s">
        <v>906</v>
      </c>
      <c r="G381">
        <v>181.18888935291989</v>
      </c>
      <c r="H381" t="s">
        <v>5018</v>
      </c>
    </row>
    <row r="382" spans="1:8" x14ac:dyDescent="0.25">
      <c r="A382" t="s">
        <v>3742</v>
      </c>
      <c r="F382" t="s">
        <v>810</v>
      </c>
      <c r="G382">
        <v>204.26869416431003</v>
      </c>
      <c r="H382" t="s">
        <v>5018</v>
      </c>
    </row>
    <row r="383" spans="1:8" x14ac:dyDescent="0.25">
      <c r="A383" t="s">
        <v>3743</v>
      </c>
      <c r="F383" t="s">
        <v>1469</v>
      </c>
      <c r="G383">
        <v>159.18329906699546</v>
      </c>
      <c r="H383" t="s">
        <v>5018</v>
      </c>
    </row>
    <row r="384" spans="1:8" x14ac:dyDescent="0.25">
      <c r="A384" t="s">
        <v>3579</v>
      </c>
      <c r="F384" t="s">
        <v>898</v>
      </c>
      <c r="G384">
        <v>232.63139890325087</v>
      </c>
      <c r="H384" t="s">
        <v>5018</v>
      </c>
    </row>
    <row r="385" spans="1:9" x14ac:dyDescent="0.25">
      <c r="A385" t="s">
        <v>3740</v>
      </c>
      <c r="F385" t="s">
        <v>1461</v>
      </c>
      <c r="G385">
        <v>243.30844342105891</v>
      </c>
      <c r="H385" t="s">
        <v>5018</v>
      </c>
    </row>
    <row r="386" spans="1:9" x14ac:dyDescent="0.25">
      <c r="A386" t="s">
        <v>3580</v>
      </c>
      <c r="F386" t="s">
        <v>902</v>
      </c>
      <c r="G386">
        <v>149.19007949778111</v>
      </c>
      <c r="H386" t="s">
        <v>5018</v>
      </c>
    </row>
    <row r="387" spans="1:9" x14ac:dyDescent="0.25">
      <c r="A387" t="s">
        <v>3741</v>
      </c>
      <c r="F387" t="s">
        <v>482</v>
      </c>
      <c r="G387">
        <v>193.19962524970791</v>
      </c>
      <c r="H387" t="s">
        <v>5018</v>
      </c>
    </row>
    <row r="388" spans="1:9" x14ac:dyDescent="0.25">
      <c r="A388" t="s">
        <v>3507</v>
      </c>
      <c r="F388" t="s">
        <v>557</v>
      </c>
      <c r="G388">
        <v>241.28892841109626</v>
      </c>
      <c r="H388" t="s">
        <v>5018</v>
      </c>
    </row>
    <row r="389" spans="1:9" x14ac:dyDescent="0.25">
      <c r="A389" t="s">
        <v>3508</v>
      </c>
      <c r="F389" t="s">
        <v>680</v>
      </c>
      <c r="G389">
        <v>245.27759744187765</v>
      </c>
      <c r="H389" t="s">
        <v>5018</v>
      </c>
    </row>
    <row r="390" spans="1:9" x14ac:dyDescent="0.25">
      <c r="A390" t="s">
        <v>3509</v>
      </c>
      <c r="B390" t="s">
        <v>4102</v>
      </c>
      <c r="F390" t="s">
        <v>684</v>
      </c>
      <c r="G390">
        <v>247.33657293405099</v>
      </c>
      <c r="H390" t="s">
        <v>5018</v>
      </c>
      <c r="I390" t="s">
        <v>5019</v>
      </c>
    </row>
    <row r="391" spans="1:9" x14ac:dyDescent="0.25">
      <c r="A391" t="s">
        <v>3671</v>
      </c>
      <c r="F391" t="s">
        <v>216</v>
      </c>
      <c r="G391">
        <v>241.28566282138166</v>
      </c>
      <c r="H391" t="s">
        <v>5018</v>
      </c>
    </row>
    <row r="392" spans="1:9" x14ac:dyDescent="0.25">
      <c r="A392" t="s">
        <v>3672</v>
      </c>
      <c r="F392" t="s">
        <v>1242</v>
      </c>
      <c r="G392">
        <v>234.12257205858867</v>
      </c>
      <c r="H392" t="s">
        <v>5018</v>
      </c>
    </row>
    <row r="393" spans="1:9" x14ac:dyDescent="0.25">
      <c r="A393" t="s">
        <v>3673</v>
      </c>
      <c r="F393" t="s">
        <v>1246</v>
      </c>
      <c r="G393">
        <v>191.11090260470857</v>
      </c>
      <c r="H393" t="s">
        <v>5018</v>
      </c>
    </row>
    <row r="394" spans="1:9" x14ac:dyDescent="0.25">
      <c r="A394" t="s">
        <v>3674</v>
      </c>
      <c r="F394" t="s">
        <v>1250</v>
      </c>
      <c r="G394">
        <v>232.23574100414569</v>
      </c>
      <c r="H394" t="s">
        <v>5018</v>
      </c>
    </row>
    <row r="395" spans="1:9" x14ac:dyDescent="0.25">
      <c r="A395" t="s">
        <v>3503</v>
      </c>
      <c r="F395" t="s">
        <v>666</v>
      </c>
      <c r="G395">
        <v>236.21557844576392</v>
      </c>
      <c r="H395" t="s">
        <v>5018</v>
      </c>
    </row>
    <row r="396" spans="1:9" x14ac:dyDescent="0.25">
      <c r="A396" t="s">
        <v>3504</v>
      </c>
      <c r="F396" t="s">
        <v>670</v>
      </c>
      <c r="G396">
        <v>147.17419799012953</v>
      </c>
      <c r="H396" t="s">
        <v>5018</v>
      </c>
    </row>
    <row r="397" spans="1:9" x14ac:dyDescent="0.25">
      <c r="A397" s="13" t="s">
        <v>3505</v>
      </c>
      <c r="B397" s="13" t="s">
        <v>4102</v>
      </c>
      <c r="C397" s="13"/>
      <c r="D397" s="14"/>
      <c r="F397" t="s">
        <v>632</v>
      </c>
      <c r="G397">
        <v>150.17810605420331</v>
      </c>
      <c r="H397" t="s">
        <v>5018</v>
      </c>
      <c r="I397" t="s">
        <v>5019</v>
      </c>
    </row>
    <row r="398" spans="1:9" x14ac:dyDescent="0.25">
      <c r="A398" t="s">
        <v>3506</v>
      </c>
      <c r="F398" t="s">
        <v>513</v>
      </c>
      <c r="G398">
        <v>139.15539671383749</v>
      </c>
      <c r="H398" t="s">
        <v>5018</v>
      </c>
    </row>
    <row r="399" spans="1:9" x14ac:dyDescent="0.25">
      <c r="A399" t="s">
        <v>3675</v>
      </c>
      <c r="F399" t="s">
        <v>1254</v>
      </c>
      <c r="G399">
        <v>240.30090185467407</v>
      </c>
      <c r="H399" t="s">
        <v>5018</v>
      </c>
    </row>
    <row r="400" spans="1:9" x14ac:dyDescent="0.25">
      <c r="A400" t="s">
        <v>3676</v>
      </c>
      <c r="F400" t="s">
        <v>1258</v>
      </c>
      <c r="G400">
        <v>247.17101264823052</v>
      </c>
      <c r="H400" t="s">
        <v>5018</v>
      </c>
    </row>
    <row r="401" spans="1:8" x14ac:dyDescent="0.25">
      <c r="A401" t="s">
        <v>3677</v>
      </c>
      <c r="F401" t="s">
        <v>1261</v>
      </c>
      <c r="G401">
        <v>243.34790390326958</v>
      </c>
      <c r="H401" t="s">
        <v>5018</v>
      </c>
    </row>
    <row r="402" spans="1:8" x14ac:dyDescent="0.25">
      <c r="A402" t="s">
        <v>3578</v>
      </c>
      <c r="F402" t="s">
        <v>894</v>
      </c>
      <c r="G402">
        <v>229.23509852978648</v>
      </c>
      <c r="H402" t="s">
        <v>5018</v>
      </c>
    </row>
    <row r="403" spans="1:8" x14ac:dyDescent="0.25">
      <c r="A403" t="s">
        <v>3576</v>
      </c>
      <c r="F403" t="s">
        <v>1045</v>
      </c>
      <c r="G403">
        <v>170.20927399707585</v>
      </c>
      <c r="H403" t="s">
        <v>5018</v>
      </c>
    </row>
    <row r="404" spans="1:8" x14ac:dyDescent="0.25">
      <c r="A404" t="s">
        <v>3577</v>
      </c>
      <c r="F404" t="s">
        <v>890</v>
      </c>
      <c r="G404">
        <v>185.22065236822306</v>
      </c>
      <c r="H404" t="s">
        <v>5018</v>
      </c>
    </row>
    <row r="405" spans="1:8" x14ac:dyDescent="0.25">
      <c r="A405" t="s">
        <v>3574</v>
      </c>
      <c r="F405" t="s">
        <v>882</v>
      </c>
      <c r="G405">
        <v>209.24538975151364</v>
      </c>
      <c r="H405" t="s">
        <v>5018</v>
      </c>
    </row>
    <row r="406" spans="1:8" x14ac:dyDescent="0.25">
      <c r="A406" t="s">
        <v>3749</v>
      </c>
      <c r="F406" t="s">
        <v>1489</v>
      </c>
      <c r="G406">
        <v>115.17375331506867</v>
      </c>
      <c r="H406" t="s">
        <v>5018</v>
      </c>
    </row>
    <row r="407" spans="1:8" x14ac:dyDescent="0.25">
      <c r="A407" t="s">
        <v>3575</v>
      </c>
      <c r="F407" t="s">
        <v>886</v>
      </c>
      <c r="G407">
        <v>193.24271923422964</v>
      </c>
      <c r="H407" t="s">
        <v>5018</v>
      </c>
    </row>
    <row r="408" spans="1:8" x14ac:dyDescent="0.25">
      <c r="A408" t="s">
        <v>3572</v>
      </c>
      <c r="F408" t="s">
        <v>874</v>
      </c>
      <c r="G408">
        <v>205.23189675168547</v>
      </c>
      <c r="H408" t="s">
        <v>5018</v>
      </c>
    </row>
    <row r="409" spans="1:8" x14ac:dyDescent="0.25">
      <c r="A409" t="s">
        <v>3747</v>
      </c>
      <c r="F409" t="s">
        <v>493</v>
      </c>
      <c r="G409">
        <v>178.23134086308247</v>
      </c>
      <c r="H409" t="s">
        <v>5018</v>
      </c>
    </row>
    <row r="410" spans="1:8" x14ac:dyDescent="0.25">
      <c r="A410" t="s">
        <v>3573</v>
      </c>
      <c r="F410" t="s">
        <v>878</v>
      </c>
      <c r="G410">
        <v>190.1989827753487</v>
      </c>
      <c r="H410" t="s">
        <v>5018</v>
      </c>
    </row>
    <row r="411" spans="1:8" x14ac:dyDescent="0.25">
      <c r="A411" t="s">
        <v>3748</v>
      </c>
      <c r="F411" t="s">
        <v>1485</v>
      </c>
      <c r="G411">
        <v>143.1408001549043</v>
      </c>
      <c r="H411" t="s">
        <v>5018</v>
      </c>
    </row>
    <row r="412" spans="1:8" x14ac:dyDescent="0.25">
      <c r="A412" s="13" t="s">
        <v>3570</v>
      </c>
      <c r="B412" s="13"/>
      <c r="C412" s="13"/>
      <c r="D412" s="14"/>
      <c r="F412" t="s">
        <v>856</v>
      </c>
      <c r="G412">
        <v>221.27540639204244</v>
      </c>
      <c r="H412" t="s">
        <v>5018</v>
      </c>
    </row>
    <row r="413" spans="1:8" x14ac:dyDescent="0.25">
      <c r="A413" t="s">
        <v>3571</v>
      </c>
      <c r="F413" t="s">
        <v>1041</v>
      </c>
      <c r="G413">
        <v>227.25904541694206</v>
      </c>
      <c r="H413" t="s">
        <v>5018</v>
      </c>
    </row>
    <row r="414" spans="1:8" x14ac:dyDescent="0.25">
      <c r="A414" t="s">
        <v>3498</v>
      </c>
      <c r="F414" t="s">
        <v>648</v>
      </c>
      <c r="G414">
        <v>258.62892380967128</v>
      </c>
      <c r="H414" t="s">
        <v>5018</v>
      </c>
    </row>
    <row r="415" spans="1:8" x14ac:dyDescent="0.25">
      <c r="A415" s="13" t="s">
        <v>3499</v>
      </c>
      <c r="B415" s="13"/>
      <c r="C415" s="13"/>
      <c r="D415" s="14"/>
      <c r="F415" t="s">
        <v>366</v>
      </c>
      <c r="G415">
        <v>203.24083921308065</v>
      </c>
      <c r="H415" t="s">
        <v>5018</v>
      </c>
    </row>
    <row r="416" spans="1:8" x14ac:dyDescent="0.25">
      <c r="A416" t="s">
        <v>3500</v>
      </c>
      <c r="F416" t="s">
        <v>654</v>
      </c>
      <c r="G416">
        <v>244.72150711681581</v>
      </c>
      <c r="H416" t="s">
        <v>5018</v>
      </c>
    </row>
    <row r="417" spans="1:8" x14ac:dyDescent="0.25">
      <c r="A417" t="s">
        <v>3501</v>
      </c>
      <c r="F417" t="s">
        <v>658</v>
      </c>
      <c r="G417">
        <v>175.19086999391612</v>
      </c>
      <c r="H417" t="s">
        <v>5018</v>
      </c>
    </row>
    <row r="418" spans="1:8" x14ac:dyDescent="0.25">
      <c r="A418" t="s">
        <v>3502</v>
      </c>
      <c r="F418" t="s">
        <v>662</v>
      </c>
      <c r="G418">
        <v>142.19913317271846</v>
      </c>
      <c r="H418" t="s">
        <v>5018</v>
      </c>
    </row>
    <row r="419" spans="1:8" x14ac:dyDescent="0.25">
      <c r="A419" t="s">
        <v>3820</v>
      </c>
      <c r="F419" t="s">
        <v>662</v>
      </c>
      <c r="G419">
        <v>142.19913317271846</v>
      </c>
      <c r="H419" t="s">
        <v>5018</v>
      </c>
    </row>
    <row r="420" spans="1:8" x14ac:dyDescent="0.25">
      <c r="A420" t="s">
        <v>3821</v>
      </c>
      <c r="F420" t="s">
        <v>1715</v>
      </c>
      <c r="G420">
        <v>184.27898538603719</v>
      </c>
      <c r="H420" t="s">
        <v>5018</v>
      </c>
    </row>
    <row r="421" spans="1:8" x14ac:dyDescent="0.25">
      <c r="A421" t="s">
        <v>3819</v>
      </c>
      <c r="F421" t="s">
        <v>1715</v>
      </c>
      <c r="G421">
        <v>184.27898538603719</v>
      </c>
      <c r="H421" t="s">
        <v>5018</v>
      </c>
    </row>
    <row r="422" spans="1:8" x14ac:dyDescent="0.25">
      <c r="A422" t="s">
        <v>3834</v>
      </c>
      <c r="F422" t="s">
        <v>1763</v>
      </c>
      <c r="G422">
        <v>235.21155950945811</v>
      </c>
      <c r="H422" t="s">
        <v>5018</v>
      </c>
    </row>
    <row r="423" spans="1:8" x14ac:dyDescent="0.25">
      <c r="A423" t="s">
        <v>3835</v>
      </c>
      <c r="F423" t="s">
        <v>1767</v>
      </c>
      <c r="G423">
        <v>207.29678338176129</v>
      </c>
      <c r="H423" t="s">
        <v>5018</v>
      </c>
    </row>
    <row r="424" spans="1:8" x14ac:dyDescent="0.25">
      <c r="A424" t="s">
        <v>3914</v>
      </c>
      <c r="F424" t="s">
        <v>974</v>
      </c>
      <c r="G424">
        <v>211.34419363849415</v>
      </c>
      <c r="H424" t="s">
        <v>5018</v>
      </c>
    </row>
    <row r="425" spans="1:8" x14ac:dyDescent="0.25">
      <c r="A425" t="s">
        <v>3836</v>
      </c>
      <c r="F425" t="s">
        <v>1771</v>
      </c>
      <c r="G425">
        <v>209.26039417727404</v>
      </c>
      <c r="H425" t="s">
        <v>5018</v>
      </c>
    </row>
    <row r="426" spans="1:8" x14ac:dyDescent="0.25">
      <c r="A426" t="s">
        <v>3837</v>
      </c>
      <c r="F426" t="s">
        <v>1774</v>
      </c>
      <c r="G426">
        <v>205.31909544899483</v>
      </c>
      <c r="H426" t="s">
        <v>5018</v>
      </c>
    </row>
    <row r="427" spans="1:8" x14ac:dyDescent="0.25">
      <c r="A427" t="s">
        <v>3912</v>
      </c>
      <c r="F427" t="s">
        <v>386</v>
      </c>
      <c r="G427">
        <v>239.31287529825184</v>
      </c>
      <c r="H427" t="s">
        <v>5018</v>
      </c>
    </row>
    <row r="428" spans="1:8" x14ac:dyDescent="0.25">
      <c r="A428" t="s">
        <v>3838</v>
      </c>
      <c r="F428" t="s">
        <v>1778</v>
      </c>
      <c r="G428">
        <v>210.2765102924576</v>
      </c>
      <c r="H428" t="s">
        <v>5018</v>
      </c>
    </row>
    <row r="429" spans="1:8" x14ac:dyDescent="0.25">
      <c r="A429" t="s">
        <v>3913</v>
      </c>
      <c r="F429" t="s">
        <v>2012</v>
      </c>
      <c r="G429">
        <v>239.18193575062193</v>
      </c>
      <c r="H429" t="s">
        <v>5018</v>
      </c>
    </row>
    <row r="430" spans="1:8" x14ac:dyDescent="0.25">
      <c r="A430" t="s">
        <v>3839</v>
      </c>
      <c r="F430" t="s">
        <v>1782</v>
      </c>
      <c r="G430">
        <v>197.30192899262485</v>
      </c>
      <c r="H430" t="s">
        <v>5018</v>
      </c>
    </row>
    <row r="431" spans="1:8" x14ac:dyDescent="0.25">
      <c r="A431" t="s">
        <v>3910</v>
      </c>
      <c r="F431" t="s">
        <v>1749</v>
      </c>
      <c r="G431">
        <v>142.24222715724022</v>
      </c>
      <c r="H431" t="s">
        <v>5018</v>
      </c>
    </row>
    <row r="432" spans="1:8" x14ac:dyDescent="0.25">
      <c r="A432" t="s">
        <v>3840</v>
      </c>
      <c r="F432" t="s">
        <v>662</v>
      </c>
      <c r="G432">
        <v>142.19913317271846</v>
      </c>
      <c r="H432" t="s">
        <v>5018</v>
      </c>
    </row>
    <row r="433" spans="1:8" x14ac:dyDescent="0.25">
      <c r="A433" t="s">
        <v>3911</v>
      </c>
      <c r="F433" t="s">
        <v>2006</v>
      </c>
      <c r="G433">
        <v>213.27650995114749</v>
      </c>
      <c r="H433" t="s">
        <v>5018</v>
      </c>
    </row>
    <row r="434" spans="1:8" x14ac:dyDescent="0.25">
      <c r="A434" t="s">
        <v>3841</v>
      </c>
      <c r="F434" t="s">
        <v>852</v>
      </c>
      <c r="G434">
        <v>167.20863152271667</v>
      </c>
      <c r="H434" t="s">
        <v>5018</v>
      </c>
    </row>
    <row r="435" spans="1:8" x14ac:dyDescent="0.25">
      <c r="A435" t="s">
        <v>3908</v>
      </c>
      <c r="F435" t="s">
        <v>1888</v>
      </c>
      <c r="G435">
        <v>177.24331430666024</v>
      </c>
      <c r="H435" t="s">
        <v>5018</v>
      </c>
    </row>
    <row r="436" spans="1:8" x14ac:dyDescent="0.25">
      <c r="A436" t="s">
        <v>3842</v>
      </c>
      <c r="F436" t="s">
        <v>1789</v>
      </c>
      <c r="G436">
        <v>201.65362834707486</v>
      </c>
      <c r="H436" t="s">
        <v>5018</v>
      </c>
    </row>
    <row r="437" spans="1:8" x14ac:dyDescent="0.25">
      <c r="A437" t="s">
        <v>3909</v>
      </c>
      <c r="F437" t="s">
        <v>1729</v>
      </c>
      <c r="G437">
        <v>198.30560279047677</v>
      </c>
      <c r="H437" t="s">
        <v>5018</v>
      </c>
    </row>
    <row r="438" spans="1:8" x14ac:dyDescent="0.25">
      <c r="A438" t="s">
        <v>3906</v>
      </c>
      <c r="F438" t="s">
        <v>1992</v>
      </c>
      <c r="G438">
        <v>210.62062778498191</v>
      </c>
      <c r="H438" t="s">
        <v>5018</v>
      </c>
    </row>
    <row r="439" spans="1:8" x14ac:dyDescent="0.25">
      <c r="A439" t="s">
        <v>3907</v>
      </c>
      <c r="F439" t="s">
        <v>1996</v>
      </c>
      <c r="G439">
        <v>165.18948442535051</v>
      </c>
      <c r="H439" t="s">
        <v>5018</v>
      </c>
    </row>
    <row r="440" spans="1:8" x14ac:dyDescent="0.25">
      <c r="A440" t="s">
        <v>3690</v>
      </c>
      <c r="F440" t="s">
        <v>1306</v>
      </c>
      <c r="G440">
        <v>216.6401827491753</v>
      </c>
      <c r="H440" t="s">
        <v>5018</v>
      </c>
    </row>
    <row r="441" spans="1:8" x14ac:dyDescent="0.25">
      <c r="A441" t="s">
        <v>3691</v>
      </c>
      <c r="F441" t="s">
        <v>1310</v>
      </c>
      <c r="G441">
        <v>239.26159254023625</v>
      </c>
      <c r="H441" t="s">
        <v>5018</v>
      </c>
    </row>
    <row r="442" spans="1:8" x14ac:dyDescent="0.25">
      <c r="A442" t="s">
        <v>3692</v>
      </c>
      <c r="F442" t="s">
        <v>61</v>
      </c>
      <c r="G442">
        <v>246.305452393107</v>
      </c>
      <c r="H442" t="s">
        <v>5018</v>
      </c>
    </row>
    <row r="443" spans="1:8" x14ac:dyDescent="0.25">
      <c r="A443" t="s">
        <v>3768</v>
      </c>
      <c r="F443" t="s">
        <v>1548</v>
      </c>
      <c r="G443">
        <v>180.20086279649769</v>
      </c>
      <c r="H443" t="s">
        <v>5018</v>
      </c>
    </row>
    <row r="444" spans="1:8" x14ac:dyDescent="0.25">
      <c r="A444" t="s">
        <v>3769</v>
      </c>
      <c r="F444" t="s">
        <v>1552</v>
      </c>
      <c r="G444">
        <v>233.69226659702085</v>
      </c>
      <c r="H444" t="s">
        <v>5018</v>
      </c>
    </row>
    <row r="445" spans="1:8" x14ac:dyDescent="0.25">
      <c r="A445" t="s">
        <v>3766</v>
      </c>
      <c r="F445" t="s">
        <v>1542</v>
      </c>
      <c r="G445">
        <v>222.25915663048426</v>
      </c>
      <c r="H445" t="s">
        <v>5018</v>
      </c>
    </row>
    <row r="446" spans="1:8" x14ac:dyDescent="0.25">
      <c r="A446" t="s">
        <v>3767</v>
      </c>
      <c r="F446" t="s">
        <v>332</v>
      </c>
      <c r="G446">
        <v>217.26745661752025</v>
      </c>
      <c r="H446" t="s">
        <v>5018</v>
      </c>
    </row>
    <row r="447" spans="1:8" x14ac:dyDescent="0.25">
      <c r="A447" t="s">
        <v>3770</v>
      </c>
      <c r="F447" t="s">
        <v>1556</v>
      </c>
      <c r="G447">
        <v>178.25388719653787</v>
      </c>
      <c r="H447" t="s">
        <v>5018</v>
      </c>
    </row>
    <row r="448" spans="1:8" x14ac:dyDescent="0.25">
      <c r="A448" t="s">
        <v>3764</v>
      </c>
      <c r="F448" t="s">
        <v>1534</v>
      </c>
      <c r="G448">
        <v>224.69033917394327</v>
      </c>
      <c r="H448" t="s">
        <v>5018</v>
      </c>
    </row>
    <row r="449" spans="1:9" x14ac:dyDescent="0.25">
      <c r="A449" t="s">
        <v>3765</v>
      </c>
      <c r="F449" t="s">
        <v>1538</v>
      </c>
      <c r="G449">
        <v>227.32468573491923</v>
      </c>
      <c r="H449" t="s">
        <v>5018</v>
      </c>
    </row>
    <row r="450" spans="1:9" x14ac:dyDescent="0.25">
      <c r="A450" t="s">
        <v>3762</v>
      </c>
      <c r="F450" t="s">
        <v>370</v>
      </c>
      <c r="G450">
        <v>248.27823991623683</v>
      </c>
      <c r="H450" t="s">
        <v>5018</v>
      </c>
    </row>
    <row r="451" spans="1:9" x14ac:dyDescent="0.25">
      <c r="A451" t="s">
        <v>3763</v>
      </c>
      <c r="F451" t="s">
        <v>1530</v>
      </c>
      <c r="G451">
        <v>209.63260122855971</v>
      </c>
      <c r="H451" t="s">
        <v>5018</v>
      </c>
    </row>
    <row r="452" spans="1:9" x14ac:dyDescent="0.25">
      <c r="A452" t="s">
        <v>3697</v>
      </c>
      <c r="F452" t="s">
        <v>1136</v>
      </c>
      <c r="G452">
        <v>234.25162251179728</v>
      </c>
      <c r="H452" t="s">
        <v>5018</v>
      </c>
    </row>
    <row r="453" spans="1:9" x14ac:dyDescent="0.25">
      <c r="A453" t="s">
        <v>3698</v>
      </c>
      <c r="F453" t="s">
        <v>1329</v>
      </c>
      <c r="G453">
        <v>238.30756668047786</v>
      </c>
      <c r="H453" t="s">
        <v>5018</v>
      </c>
    </row>
    <row r="454" spans="1:9" x14ac:dyDescent="0.25">
      <c r="A454" t="s">
        <v>3693</v>
      </c>
      <c r="F454" t="s">
        <v>1086</v>
      </c>
      <c r="G454">
        <v>231.29407402195983</v>
      </c>
      <c r="H454" t="s">
        <v>5018</v>
      </c>
    </row>
    <row r="455" spans="1:9" x14ac:dyDescent="0.25">
      <c r="A455" t="s">
        <v>3694</v>
      </c>
      <c r="F455" t="s">
        <v>1317</v>
      </c>
      <c r="G455">
        <v>227.30213940146385</v>
      </c>
      <c r="H455" t="s">
        <v>5018</v>
      </c>
    </row>
    <row r="456" spans="1:9" x14ac:dyDescent="0.25">
      <c r="A456" t="s">
        <v>3695</v>
      </c>
      <c r="F456" t="s">
        <v>370</v>
      </c>
      <c r="G456">
        <v>248.27823991623683</v>
      </c>
      <c r="H456" t="s">
        <v>5018</v>
      </c>
    </row>
    <row r="457" spans="1:9" x14ac:dyDescent="0.25">
      <c r="A457" t="s">
        <v>3696</v>
      </c>
      <c r="F457" t="s">
        <v>1323</v>
      </c>
      <c r="G457">
        <v>236.3105980039706</v>
      </c>
      <c r="H457" t="s">
        <v>5018</v>
      </c>
    </row>
    <row r="458" spans="1:9" x14ac:dyDescent="0.25">
      <c r="A458" s="13" t="s">
        <v>3700</v>
      </c>
      <c r="B458" s="13"/>
      <c r="C458" s="13"/>
      <c r="D458" s="14"/>
      <c r="F458" t="s">
        <v>1337</v>
      </c>
      <c r="G458">
        <v>246.25909281887067</v>
      </c>
      <c r="H458" t="s">
        <v>5018</v>
      </c>
    </row>
    <row r="459" spans="1:9" x14ac:dyDescent="0.25">
      <c r="A459" s="13" t="s">
        <v>3701</v>
      </c>
      <c r="B459" s="13"/>
      <c r="C459" s="13"/>
      <c r="D459" s="14"/>
      <c r="F459" t="s">
        <v>1341</v>
      </c>
      <c r="G459">
        <v>233.23877198632829</v>
      </c>
      <c r="H459" t="s">
        <v>5018</v>
      </c>
    </row>
    <row r="460" spans="1:9" x14ac:dyDescent="0.25">
      <c r="A460" t="s">
        <v>3699</v>
      </c>
      <c r="F460" t="s">
        <v>1333</v>
      </c>
      <c r="G460">
        <v>199.25217018229927</v>
      </c>
      <c r="H460" t="s">
        <v>5018</v>
      </c>
    </row>
    <row r="461" spans="1:9" x14ac:dyDescent="0.25">
      <c r="A461" s="13" t="s">
        <v>3771</v>
      </c>
      <c r="B461" s="13"/>
      <c r="C461" s="13"/>
      <c r="D461" s="14"/>
      <c r="F461" t="s">
        <v>1068</v>
      </c>
      <c r="G461">
        <v>158.19853810028786</v>
      </c>
      <c r="H461" t="s">
        <v>5018</v>
      </c>
    </row>
    <row r="462" spans="1:9" x14ac:dyDescent="0.25">
      <c r="A462" t="s">
        <v>3772</v>
      </c>
      <c r="F462" t="s">
        <v>810</v>
      </c>
      <c r="G462">
        <v>204.26869416431003</v>
      </c>
      <c r="H462" t="s">
        <v>5018</v>
      </c>
    </row>
    <row r="463" spans="1:9" x14ac:dyDescent="0.25">
      <c r="A463" t="s">
        <v>3773</v>
      </c>
      <c r="F463" t="s">
        <v>1564</v>
      </c>
      <c r="G463">
        <v>189.27823135682567</v>
      </c>
      <c r="H463" t="s">
        <v>5018</v>
      </c>
    </row>
    <row r="464" spans="1:9" x14ac:dyDescent="0.25">
      <c r="A464" s="13" t="s">
        <v>3843</v>
      </c>
      <c r="B464" s="13" t="s">
        <v>4102</v>
      </c>
      <c r="C464" s="13"/>
      <c r="D464" s="14"/>
      <c r="F464" t="s">
        <v>1793</v>
      </c>
      <c r="G464">
        <v>176.25855333995264</v>
      </c>
      <c r="H464" t="s">
        <v>5018</v>
      </c>
      <c r="I464" t="s">
        <v>5019</v>
      </c>
    </row>
    <row r="465" spans="1:9" x14ac:dyDescent="0.25">
      <c r="A465" s="13" t="s">
        <v>3844</v>
      </c>
      <c r="B465" s="13"/>
      <c r="C465" s="13"/>
      <c r="D465" s="14"/>
      <c r="F465" t="s">
        <v>1797</v>
      </c>
      <c r="G465">
        <v>224.32404326056005</v>
      </c>
      <c r="H465" t="s">
        <v>5018</v>
      </c>
    </row>
    <row r="466" spans="1:9" x14ac:dyDescent="0.25">
      <c r="A466" s="13" t="s">
        <v>3845</v>
      </c>
      <c r="B466" s="13"/>
      <c r="C466" s="13"/>
      <c r="D466" s="14"/>
      <c r="F466" t="s">
        <v>1801</v>
      </c>
      <c r="G466">
        <v>191.26993171109984</v>
      </c>
      <c r="H466" t="s">
        <v>5018</v>
      </c>
    </row>
    <row r="467" spans="1:9" x14ac:dyDescent="0.25">
      <c r="A467" s="13" t="s">
        <v>3917</v>
      </c>
      <c r="B467" s="13"/>
      <c r="C467" s="13"/>
      <c r="D467" s="14"/>
      <c r="F467" t="s">
        <v>1394</v>
      </c>
      <c r="G467">
        <v>198.6497202830011</v>
      </c>
      <c r="H467" t="s">
        <v>5018</v>
      </c>
    </row>
    <row r="468" spans="1:9" x14ac:dyDescent="0.25">
      <c r="A468" s="13" t="s">
        <v>3915</v>
      </c>
      <c r="B468" s="13"/>
      <c r="C468" s="13"/>
      <c r="D468" s="14"/>
      <c r="F468" t="s">
        <v>2018</v>
      </c>
      <c r="G468">
        <v>198.17632083691149</v>
      </c>
      <c r="H468" t="s">
        <v>5018</v>
      </c>
    </row>
    <row r="469" spans="1:9" x14ac:dyDescent="0.25">
      <c r="A469" s="13" t="s">
        <v>3916</v>
      </c>
      <c r="B469" s="13"/>
      <c r="C469" s="13"/>
      <c r="D469" s="14"/>
      <c r="F469" t="s">
        <v>1215</v>
      </c>
      <c r="G469">
        <v>246.34854637762879</v>
      </c>
      <c r="H469" t="s">
        <v>5018</v>
      </c>
    </row>
    <row r="470" spans="1:9" x14ac:dyDescent="0.25">
      <c r="A470" t="s">
        <v>3938</v>
      </c>
      <c r="F470" t="s">
        <v>1634</v>
      </c>
      <c r="G470">
        <v>160.17296044333972</v>
      </c>
      <c r="H470" t="s">
        <v>5018</v>
      </c>
    </row>
    <row r="471" spans="1:9" x14ac:dyDescent="0.25">
      <c r="A471" t="s">
        <v>3936</v>
      </c>
      <c r="F471" t="s">
        <v>2085</v>
      </c>
      <c r="G471">
        <v>249.33354161055826</v>
      </c>
      <c r="H471" t="s">
        <v>5018</v>
      </c>
    </row>
    <row r="472" spans="1:9" x14ac:dyDescent="0.25">
      <c r="A472" t="s">
        <v>3858</v>
      </c>
      <c r="F472" t="s">
        <v>930</v>
      </c>
      <c r="G472">
        <v>205.29654911553942</v>
      </c>
      <c r="H472" t="s">
        <v>5018</v>
      </c>
    </row>
    <row r="473" spans="1:9" x14ac:dyDescent="0.25">
      <c r="A473" t="s">
        <v>3937</v>
      </c>
      <c r="F473" t="s">
        <v>2089</v>
      </c>
      <c r="G473">
        <v>187.19343989135288</v>
      </c>
      <c r="H473" t="s">
        <v>5018</v>
      </c>
    </row>
    <row r="474" spans="1:9" x14ac:dyDescent="0.25">
      <c r="A474" t="s">
        <v>3859</v>
      </c>
      <c r="B474" t="s">
        <v>4102</v>
      </c>
      <c r="F474" t="s">
        <v>1846</v>
      </c>
      <c r="G474">
        <v>245.24131910962248</v>
      </c>
      <c r="H474" t="s">
        <v>5018</v>
      </c>
      <c r="I474" t="s">
        <v>5019</v>
      </c>
    </row>
    <row r="475" spans="1:9" x14ac:dyDescent="0.25">
      <c r="A475" t="s">
        <v>3934</v>
      </c>
      <c r="F475" t="s">
        <v>2079</v>
      </c>
      <c r="G475">
        <v>198.28995554904705</v>
      </c>
      <c r="H475" t="s">
        <v>5018</v>
      </c>
    </row>
    <row r="476" spans="1:9" x14ac:dyDescent="0.25">
      <c r="A476" t="s">
        <v>3860</v>
      </c>
      <c r="F476" t="s">
        <v>882</v>
      </c>
      <c r="G476">
        <v>209.24538975151364</v>
      </c>
      <c r="H476" t="s">
        <v>5018</v>
      </c>
    </row>
    <row r="477" spans="1:9" x14ac:dyDescent="0.25">
      <c r="A477" t="s">
        <v>3935</v>
      </c>
      <c r="F477" t="s">
        <v>1469</v>
      </c>
      <c r="G477">
        <v>159.18329906699546</v>
      </c>
      <c r="H477" t="s">
        <v>5018</v>
      </c>
    </row>
    <row r="478" spans="1:9" x14ac:dyDescent="0.25">
      <c r="A478" t="s">
        <v>4011</v>
      </c>
      <c r="F478" t="s">
        <v>758</v>
      </c>
      <c r="G478">
        <v>197.16347031144252</v>
      </c>
      <c r="H478" t="s">
        <v>5018</v>
      </c>
    </row>
    <row r="479" spans="1:9" x14ac:dyDescent="0.25">
      <c r="A479" t="s">
        <v>4012</v>
      </c>
      <c r="F479" t="s">
        <v>2308</v>
      </c>
      <c r="G479">
        <v>215.26657953562906</v>
      </c>
      <c r="H479" t="s">
        <v>5018</v>
      </c>
    </row>
    <row r="480" spans="1:9" x14ac:dyDescent="0.25">
      <c r="A480" t="s">
        <v>4013</v>
      </c>
      <c r="F480" t="s">
        <v>2313</v>
      </c>
      <c r="G480">
        <v>204.29287531768745</v>
      </c>
      <c r="H480" t="s">
        <v>5018</v>
      </c>
    </row>
    <row r="481" spans="1:9" x14ac:dyDescent="0.25">
      <c r="A481" t="s">
        <v>3861</v>
      </c>
      <c r="F481" t="s">
        <v>1852</v>
      </c>
      <c r="G481">
        <v>192.3010522520438</v>
      </c>
      <c r="H481" t="s">
        <v>5018</v>
      </c>
    </row>
    <row r="482" spans="1:9" x14ac:dyDescent="0.25">
      <c r="A482" t="s">
        <v>3932</v>
      </c>
      <c r="F482" t="s">
        <v>2071</v>
      </c>
      <c r="G482">
        <v>182.22000989386385</v>
      </c>
      <c r="H482" t="s">
        <v>5018</v>
      </c>
    </row>
    <row r="483" spans="1:9" x14ac:dyDescent="0.25">
      <c r="A483" t="s">
        <v>3862</v>
      </c>
      <c r="F483" t="s">
        <v>1856</v>
      </c>
      <c r="G483">
        <v>209.32831213084256</v>
      </c>
      <c r="H483" t="s">
        <v>5018</v>
      </c>
    </row>
    <row r="484" spans="1:9" x14ac:dyDescent="0.25">
      <c r="A484" t="s">
        <v>3933</v>
      </c>
      <c r="F484" t="s">
        <v>2075</v>
      </c>
      <c r="G484">
        <v>199.293629346899</v>
      </c>
      <c r="H484" t="s">
        <v>5018</v>
      </c>
    </row>
    <row r="485" spans="1:9" x14ac:dyDescent="0.25">
      <c r="A485" t="s">
        <v>3863</v>
      </c>
      <c r="B485" t="s">
        <v>4102</v>
      </c>
      <c r="F485" t="s">
        <v>940</v>
      </c>
      <c r="G485">
        <v>192.26122385723664</v>
      </c>
      <c r="H485" t="s">
        <v>5018</v>
      </c>
      <c r="I485" t="s">
        <v>5019</v>
      </c>
    </row>
    <row r="486" spans="1:9" x14ac:dyDescent="0.25">
      <c r="A486" t="s">
        <v>3930</v>
      </c>
      <c r="F486" t="s">
        <v>2063</v>
      </c>
      <c r="G486">
        <v>155.62493549778191</v>
      </c>
      <c r="H486" t="s">
        <v>5018</v>
      </c>
    </row>
    <row r="487" spans="1:9" x14ac:dyDescent="0.25">
      <c r="A487" t="s">
        <v>3864</v>
      </c>
      <c r="F487" t="s">
        <v>1862</v>
      </c>
      <c r="G487">
        <v>155.19789562592865</v>
      </c>
      <c r="H487" t="s">
        <v>5018</v>
      </c>
    </row>
    <row r="488" spans="1:9" x14ac:dyDescent="0.25">
      <c r="A488" t="s">
        <v>3931</v>
      </c>
      <c r="F488" t="s">
        <v>2067</v>
      </c>
      <c r="G488">
        <v>231.26598446319844</v>
      </c>
      <c r="H488" t="s">
        <v>5018</v>
      </c>
    </row>
    <row r="489" spans="1:9" x14ac:dyDescent="0.25">
      <c r="A489" t="s">
        <v>3865</v>
      </c>
      <c r="F489" t="s">
        <v>493</v>
      </c>
      <c r="G489">
        <v>178.23134086308247</v>
      </c>
      <c r="H489" t="s">
        <v>5018</v>
      </c>
    </row>
    <row r="490" spans="1:9" x14ac:dyDescent="0.25">
      <c r="A490" t="s">
        <v>3866</v>
      </c>
      <c r="F490" t="s">
        <v>1709</v>
      </c>
      <c r="G490">
        <v>144.21501468037002</v>
      </c>
      <c r="H490" t="s">
        <v>5018</v>
      </c>
    </row>
    <row r="491" spans="1:9" x14ac:dyDescent="0.25">
      <c r="A491" t="s">
        <v>3790</v>
      </c>
      <c r="F491" t="s">
        <v>1618</v>
      </c>
      <c r="G491">
        <v>189.20867858333509</v>
      </c>
      <c r="H491" t="s">
        <v>5018</v>
      </c>
    </row>
    <row r="492" spans="1:9" x14ac:dyDescent="0.25">
      <c r="A492" t="s">
        <v>3791</v>
      </c>
      <c r="B492" t="s">
        <v>4102</v>
      </c>
      <c r="F492" t="s">
        <v>1622</v>
      </c>
      <c r="G492">
        <v>194.61795726769793</v>
      </c>
      <c r="H492" t="s">
        <v>5018</v>
      </c>
      <c r="I492" t="s">
        <v>4990</v>
      </c>
    </row>
    <row r="493" spans="1:9" x14ac:dyDescent="0.25">
      <c r="A493" t="s">
        <v>3788</v>
      </c>
      <c r="F493" t="s">
        <v>1610</v>
      </c>
      <c r="G493">
        <v>190.24207675987046</v>
      </c>
      <c r="H493" t="s">
        <v>5018</v>
      </c>
    </row>
    <row r="494" spans="1:9" x14ac:dyDescent="0.25">
      <c r="A494" t="s">
        <v>3789</v>
      </c>
      <c r="F494" t="s">
        <v>1614</v>
      </c>
      <c r="G494">
        <v>255.74095086746701</v>
      </c>
      <c r="H494" t="s">
        <v>5018</v>
      </c>
    </row>
    <row r="495" spans="1:9" x14ac:dyDescent="0.25">
      <c r="A495" t="s">
        <v>3794</v>
      </c>
      <c r="F495" t="s">
        <v>1634</v>
      </c>
      <c r="G495">
        <v>160.17296044333972</v>
      </c>
      <c r="H495" t="s">
        <v>5018</v>
      </c>
    </row>
    <row r="496" spans="1:9" x14ac:dyDescent="0.25">
      <c r="A496" t="s">
        <v>3792</v>
      </c>
      <c r="B496" t="s">
        <v>4113</v>
      </c>
      <c r="F496" t="s">
        <v>1626</v>
      </c>
      <c r="G496">
        <v>229.27492692459364</v>
      </c>
      <c r="H496" t="s">
        <v>5018</v>
      </c>
    </row>
    <row r="497" spans="1:8" x14ac:dyDescent="0.25">
      <c r="A497" t="s">
        <v>3793</v>
      </c>
      <c r="F497" t="s">
        <v>1630</v>
      </c>
      <c r="G497">
        <v>228.29016595788602</v>
      </c>
      <c r="H497" t="s">
        <v>5018</v>
      </c>
    </row>
    <row r="498" spans="1:8" x14ac:dyDescent="0.25">
      <c r="A498" t="s">
        <v>3786</v>
      </c>
      <c r="F498" t="s">
        <v>1602</v>
      </c>
      <c r="G498">
        <v>179.23864816324547</v>
      </c>
      <c r="H498" t="s">
        <v>5018</v>
      </c>
    </row>
    <row r="499" spans="1:8" x14ac:dyDescent="0.25">
      <c r="A499" t="s">
        <v>3787</v>
      </c>
      <c r="F499" t="s">
        <v>1606</v>
      </c>
      <c r="G499">
        <v>153.15392455951573</v>
      </c>
      <c r="H499" t="s">
        <v>5018</v>
      </c>
    </row>
    <row r="500" spans="1:8" x14ac:dyDescent="0.25">
      <c r="A500" t="s">
        <v>3797</v>
      </c>
      <c r="F500" t="s">
        <v>1645</v>
      </c>
      <c r="G500">
        <v>209.22056578246688</v>
      </c>
      <c r="H500" t="s">
        <v>5018</v>
      </c>
    </row>
    <row r="501" spans="1:8" x14ac:dyDescent="0.25">
      <c r="A501" t="s">
        <v>3795</v>
      </c>
      <c r="F501" t="s">
        <v>1638</v>
      </c>
      <c r="G501">
        <v>179.21936741950469</v>
      </c>
      <c r="H501" t="s">
        <v>5018</v>
      </c>
    </row>
    <row r="502" spans="1:8" x14ac:dyDescent="0.25">
      <c r="A502" t="s">
        <v>3796</v>
      </c>
      <c r="F502" t="s">
        <v>1642</v>
      </c>
      <c r="G502">
        <v>239.14562722002864</v>
      </c>
      <c r="H502" t="s">
        <v>5018</v>
      </c>
    </row>
    <row r="503" spans="1:8" x14ac:dyDescent="0.25">
      <c r="A503" t="s">
        <v>3867</v>
      </c>
      <c r="F503" t="s">
        <v>1870</v>
      </c>
      <c r="G503">
        <v>145.19977564707764</v>
      </c>
      <c r="H503" t="s">
        <v>5018</v>
      </c>
    </row>
    <row r="504" spans="1:8" x14ac:dyDescent="0.25">
      <c r="A504" t="s">
        <v>3868</v>
      </c>
      <c r="F504" t="s">
        <v>1874</v>
      </c>
      <c r="G504">
        <v>171.2834885225416</v>
      </c>
      <c r="H504" t="s">
        <v>5018</v>
      </c>
    </row>
    <row r="505" spans="1:8" x14ac:dyDescent="0.25">
      <c r="A505" t="s">
        <v>3869</v>
      </c>
      <c r="F505" t="s">
        <v>1004</v>
      </c>
      <c r="G505">
        <v>157.25360552838742</v>
      </c>
      <c r="H505" t="s">
        <v>5018</v>
      </c>
    </row>
    <row r="506" spans="1:8" x14ac:dyDescent="0.25">
      <c r="A506" s="13" t="s">
        <v>4003</v>
      </c>
      <c r="B506" s="13"/>
      <c r="C506" s="13"/>
      <c r="D506" s="14"/>
      <c r="F506" t="s">
        <v>2283</v>
      </c>
      <c r="G506">
        <v>238.25856155805366</v>
      </c>
      <c r="H506" t="s">
        <v>5018</v>
      </c>
    </row>
    <row r="507" spans="1:8" x14ac:dyDescent="0.25">
      <c r="A507" s="13" t="s">
        <v>4004</v>
      </c>
      <c r="B507" s="13"/>
      <c r="C507" s="13"/>
      <c r="D507" s="14"/>
      <c r="F507" t="s">
        <v>2287</v>
      </c>
      <c r="G507">
        <v>205.2286311619709</v>
      </c>
      <c r="H507" t="s">
        <v>5018</v>
      </c>
    </row>
    <row r="508" spans="1:8" x14ac:dyDescent="0.25">
      <c r="A508" s="13" t="s">
        <v>4005</v>
      </c>
      <c r="B508" s="13"/>
      <c r="C508" s="13"/>
      <c r="D508" s="14"/>
      <c r="F508" t="s">
        <v>2290</v>
      </c>
      <c r="G508">
        <v>243.2218875394189</v>
      </c>
      <c r="H508" t="s">
        <v>5018</v>
      </c>
    </row>
    <row r="509" spans="1:8" x14ac:dyDescent="0.25">
      <c r="A509" s="13" t="s">
        <v>4006</v>
      </c>
      <c r="B509" s="13"/>
      <c r="C509" s="13"/>
      <c r="D509" s="14"/>
      <c r="F509" t="s">
        <v>2294</v>
      </c>
      <c r="G509">
        <v>227.30540499117842</v>
      </c>
      <c r="H509" t="s">
        <v>5018</v>
      </c>
    </row>
    <row r="510" spans="1:8" x14ac:dyDescent="0.25">
      <c r="A510" s="13" t="s">
        <v>4002</v>
      </c>
      <c r="B510" s="13"/>
      <c r="C510" s="13"/>
      <c r="D510" s="14"/>
      <c r="F510" t="s">
        <v>2280</v>
      </c>
      <c r="G510">
        <v>247.2405654217211</v>
      </c>
      <c r="H510" t="s">
        <v>5018</v>
      </c>
    </row>
    <row r="511" spans="1:8" x14ac:dyDescent="0.25">
      <c r="A511" s="13" t="s">
        <v>4007</v>
      </c>
      <c r="B511" s="13"/>
      <c r="C511" s="13"/>
      <c r="D511" s="14"/>
      <c r="F511" t="s">
        <v>278</v>
      </c>
      <c r="G511">
        <v>243.26171593422606</v>
      </c>
      <c r="H511" t="s">
        <v>5018</v>
      </c>
    </row>
    <row r="512" spans="1:8" x14ac:dyDescent="0.25">
      <c r="A512" t="s">
        <v>4008</v>
      </c>
      <c r="F512" t="s">
        <v>1638</v>
      </c>
      <c r="G512">
        <v>179.21936741950469</v>
      </c>
      <c r="H512" t="s">
        <v>5018</v>
      </c>
    </row>
    <row r="513" spans="1:9" x14ac:dyDescent="0.25">
      <c r="A513" t="s">
        <v>4009</v>
      </c>
      <c r="F513" t="s">
        <v>501</v>
      </c>
      <c r="G513">
        <v>242.29623571125924</v>
      </c>
      <c r="H513" t="s">
        <v>5018</v>
      </c>
    </row>
    <row r="514" spans="1:9" x14ac:dyDescent="0.25">
      <c r="A514" t="s">
        <v>4010</v>
      </c>
      <c r="F514" t="s">
        <v>1771</v>
      </c>
      <c r="G514">
        <v>209.26039417727407</v>
      </c>
      <c r="H514" t="s">
        <v>5018</v>
      </c>
    </row>
    <row r="515" spans="1:9" x14ac:dyDescent="0.25">
      <c r="A515" t="s">
        <v>3941</v>
      </c>
      <c r="F515" t="s">
        <v>1254</v>
      </c>
      <c r="G515">
        <v>240.30090185467407</v>
      </c>
      <c r="H515" t="s">
        <v>5018</v>
      </c>
    </row>
    <row r="516" spans="1:9" x14ac:dyDescent="0.25">
      <c r="A516" t="s">
        <v>3939</v>
      </c>
      <c r="F516" t="s">
        <v>2095</v>
      </c>
      <c r="G516">
        <v>239.69845195537587</v>
      </c>
      <c r="H516" t="s">
        <v>5018</v>
      </c>
    </row>
    <row r="517" spans="1:9" x14ac:dyDescent="0.25">
      <c r="A517" t="s">
        <v>3940</v>
      </c>
      <c r="F517" t="s">
        <v>41</v>
      </c>
      <c r="G517">
        <v>249.2904476260365</v>
      </c>
      <c r="H517" t="s">
        <v>5018</v>
      </c>
    </row>
    <row r="518" spans="1:9" x14ac:dyDescent="0.25">
      <c r="A518" t="s">
        <v>3962</v>
      </c>
      <c r="F518" t="s">
        <v>202</v>
      </c>
      <c r="G518">
        <v>199.6344812497087</v>
      </c>
      <c r="H518" t="s">
        <v>5018</v>
      </c>
    </row>
    <row r="519" spans="1:9" x14ac:dyDescent="0.25">
      <c r="A519" t="s">
        <v>3960</v>
      </c>
      <c r="F519" t="s">
        <v>2154</v>
      </c>
      <c r="G519">
        <v>237.30025938031486</v>
      </c>
      <c r="H519" t="s">
        <v>5018</v>
      </c>
    </row>
    <row r="520" spans="1:9" x14ac:dyDescent="0.25">
      <c r="A520" t="s">
        <v>3961</v>
      </c>
      <c r="F520" t="s">
        <v>2157</v>
      </c>
      <c r="G520">
        <v>232.19264701962391</v>
      </c>
      <c r="H520" t="s">
        <v>5018</v>
      </c>
    </row>
    <row r="521" spans="1:9" x14ac:dyDescent="0.25">
      <c r="A521" t="s">
        <v>3343</v>
      </c>
      <c r="B521" t="s">
        <v>4102</v>
      </c>
      <c r="F521" t="s">
        <v>150</v>
      </c>
      <c r="G521">
        <v>245.32069142639941</v>
      </c>
      <c r="H521" t="s">
        <v>5018</v>
      </c>
      <c r="I521" t="s">
        <v>5019</v>
      </c>
    </row>
    <row r="522" spans="1:9" x14ac:dyDescent="0.25">
      <c r="A522" t="s">
        <v>3958</v>
      </c>
      <c r="F522" t="s">
        <v>565</v>
      </c>
      <c r="G522">
        <v>205.25672072073223</v>
      </c>
      <c r="H522" t="s">
        <v>5018</v>
      </c>
    </row>
    <row r="523" spans="1:9" x14ac:dyDescent="0.25">
      <c r="A523" t="s">
        <v>3344</v>
      </c>
      <c r="F523" t="s">
        <v>146</v>
      </c>
      <c r="G523">
        <v>219.28007253545724</v>
      </c>
      <c r="H523" t="s">
        <v>5018</v>
      </c>
    </row>
    <row r="524" spans="1:9" x14ac:dyDescent="0.25">
      <c r="A524" t="s">
        <v>3959</v>
      </c>
      <c r="F524" t="s">
        <v>2150</v>
      </c>
      <c r="G524">
        <v>223.2713643402839</v>
      </c>
      <c r="H524" t="s">
        <v>5018</v>
      </c>
    </row>
    <row r="525" spans="1:9" x14ac:dyDescent="0.25">
      <c r="A525" t="s">
        <v>3956</v>
      </c>
      <c r="F525" t="s">
        <v>810</v>
      </c>
      <c r="G525">
        <v>204.26869416431003</v>
      </c>
      <c r="H525" t="s">
        <v>5018</v>
      </c>
    </row>
    <row r="526" spans="1:9" x14ac:dyDescent="0.25">
      <c r="A526" t="s">
        <v>3342</v>
      </c>
      <c r="F526" t="s">
        <v>154</v>
      </c>
      <c r="G526">
        <v>151.16286702091091</v>
      </c>
      <c r="H526" t="s">
        <v>5018</v>
      </c>
    </row>
    <row r="527" spans="1:9" x14ac:dyDescent="0.25">
      <c r="A527" t="s">
        <v>3882</v>
      </c>
      <c r="F527" t="s">
        <v>1916</v>
      </c>
      <c r="G527">
        <v>191.29247804455522</v>
      </c>
      <c r="H527" t="s">
        <v>5018</v>
      </c>
    </row>
    <row r="528" spans="1:9" x14ac:dyDescent="0.25">
      <c r="A528" t="s">
        <v>3957</v>
      </c>
      <c r="F528" t="s">
        <v>2144</v>
      </c>
      <c r="G528">
        <v>205.29981470525402</v>
      </c>
      <c r="H528" t="s">
        <v>5018</v>
      </c>
    </row>
    <row r="529" spans="1:8" x14ac:dyDescent="0.25">
      <c r="A529" t="s">
        <v>3347</v>
      </c>
      <c r="F529" t="s">
        <v>118</v>
      </c>
      <c r="G529">
        <v>232.3030161420449</v>
      </c>
      <c r="H529" t="s">
        <v>5018</v>
      </c>
    </row>
    <row r="530" spans="1:8" x14ac:dyDescent="0.25">
      <c r="A530" t="s">
        <v>4037</v>
      </c>
      <c r="F530" t="s">
        <v>2390</v>
      </c>
      <c r="G530">
        <v>244.69341755805445</v>
      </c>
      <c r="H530" t="s">
        <v>5018</v>
      </c>
    </row>
    <row r="531" spans="1:8" x14ac:dyDescent="0.25">
      <c r="A531" t="s">
        <v>3348</v>
      </c>
      <c r="F531" t="s">
        <v>106</v>
      </c>
      <c r="G531">
        <v>206.1983877029181</v>
      </c>
      <c r="H531" t="s">
        <v>5018</v>
      </c>
    </row>
    <row r="532" spans="1:8" x14ac:dyDescent="0.25">
      <c r="A532" t="s">
        <v>4036</v>
      </c>
      <c r="F532" t="s">
        <v>666</v>
      </c>
      <c r="G532">
        <v>236.21557844576392</v>
      </c>
      <c r="H532" t="s">
        <v>5018</v>
      </c>
    </row>
    <row r="533" spans="1:8" x14ac:dyDescent="0.25">
      <c r="A533" t="s">
        <v>3345</v>
      </c>
      <c r="F533" t="s">
        <v>138</v>
      </c>
      <c r="G533">
        <v>234.22679854275049</v>
      </c>
      <c r="H533" t="s">
        <v>5018</v>
      </c>
    </row>
    <row r="534" spans="1:8" x14ac:dyDescent="0.25">
      <c r="A534" t="s">
        <v>3346</v>
      </c>
      <c r="F534" t="s">
        <v>130</v>
      </c>
      <c r="G534">
        <v>248.3024210696143</v>
      </c>
      <c r="H534" t="s">
        <v>5018</v>
      </c>
    </row>
    <row r="535" spans="1:8" x14ac:dyDescent="0.25">
      <c r="A535" t="s">
        <v>3349</v>
      </c>
      <c r="F535" t="s">
        <v>90</v>
      </c>
      <c r="G535">
        <v>197.19155987020389</v>
      </c>
      <c r="H535" t="s">
        <v>5018</v>
      </c>
    </row>
    <row r="536" spans="1:8" x14ac:dyDescent="0.25">
      <c r="A536" t="s">
        <v>4035</v>
      </c>
      <c r="F536" t="s">
        <v>2384</v>
      </c>
      <c r="G536">
        <v>210.58434945272671</v>
      </c>
      <c r="H536" t="s">
        <v>5018</v>
      </c>
    </row>
    <row r="537" spans="1:8" x14ac:dyDescent="0.25">
      <c r="A537" t="s">
        <v>3350</v>
      </c>
      <c r="F537" t="s">
        <v>73</v>
      </c>
      <c r="G537">
        <v>247.29021335981463</v>
      </c>
      <c r="H537" t="s">
        <v>5018</v>
      </c>
    </row>
    <row r="538" spans="1:8" x14ac:dyDescent="0.25">
      <c r="A538" t="s">
        <v>3883</v>
      </c>
      <c r="F538" t="s">
        <v>1920</v>
      </c>
      <c r="G538">
        <v>180.24722237073405</v>
      </c>
      <c r="H538" t="s">
        <v>5018</v>
      </c>
    </row>
    <row r="539" spans="1:8" x14ac:dyDescent="0.25">
      <c r="A539" t="s">
        <v>3954</v>
      </c>
      <c r="F539" t="s">
        <v>886</v>
      </c>
      <c r="G539">
        <v>193.24271923422964</v>
      </c>
      <c r="H539" t="s">
        <v>5018</v>
      </c>
    </row>
    <row r="540" spans="1:8" x14ac:dyDescent="0.25">
      <c r="A540" t="s">
        <v>3884</v>
      </c>
      <c r="F540" t="s">
        <v>1924</v>
      </c>
      <c r="G540">
        <v>209.20911141925848</v>
      </c>
      <c r="H540" t="s">
        <v>5018</v>
      </c>
    </row>
    <row r="541" spans="1:8" x14ac:dyDescent="0.25">
      <c r="A541" t="s">
        <v>3955</v>
      </c>
      <c r="F541" t="s">
        <v>776</v>
      </c>
      <c r="G541">
        <v>156.20683774601372</v>
      </c>
      <c r="H541" t="s">
        <v>5018</v>
      </c>
    </row>
    <row r="542" spans="1:8" x14ac:dyDescent="0.25">
      <c r="A542" t="s">
        <v>3885</v>
      </c>
      <c r="F542" t="s">
        <v>1927</v>
      </c>
      <c r="G542">
        <v>193.24598482394424</v>
      </c>
      <c r="H542" t="s">
        <v>5018</v>
      </c>
    </row>
    <row r="543" spans="1:8" x14ac:dyDescent="0.25">
      <c r="A543" t="s">
        <v>3886</v>
      </c>
      <c r="F543" t="s">
        <v>1828</v>
      </c>
      <c r="G543">
        <v>140.18325166506688</v>
      </c>
      <c r="H543" t="s">
        <v>5018</v>
      </c>
    </row>
    <row r="544" spans="1:8" x14ac:dyDescent="0.25">
      <c r="A544" t="s">
        <v>3887</v>
      </c>
      <c r="F544" t="s">
        <v>73</v>
      </c>
      <c r="G544">
        <v>247.2902133598146</v>
      </c>
      <c r="H544" t="s">
        <v>5018</v>
      </c>
    </row>
    <row r="545" spans="1:8" x14ac:dyDescent="0.25">
      <c r="A545" t="s">
        <v>3888</v>
      </c>
      <c r="F545" t="s">
        <v>198</v>
      </c>
      <c r="G545">
        <v>169.26434142517542</v>
      </c>
      <c r="H545" t="s">
        <v>5018</v>
      </c>
    </row>
    <row r="546" spans="1:8" x14ac:dyDescent="0.25">
      <c r="A546" t="s">
        <v>3889</v>
      </c>
      <c r="F546" t="s">
        <v>1937</v>
      </c>
      <c r="G546">
        <v>210.273244702743</v>
      </c>
      <c r="H546" t="s">
        <v>5018</v>
      </c>
    </row>
    <row r="547" spans="1:8" x14ac:dyDescent="0.25">
      <c r="A547" t="s">
        <v>3890</v>
      </c>
      <c r="F547" t="s">
        <v>1941</v>
      </c>
      <c r="G547">
        <v>150.22120003872507</v>
      </c>
      <c r="H547" t="s">
        <v>5018</v>
      </c>
    </row>
    <row r="548" spans="1:8" x14ac:dyDescent="0.25">
      <c r="A548" t="s">
        <v>3376</v>
      </c>
      <c r="F548" t="s">
        <v>186</v>
      </c>
      <c r="G548">
        <v>147.17746357984413</v>
      </c>
      <c r="H548" t="s">
        <v>5018</v>
      </c>
    </row>
    <row r="549" spans="1:8" x14ac:dyDescent="0.25">
      <c r="A549" t="s">
        <v>3377</v>
      </c>
      <c r="F549" t="s">
        <v>181</v>
      </c>
      <c r="G549">
        <v>242.74545400397142</v>
      </c>
      <c r="H549" t="s">
        <v>5018</v>
      </c>
    </row>
    <row r="550" spans="1:8" x14ac:dyDescent="0.25">
      <c r="A550" t="s">
        <v>3891</v>
      </c>
      <c r="F550" t="s">
        <v>1945</v>
      </c>
      <c r="G550">
        <v>143.22698812394782</v>
      </c>
      <c r="H550" t="s">
        <v>5018</v>
      </c>
    </row>
    <row r="551" spans="1:8" x14ac:dyDescent="0.25">
      <c r="A551" t="s">
        <v>3892</v>
      </c>
      <c r="F551" t="s">
        <v>1949</v>
      </c>
      <c r="G551">
        <v>160.21605442786148</v>
      </c>
      <c r="H551" t="s">
        <v>5018</v>
      </c>
    </row>
    <row r="552" spans="1:8" x14ac:dyDescent="0.25">
      <c r="A552" t="s">
        <v>3375</v>
      </c>
      <c r="F552" t="s">
        <v>190</v>
      </c>
      <c r="G552">
        <v>223.24391759719185</v>
      </c>
      <c r="H552" t="s">
        <v>5018</v>
      </c>
    </row>
    <row r="553" spans="1:8" x14ac:dyDescent="0.25">
      <c r="A553" t="s">
        <v>3893</v>
      </c>
      <c r="F553" t="s">
        <v>527</v>
      </c>
      <c r="G553">
        <v>207.27260222838382</v>
      </c>
      <c r="H553" t="s">
        <v>5018</v>
      </c>
    </row>
    <row r="554" spans="1:8" x14ac:dyDescent="0.25">
      <c r="A554" s="13" t="s">
        <v>4026</v>
      </c>
      <c r="B554" s="13"/>
      <c r="C554" s="13"/>
      <c r="D554" s="14"/>
      <c r="F554" t="s">
        <v>2356</v>
      </c>
      <c r="G554">
        <v>244.31375203883289</v>
      </c>
      <c r="H554" t="s">
        <v>5018</v>
      </c>
    </row>
    <row r="555" spans="1:8" x14ac:dyDescent="0.25">
      <c r="A555" t="s">
        <v>4028</v>
      </c>
      <c r="F555" t="s">
        <v>376</v>
      </c>
      <c r="G555">
        <v>242.31678336232562</v>
      </c>
      <c r="H555" t="s">
        <v>5018</v>
      </c>
    </row>
    <row r="556" spans="1:8" x14ac:dyDescent="0.25">
      <c r="A556" t="s">
        <v>4027</v>
      </c>
      <c r="F556" t="s">
        <v>2360</v>
      </c>
      <c r="G556">
        <v>221.2803068016791</v>
      </c>
      <c r="H556" t="s">
        <v>5018</v>
      </c>
    </row>
    <row r="557" spans="1:8" x14ac:dyDescent="0.25">
      <c r="A557" t="s">
        <v>4034</v>
      </c>
      <c r="F557" t="s">
        <v>2380</v>
      </c>
      <c r="G557">
        <v>169.1846846355611</v>
      </c>
      <c r="H557" t="s">
        <v>5018</v>
      </c>
    </row>
    <row r="558" spans="1:8" x14ac:dyDescent="0.25">
      <c r="A558" t="s">
        <v>4033</v>
      </c>
      <c r="F558" t="s">
        <v>2375</v>
      </c>
      <c r="G558">
        <v>247.25365055472207</v>
      </c>
      <c r="H558" t="s">
        <v>5018</v>
      </c>
    </row>
    <row r="559" spans="1:8" x14ac:dyDescent="0.25">
      <c r="A559" t="s">
        <v>3447</v>
      </c>
      <c r="F559" t="s">
        <v>468</v>
      </c>
      <c r="G559">
        <v>217.2619133922143</v>
      </c>
      <c r="H559" t="s">
        <v>5018</v>
      </c>
    </row>
    <row r="560" spans="1:8" x14ac:dyDescent="0.25">
      <c r="A560" t="s">
        <v>4030</v>
      </c>
      <c r="F560" t="s">
        <v>2370</v>
      </c>
      <c r="G560">
        <v>209.30939929969824</v>
      </c>
      <c r="H560" t="s">
        <v>5018</v>
      </c>
    </row>
    <row r="561" spans="1:8" x14ac:dyDescent="0.25">
      <c r="A561" t="s">
        <v>3448</v>
      </c>
      <c r="F561" t="s">
        <v>472</v>
      </c>
      <c r="G561">
        <v>217.3141841043531</v>
      </c>
      <c r="H561" t="s">
        <v>5018</v>
      </c>
    </row>
    <row r="562" spans="1:8" x14ac:dyDescent="0.25">
      <c r="A562" t="s">
        <v>4029</v>
      </c>
      <c r="F562" t="s">
        <v>2366</v>
      </c>
      <c r="G562">
        <v>247.26865498048247</v>
      </c>
      <c r="H562" t="s">
        <v>5018</v>
      </c>
    </row>
    <row r="563" spans="1:8" x14ac:dyDescent="0.25">
      <c r="A563" t="s">
        <v>3449</v>
      </c>
      <c r="F563" t="s">
        <v>15</v>
      </c>
      <c r="G563">
        <v>233.30668993989678</v>
      </c>
      <c r="H563" t="s">
        <v>5018</v>
      </c>
    </row>
    <row r="564" spans="1:8" x14ac:dyDescent="0.25">
      <c r="A564" t="s">
        <v>4032</v>
      </c>
      <c r="F564" t="s">
        <v>2375</v>
      </c>
      <c r="G564">
        <v>247.25365055472204</v>
      </c>
      <c r="H564" t="s">
        <v>5018</v>
      </c>
    </row>
    <row r="565" spans="1:8" x14ac:dyDescent="0.25">
      <c r="A565" t="s">
        <v>4031</v>
      </c>
      <c r="F565" t="s">
        <v>930</v>
      </c>
      <c r="G565">
        <v>205.29654911553942</v>
      </c>
      <c r="H565" t="s">
        <v>5018</v>
      </c>
    </row>
    <row r="566" spans="1:8" x14ac:dyDescent="0.25">
      <c r="A566" t="s">
        <v>3965</v>
      </c>
      <c r="F566" t="s">
        <v>1292</v>
      </c>
      <c r="G566">
        <v>242.27368937780386</v>
      </c>
      <c r="H566" t="s">
        <v>5018</v>
      </c>
    </row>
    <row r="567" spans="1:8" x14ac:dyDescent="0.25">
      <c r="A567" t="s">
        <v>3963</v>
      </c>
      <c r="F567" t="s">
        <v>2163</v>
      </c>
      <c r="G567">
        <v>240.27607788562727</v>
      </c>
      <c r="H567" t="s">
        <v>5018</v>
      </c>
    </row>
    <row r="568" spans="1:8" x14ac:dyDescent="0.25">
      <c r="A568" t="s">
        <v>3964</v>
      </c>
      <c r="F568" t="s">
        <v>2167</v>
      </c>
      <c r="G568">
        <v>152.1939875618549</v>
      </c>
      <c r="H568" t="s">
        <v>5018</v>
      </c>
    </row>
    <row r="569" spans="1:8" x14ac:dyDescent="0.25">
      <c r="A569" t="s">
        <v>3984</v>
      </c>
      <c r="F569" t="s">
        <v>376</v>
      </c>
      <c r="G569">
        <v>242.31678336232562</v>
      </c>
      <c r="H569" t="s">
        <v>5018</v>
      </c>
    </row>
    <row r="570" spans="1:8" x14ac:dyDescent="0.25">
      <c r="A570" t="s">
        <v>3985</v>
      </c>
      <c r="F570" t="s">
        <v>882</v>
      </c>
      <c r="G570">
        <v>209.24538975151364</v>
      </c>
      <c r="H570" t="s">
        <v>5018</v>
      </c>
    </row>
    <row r="571" spans="1:8" x14ac:dyDescent="0.25">
      <c r="A571" t="s">
        <v>3982</v>
      </c>
      <c r="F571" t="s">
        <v>2220</v>
      </c>
      <c r="G571">
        <v>219.22878977744165</v>
      </c>
      <c r="H571" t="s">
        <v>5018</v>
      </c>
    </row>
    <row r="572" spans="1:8" x14ac:dyDescent="0.25">
      <c r="A572" t="s">
        <v>3983</v>
      </c>
      <c r="F572" t="s">
        <v>2224</v>
      </c>
      <c r="G572">
        <v>224.25676812266084</v>
      </c>
      <c r="H572" t="s">
        <v>5018</v>
      </c>
    </row>
    <row r="573" spans="1:8" x14ac:dyDescent="0.25">
      <c r="A573" t="s">
        <v>3980</v>
      </c>
      <c r="F573" t="s">
        <v>2212</v>
      </c>
      <c r="G573">
        <v>181.23524892715625</v>
      </c>
      <c r="H573" t="s">
        <v>5018</v>
      </c>
    </row>
    <row r="574" spans="1:8" x14ac:dyDescent="0.25">
      <c r="A574" t="s">
        <v>3981</v>
      </c>
      <c r="F574" t="s">
        <v>2216</v>
      </c>
      <c r="G574">
        <v>140.18651725478148</v>
      </c>
      <c r="H574" t="s">
        <v>5018</v>
      </c>
    </row>
    <row r="575" spans="1:8" x14ac:dyDescent="0.25">
      <c r="A575" t="s">
        <v>3978</v>
      </c>
      <c r="F575" t="s">
        <v>138</v>
      </c>
      <c r="G575">
        <v>234.22679854275049</v>
      </c>
      <c r="H575" t="s">
        <v>5018</v>
      </c>
    </row>
    <row r="576" spans="1:8" x14ac:dyDescent="0.25">
      <c r="A576" t="s">
        <v>3979</v>
      </c>
      <c r="F576" t="s">
        <v>828</v>
      </c>
      <c r="G576">
        <v>137.18260919070769</v>
      </c>
      <c r="H576" t="s">
        <v>5018</v>
      </c>
    </row>
    <row r="577" spans="1:9" x14ac:dyDescent="0.25">
      <c r="A577" t="s">
        <v>4059</v>
      </c>
      <c r="F577" t="s">
        <v>2451</v>
      </c>
      <c r="G577">
        <v>145.18412840564793</v>
      </c>
      <c r="H577" t="s">
        <v>5018</v>
      </c>
    </row>
    <row r="578" spans="1:9" x14ac:dyDescent="0.25">
      <c r="A578" t="s">
        <v>4061</v>
      </c>
      <c r="F578" t="s">
        <v>2459</v>
      </c>
      <c r="G578">
        <v>166.17424539205811</v>
      </c>
      <c r="H578" t="s">
        <v>5018</v>
      </c>
    </row>
    <row r="579" spans="1:9" x14ac:dyDescent="0.25">
      <c r="A579" t="s">
        <v>4060</v>
      </c>
      <c r="F579" t="s">
        <v>2455</v>
      </c>
      <c r="G579">
        <v>170.27654913497508</v>
      </c>
      <c r="H579" t="s">
        <v>5018</v>
      </c>
    </row>
    <row r="580" spans="1:9" x14ac:dyDescent="0.25">
      <c r="A580" t="s">
        <v>3986</v>
      </c>
      <c r="B580" t="s">
        <v>4102</v>
      </c>
      <c r="F580" t="s">
        <v>2232</v>
      </c>
      <c r="G580">
        <v>223.33601670413785</v>
      </c>
      <c r="H580" t="s">
        <v>5018</v>
      </c>
      <c r="I580" t="s">
        <v>5019</v>
      </c>
    </row>
    <row r="581" spans="1:9" x14ac:dyDescent="0.25">
      <c r="A581" t="s">
        <v>3351</v>
      </c>
      <c r="F581" t="s">
        <v>202</v>
      </c>
      <c r="G581">
        <v>199.6344812497087</v>
      </c>
      <c r="H581" t="s">
        <v>5018</v>
      </c>
    </row>
    <row r="582" spans="1:9" x14ac:dyDescent="0.25">
      <c r="A582" t="s">
        <v>3352</v>
      </c>
      <c r="F582" t="s">
        <v>198</v>
      </c>
      <c r="G582">
        <v>169.26434142517542</v>
      </c>
      <c r="H582" t="s">
        <v>5018</v>
      </c>
    </row>
    <row r="583" spans="1:9" x14ac:dyDescent="0.25">
      <c r="A583" t="s">
        <v>3989</v>
      </c>
      <c r="F583" t="s">
        <v>2239</v>
      </c>
      <c r="G583">
        <v>239.35760005256614</v>
      </c>
      <c r="H583" t="s">
        <v>5018</v>
      </c>
    </row>
    <row r="584" spans="1:9" x14ac:dyDescent="0.25">
      <c r="A584" s="13" t="s">
        <v>3353</v>
      </c>
      <c r="B584" s="13"/>
      <c r="C584" s="13"/>
      <c r="D584" s="14"/>
      <c r="F584" t="s">
        <v>194</v>
      </c>
      <c r="G584">
        <v>225.32771705841196</v>
      </c>
      <c r="H584" t="s">
        <v>5018</v>
      </c>
    </row>
    <row r="585" spans="1:9" x14ac:dyDescent="0.25">
      <c r="A585" s="13" t="s">
        <v>4050</v>
      </c>
      <c r="B585" s="13"/>
      <c r="C585" s="13"/>
      <c r="D585" s="14"/>
      <c r="F585" t="s">
        <v>267</v>
      </c>
      <c r="G585">
        <v>245.24950788311628</v>
      </c>
      <c r="H585" t="s">
        <v>5018</v>
      </c>
    </row>
    <row r="586" spans="1:9" x14ac:dyDescent="0.25">
      <c r="A586" s="13" t="s">
        <v>4056</v>
      </c>
      <c r="B586" s="13"/>
      <c r="C586" s="13"/>
      <c r="D586" s="14"/>
      <c r="F586" t="s">
        <v>220</v>
      </c>
      <c r="G586">
        <v>241.24583442657448</v>
      </c>
      <c r="H586" t="s">
        <v>5018</v>
      </c>
    </row>
    <row r="587" spans="1:9" x14ac:dyDescent="0.25">
      <c r="A587" t="s">
        <v>4055</v>
      </c>
      <c r="F587" t="s">
        <v>1323</v>
      </c>
      <c r="G587">
        <v>236.3105980039706</v>
      </c>
      <c r="H587" t="s">
        <v>5018</v>
      </c>
    </row>
    <row r="588" spans="1:9" x14ac:dyDescent="0.25">
      <c r="A588" t="s">
        <v>4058</v>
      </c>
      <c r="F588" t="s">
        <v>2409</v>
      </c>
      <c r="G588">
        <v>237.6460076426317</v>
      </c>
      <c r="H588" t="s">
        <v>5018</v>
      </c>
    </row>
    <row r="589" spans="1:9" x14ac:dyDescent="0.25">
      <c r="A589" t="s">
        <v>4057</v>
      </c>
      <c r="F589" t="s">
        <v>2445</v>
      </c>
      <c r="G589">
        <v>217.27072220723483</v>
      </c>
      <c r="H589" t="s">
        <v>5018</v>
      </c>
    </row>
    <row r="590" spans="1:9" x14ac:dyDescent="0.25">
      <c r="A590" t="s">
        <v>4052</v>
      </c>
      <c r="F590" t="s">
        <v>2432</v>
      </c>
      <c r="G590">
        <v>223.24718318690645</v>
      </c>
      <c r="H590" t="s">
        <v>5018</v>
      </c>
    </row>
    <row r="591" spans="1:9" x14ac:dyDescent="0.25">
      <c r="A591" t="s">
        <v>4051</v>
      </c>
      <c r="F591" t="s">
        <v>370</v>
      </c>
      <c r="G591">
        <v>248.27823991623683</v>
      </c>
      <c r="H591" t="s">
        <v>5018</v>
      </c>
    </row>
    <row r="592" spans="1:9" x14ac:dyDescent="0.25">
      <c r="A592" t="s">
        <v>4054</v>
      </c>
      <c r="F592" t="s">
        <v>386</v>
      </c>
      <c r="G592">
        <v>239.31287529825184</v>
      </c>
      <c r="H592" t="s">
        <v>5018</v>
      </c>
    </row>
    <row r="593" spans="1:9" x14ac:dyDescent="0.25">
      <c r="A593" t="s">
        <v>4053</v>
      </c>
      <c r="F593" t="s">
        <v>2436</v>
      </c>
      <c r="G593">
        <v>205.25345513101766</v>
      </c>
      <c r="H593" t="s">
        <v>5018</v>
      </c>
    </row>
    <row r="594" spans="1:9" x14ac:dyDescent="0.25">
      <c r="A594" t="s">
        <v>3987</v>
      </c>
      <c r="F594" t="s">
        <v>1653</v>
      </c>
      <c r="G594">
        <v>199.27145092604007</v>
      </c>
      <c r="H594" t="s">
        <v>5018</v>
      </c>
    </row>
    <row r="595" spans="1:9" x14ac:dyDescent="0.25">
      <c r="A595" t="s">
        <v>3988</v>
      </c>
      <c r="F595" t="s">
        <v>1215</v>
      </c>
      <c r="G595">
        <v>246.34854637762879</v>
      </c>
      <c r="H595" t="s">
        <v>5018</v>
      </c>
    </row>
    <row r="596" spans="1:9" x14ac:dyDescent="0.25">
      <c r="A596" t="s">
        <v>3470</v>
      </c>
      <c r="F596" t="s">
        <v>513</v>
      </c>
      <c r="G596">
        <v>139.15539671383752</v>
      </c>
      <c r="H596" t="s">
        <v>5018</v>
      </c>
    </row>
    <row r="597" spans="1:9" x14ac:dyDescent="0.25">
      <c r="A597" t="s">
        <v>3391</v>
      </c>
      <c r="F597" t="s">
        <v>110</v>
      </c>
      <c r="G597">
        <v>235.26709581131149</v>
      </c>
      <c r="H597" t="s">
        <v>5018</v>
      </c>
    </row>
    <row r="598" spans="1:9" x14ac:dyDescent="0.25">
      <c r="A598" t="s">
        <v>3392</v>
      </c>
      <c r="F598" t="s">
        <v>98</v>
      </c>
      <c r="G598">
        <v>177.22766706523052</v>
      </c>
      <c r="H598" t="s">
        <v>5018</v>
      </c>
    </row>
    <row r="599" spans="1:9" x14ac:dyDescent="0.25">
      <c r="A599" t="s">
        <v>4083</v>
      </c>
      <c r="F599" t="s">
        <v>2517</v>
      </c>
      <c r="G599">
        <v>249.73640032903401</v>
      </c>
      <c r="H599" t="s">
        <v>5018</v>
      </c>
    </row>
    <row r="600" spans="1:9" x14ac:dyDescent="0.25">
      <c r="A600" t="s">
        <v>3390</v>
      </c>
      <c r="F600" t="s">
        <v>122</v>
      </c>
      <c r="G600">
        <v>205.25998631044683</v>
      </c>
      <c r="H600" t="s">
        <v>5018</v>
      </c>
    </row>
    <row r="601" spans="1:9" x14ac:dyDescent="0.25">
      <c r="A601" t="s">
        <v>3395</v>
      </c>
      <c r="F601" t="s">
        <v>53</v>
      </c>
      <c r="G601">
        <v>247.31439451319204</v>
      </c>
      <c r="H601" t="s">
        <v>5018</v>
      </c>
    </row>
    <row r="602" spans="1:9" x14ac:dyDescent="0.25">
      <c r="A602" t="s">
        <v>3396</v>
      </c>
      <c r="F602" t="s">
        <v>41</v>
      </c>
      <c r="G602">
        <v>249.2904476260365</v>
      </c>
      <c r="H602" t="s">
        <v>5018</v>
      </c>
    </row>
    <row r="603" spans="1:9" x14ac:dyDescent="0.25">
      <c r="A603" t="s">
        <v>3393</v>
      </c>
      <c r="F603" t="s">
        <v>82</v>
      </c>
      <c r="G603">
        <v>210.23015071822127</v>
      </c>
      <c r="H603" t="s">
        <v>5018</v>
      </c>
    </row>
    <row r="604" spans="1:9" x14ac:dyDescent="0.25">
      <c r="A604" t="s">
        <v>3394</v>
      </c>
      <c r="B604" t="s">
        <v>4102</v>
      </c>
      <c r="F604" t="s">
        <v>65</v>
      </c>
      <c r="G604">
        <v>180.12802165914994</v>
      </c>
      <c r="H604" t="s">
        <v>5018</v>
      </c>
      <c r="I604" t="s">
        <v>5019</v>
      </c>
    </row>
    <row r="605" spans="1:9" x14ac:dyDescent="0.25">
      <c r="A605" t="s">
        <v>3541</v>
      </c>
      <c r="F605" t="s">
        <v>786</v>
      </c>
      <c r="G605">
        <v>196.22180332925666</v>
      </c>
      <c r="H605" t="s">
        <v>5018</v>
      </c>
    </row>
    <row r="606" spans="1:9" x14ac:dyDescent="0.25">
      <c r="A606" t="s">
        <v>3542</v>
      </c>
      <c r="F606" t="s">
        <v>700</v>
      </c>
      <c r="G606">
        <v>174.1995778477793</v>
      </c>
      <c r="H606" t="s">
        <v>5018</v>
      </c>
    </row>
    <row r="607" spans="1:9" x14ac:dyDescent="0.25">
      <c r="A607" t="s">
        <v>3397</v>
      </c>
      <c r="F607" t="s">
        <v>33</v>
      </c>
      <c r="G607">
        <v>224.25840294258288</v>
      </c>
      <c r="H607" t="s">
        <v>5018</v>
      </c>
    </row>
    <row r="608" spans="1:9" x14ac:dyDescent="0.25">
      <c r="A608" t="s">
        <v>3539</v>
      </c>
      <c r="F608" t="s">
        <v>1018</v>
      </c>
      <c r="G608">
        <v>225.20851634682785</v>
      </c>
      <c r="H608" t="s">
        <v>5018</v>
      </c>
    </row>
    <row r="609" spans="1:8" x14ac:dyDescent="0.25">
      <c r="A609" t="s">
        <v>3398</v>
      </c>
      <c r="F609" t="s">
        <v>24</v>
      </c>
      <c r="G609">
        <v>238.32647951162218</v>
      </c>
      <c r="H609" t="s">
        <v>5018</v>
      </c>
    </row>
    <row r="610" spans="1:8" x14ac:dyDescent="0.25">
      <c r="A610" t="s">
        <v>3540</v>
      </c>
      <c r="F610" t="s">
        <v>782</v>
      </c>
      <c r="G610">
        <v>228.26961830681969</v>
      </c>
      <c r="H610" t="s">
        <v>5018</v>
      </c>
    </row>
    <row r="611" spans="1:8" x14ac:dyDescent="0.25">
      <c r="A611" t="s">
        <v>3537</v>
      </c>
      <c r="F611" t="s">
        <v>776</v>
      </c>
      <c r="G611">
        <v>156.20683774601372</v>
      </c>
      <c r="H611" t="s">
        <v>5018</v>
      </c>
    </row>
    <row r="612" spans="1:8" x14ac:dyDescent="0.25">
      <c r="A612" t="s">
        <v>4085</v>
      </c>
      <c r="F612" t="s">
        <v>77</v>
      </c>
      <c r="G612">
        <v>204.22560017978827</v>
      </c>
      <c r="H612" t="s">
        <v>5018</v>
      </c>
    </row>
    <row r="613" spans="1:8" x14ac:dyDescent="0.25">
      <c r="A613" t="s">
        <v>3538</v>
      </c>
      <c r="F613" t="s">
        <v>464</v>
      </c>
      <c r="G613">
        <v>168.1933924894243</v>
      </c>
      <c r="H613" t="s">
        <v>5018</v>
      </c>
    </row>
    <row r="614" spans="1:8" x14ac:dyDescent="0.25">
      <c r="A614" t="s">
        <v>4084</v>
      </c>
      <c r="F614" t="s">
        <v>1404</v>
      </c>
      <c r="G614">
        <v>187.24143428551125</v>
      </c>
      <c r="H614" t="s">
        <v>5018</v>
      </c>
    </row>
    <row r="615" spans="1:8" x14ac:dyDescent="0.25">
      <c r="A615" t="s">
        <v>3535</v>
      </c>
      <c r="F615" t="s">
        <v>772</v>
      </c>
      <c r="G615">
        <v>179.21610182979006</v>
      </c>
      <c r="H615" t="s">
        <v>5018</v>
      </c>
    </row>
    <row r="616" spans="1:8" x14ac:dyDescent="0.25">
      <c r="A616" t="s">
        <v>3536</v>
      </c>
      <c r="F616" t="s">
        <v>882</v>
      </c>
      <c r="G616">
        <v>209.24538975151364</v>
      </c>
      <c r="H616" t="s">
        <v>5018</v>
      </c>
    </row>
    <row r="617" spans="1:8" x14ac:dyDescent="0.25">
      <c r="A617" t="s">
        <v>3462</v>
      </c>
      <c r="F617" t="s">
        <v>406</v>
      </c>
      <c r="G617">
        <v>191.23010331629268</v>
      </c>
      <c r="H617" t="s">
        <v>5018</v>
      </c>
    </row>
    <row r="618" spans="1:8" x14ac:dyDescent="0.25">
      <c r="A618" t="s">
        <v>3463</v>
      </c>
      <c r="F618" t="s">
        <v>527</v>
      </c>
      <c r="G618">
        <v>207.27260222838382</v>
      </c>
      <c r="H618" t="s">
        <v>5018</v>
      </c>
    </row>
    <row r="619" spans="1:8" x14ac:dyDescent="0.25">
      <c r="A619" t="s">
        <v>3534</v>
      </c>
      <c r="F619" t="s">
        <v>769</v>
      </c>
      <c r="G619">
        <v>203.26338554653606</v>
      </c>
      <c r="H619" t="s">
        <v>5018</v>
      </c>
    </row>
    <row r="620" spans="1:8" x14ac:dyDescent="0.25">
      <c r="A620" t="s">
        <v>3464</v>
      </c>
      <c r="F620" t="s">
        <v>531</v>
      </c>
      <c r="G620">
        <v>191.20527934724589</v>
      </c>
      <c r="H620" t="s">
        <v>5018</v>
      </c>
    </row>
    <row r="621" spans="1:8" x14ac:dyDescent="0.25">
      <c r="A621" t="s">
        <v>3465</v>
      </c>
      <c r="F621" t="s">
        <v>535</v>
      </c>
      <c r="G621">
        <v>152.17834032042518</v>
      </c>
      <c r="H621" t="s">
        <v>5018</v>
      </c>
    </row>
    <row r="622" spans="1:8" x14ac:dyDescent="0.25">
      <c r="A622" t="s">
        <v>3466</v>
      </c>
      <c r="F622" t="s">
        <v>539</v>
      </c>
      <c r="G622">
        <v>262.75770911569964</v>
      </c>
      <c r="H622" t="s">
        <v>5018</v>
      </c>
    </row>
    <row r="623" spans="1:8" x14ac:dyDescent="0.25">
      <c r="A623" t="s">
        <v>3467</v>
      </c>
      <c r="F623" t="s">
        <v>318</v>
      </c>
      <c r="G623">
        <v>238.71369098866825</v>
      </c>
      <c r="H623" t="s">
        <v>5018</v>
      </c>
    </row>
    <row r="624" spans="1:8" x14ac:dyDescent="0.25">
      <c r="A624" t="s">
        <v>3468</v>
      </c>
      <c r="F624" t="s">
        <v>263</v>
      </c>
      <c r="G624">
        <v>199.24890459258467</v>
      </c>
      <c r="H624" t="s">
        <v>5018</v>
      </c>
    </row>
    <row r="625" spans="1:9" x14ac:dyDescent="0.25">
      <c r="A625" t="s">
        <v>3469</v>
      </c>
      <c r="F625" t="s">
        <v>547</v>
      </c>
      <c r="G625">
        <v>155.15480164140692</v>
      </c>
      <c r="H625" t="s">
        <v>5018</v>
      </c>
    </row>
    <row r="626" spans="1:9" x14ac:dyDescent="0.25">
      <c r="A626" t="s">
        <v>3424</v>
      </c>
      <c r="F626" t="s">
        <v>163</v>
      </c>
      <c r="G626">
        <v>246.26235840858527</v>
      </c>
      <c r="H626" t="s">
        <v>5018</v>
      </c>
    </row>
    <row r="627" spans="1:9" x14ac:dyDescent="0.25">
      <c r="A627" t="s">
        <v>3425</v>
      </c>
      <c r="F627" t="s">
        <v>158</v>
      </c>
      <c r="G627">
        <v>225.26897583246051</v>
      </c>
      <c r="H627" t="s">
        <v>5018</v>
      </c>
    </row>
    <row r="628" spans="1:9" x14ac:dyDescent="0.25">
      <c r="A628" t="s">
        <v>3423</v>
      </c>
      <c r="F628" t="s">
        <v>130</v>
      </c>
      <c r="G628">
        <v>248.3024210696143</v>
      </c>
      <c r="H628" t="s">
        <v>5018</v>
      </c>
    </row>
    <row r="629" spans="1:9" x14ac:dyDescent="0.25">
      <c r="A629" s="13" t="s">
        <v>4078</v>
      </c>
      <c r="B629" s="13"/>
      <c r="C629" s="13"/>
      <c r="D629" s="14"/>
      <c r="F629" t="s">
        <v>41</v>
      </c>
      <c r="G629">
        <v>249.2904476260365</v>
      </c>
      <c r="H629" t="s">
        <v>5018</v>
      </c>
    </row>
    <row r="630" spans="1:9" x14ac:dyDescent="0.25">
      <c r="A630" t="s">
        <v>4077</v>
      </c>
      <c r="F630" t="s">
        <v>2501</v>
      </c>
      <c r="G630">
        <v>235.27947746302664</v>
      </c>
      <c r="H630" t="s">
        <v>5018</v>
      </c>
    </row>
    <row r="631" spans="1:9" x14ac:dyDescent="0.25">
      <c r="A631" t="s">
        <v>4080</v>
      </c>
      <c r="F631" t="s">
        <v>49</v>
      </c>
      <c r="G631">
        <v>213.23569360221708</v>
      </c>
      <c r="H631" t="s">
        <v>5018</v>
      </c>
    </row>
    <row r="632" spans="1:9" x14ac:dyDescent="0.25">
      <c r="A632" t="s">
        <v>4079</v>
      </c>
      <c r="F632" t="s">
        <v>2507</v>
      </c>
      <c r="G632">
        <v>222.62809809205532</v>
      </c>
      <c r="H632" t="s">
        <v>5018</v>
      </c>
    </row>
    <row r="633" spans="1:9" x14ac:dyDescent="0.25">
      <c r="A633" t="s">
        <v>4074</v>
      </c>
      <c r="F633" t="s">
        <v>173</v>
      </c>
      <c r="G633">
        <v>222.2650677683867</v>
      </c>
      <c r="H633" t="s">
        <v>5018</v>
      </c>
    </row>
    <row r="634" spans="1:9" x14ac:dyDescent="0.25">
      <c r="A634" t="s">
        <v>3568</v>
      </c>
      <c r="F634" t="s">
        <v>130</v>
      </c>
      <c r="G634">
        <v>248.3024210696143</v>
      </c>
      <c r="H634" t="s">
        <v>5018</v>
      </c>
    </row>
    <row r="635" spans="1:9" x14ac:dyDescent="0.25">
      <c r="A635" t="s">
        <v>4076</v>
      </c>
      <c r="F635" t="s">
        <v>275</v>
      </c>
      <c r="G635">
        <v>245.34160699006225</v>
      </c>
      <c r="H635" t="s">
        <v>5018</v>
      </c>
    </row>
    <row r="636" spans="1:9" x14ac:dyDescent="0.25">
      <c r="A636" t="s">
        <v>3569</v>
      </c>
      <c r="F636" t="s">
        <v>565</v>
      </c>
      <c r="G636">
        <v>205.25672072073223</v>
      </c>
      <c r="H636" t="s">
        <v>5018</v>
      </c>
    </row>
    <row r="637" spans="1:9" x14ac:dyDescent="0.25">
      <c r="A637" t="s">
        <v>4075</v>
      </c>
      <c r="F637" t="s">
        <v>53</v>
      </c>
      <c r="G637">
        <v>247.31439451319207</v>
      </c>
      <c r="H637" t="s">
        <v>5018</v>
      </c>
    </row>
    <row r="638" spans="1:9" x14ac:dyDescent="0.25">
      <c r="A638" t="s">
        <v>3495</v>
      </c>
      <c r="F638" t="s">
        <v>638</v>
      </c>
      <c r="G638">
        <v>199.25053536237724</v>
      </c>
      <c r="H638" t="s">
        <v>5018</v>
      </c>
    </row>
    <row r="639" spans="1:9" x14ac:dyDescent="0.25">
      <c r="A639" t="s">
        <v>3496</v>
      </c>
      <c r="F639" t="s">
        <v>278</v>
      </c>
      <c r="G639">
        <v>243.26171593422606</v>
      </c>
      <c r="H639" t="s">
        <v>5018</v>
      </c>
    </row>
    <row r="640" spans="1:9" x14ac:dyDescent="0.25">
      <c r="A640" t="s">
        <v>3567</v>
      </c>
      <c r="B640" t="s">
        <v>4102</v>
      </c>
      <c r="F640" t="s">
        <v>864</v>
      </c>
      <c r="G640">
        <v>165.23257840987225</v>
      </c>
      <c r="H640" t="s">
        <v>5018</v>
      </c>
      <c r="I640" t="s">
        <v>5019</v>
      </c>
    </row>
    <row r="641" spans="1:8" x14ac:dyDescent="0.25">
      <c r="A641" t="s">
        <v>3497</v>
      </c>
      <c r="F641" t="s">
        <v>644</v>
      </c>
      <c r="G641">
        <v>231.17160772066111</v>
      </c>
      <c r="H641" t="s">
        <v>5018</v>
      </c>
    </row>
    <row r="642" spans="1:8" x14ac:dyDescent="0.25">
      <c r="A642" t="s">
        <v>4082</v>
      </c>
      <c r="F642" t="s">
        <v>1771</v>
      </c>
      <c r="G642">
        <v>209.26039417727407</v>
      </c>
      <c r="H642" t="s">
        <v>5018</v>
      </c>
    </row>
    <row r="643" spans="1:8" x14ac:dyDescent="0.25">
      <c r="A643" t="s">
        <v>4081</v>
      </c>
      <c r="F643" t="s">
        <v>818</v>
      </c>
      <c r="G643">
        <v>122.16796522984589</v>
      </c>
      <c r="H643" t="s">
        <v>5018</v>
      </c>
    </row>
    <row r="644" spans="1:8" x14ac:dyDescent="0.25">
      <c r="A644" t="s">
        <v>3641</v>
      </c>
      <c r="F644" t="s">
        <v>1147</v>
      </c>
      <c r="G644">
        <v>218.25221758422788</v>
      </c>
      <c r="H644" t="s">
        <v>5018</v>
      </c>
    </row>
    <row r="645" spans="1:8" x14ac:dyDescent="0.25">
      <c r="A645" t="s">
        <v>3366</v>
      </c>
      <c r="F645" t="s">
        <v>142</v>
      </c>
      <c r="G645">
        <v>227.26231100665666</v>
      </c>
      <c r="H645" t="s">
        <v>5018</v>
      </c>
    </row>
    <row r="646" spans="1:8" x14ac:dyDescent="0.25">
      <c r="A646" t="s">
        <v>3369</v>
      </c>
      <c r="F646" t="s">
        <v>114</v>
      </c>
      <c r="G646">
        <v>205.66321294151911</v>
      </c>
      <c r="H646" t="s">
        <v>5018</v>
      </c>
    </row>
    <row r="647" spans="1:8" x14ac:dyDescent="0.25">
      <c r="A647" t="s">
        <v>3370</v>
      </c>
      <c r="F647" t="s">
        <v>102</v>
      </c>
      <c r="G647">
        <v>248.2285919781433</v>
      </c>
      <c r="H647" t="s">
        <v>5018</v>
      </c>
    </row>
    <row r="648" spans="1:8" x14ac:dyDescent="0.25">
      <c r="A648" t="s">
        <v>3367</v>
      </c>
      <c r="F648" t="s">
        <v>134</v>
      </c>
      <c r="G648">
        <v>210.25433187159871</v>
      </c>
      <c r="H648" t="s">
        <v>5018</v>
      </c>
    </row>
    <row r="649" spans="1:8" x14ac:dyDescent="0.25">
      <c r="A649" t="s">
        <v>3639</v>
      </c>
      <c r="F649" t="s">
        <v>886</v>
      </c>
      <c r="G649">
        <v>193.24271923422964</v>
      </c>
      <c r="H649" t="s">
        <v>5018</v>
      </c>
    </row>
    <row r="650" spans="1:8" x14ac:dyDescent="0.25">
      <c r="A650" t="s">
        <v>3368</v>
      </c>
      <c r="F650" t="s">
        <v>126</v>
      </c>
      <c r="G650">
        <v>247.6806904265753</v>
      </c>
      <c r="H650" t="s">
        <v>5018</v>
      </c>
    </row>
    <row r="651" spans="1:8" x14ac:dyDescent="0.25">
      <c r="A651" t="s">
        <v>3640</v>
      </c>
      <c r="F651" t="s">
        <v>1144</v>
      </c>
      <c r="G651">
        <v>242.70236001944966</v>
      </c>
      <c r="H651" t="s">
        <v>5018</v>
      </c>
    </row>
    <row r="652" spans="1:8" x14ac:dyDescent="0.25">
      <c r="A652" t="s">
        <v>3373</v>
      </c>
      <c r="F652" t="s">
        <v>57</v>
      </c>
      <c r="G652">
        <v>195.21877234707407</v>
      </c>
      <c r="H652" t="s">
        <v>5018</v>
      </c>
    </row>
    <row r="653" spans="1:8" x14ac:dyDescent="0.25">
      <c r="A653" t="s">
        <v>3374</v>
      </c>
      <c r="F653" t="s">
        <v>45</v>
      </c>
      <c r="G653">
        <v>235.29774747850161</v>
      </c>
      <c r="H653" t="s">
        <v>5018</v>
      </c>
    </row>
    <row r="654" spans="1:8" x14ac:dyDescent="0.25">
      <c r="A654" t="s">
        <v>3371</v>
      </c>
      <c r="F654" t="s">
        <v>86</v>
      </c>
      <c r="G654">
        <v>199.29199857710643</v>
      </c>
      <c r="H654" t="s">
        <v>5018</v>
      </c>
    </row>
    <row r="655" spans="1:8" x14ac:dyDescent="0.25">
      <c r="A655" t="s">
        <v>3372</v>
      </c>
      <c r="F655" t="s">
        <v>69</v>
      </c>
      <c r="G655">
        <v>212.19967265163646</v>
      </c>
      <c r="H655" t="s">
        <v>5018</v>
      </c>
    </row>
    <row r="656" spans="1:8" x14ac:dyDescent="0.25">
      <c r="A656" t="s">
        <v>3438</v>
      </c>
      <c r="F656" t="s">
        <v>434</v>
      </c>
      <c r="G656">
        <v>203.23529598777472</v>
      </c>
      <c r="H656" t="s">
        <v>5018</v>
      </c>
    </row>
    <row r="657" spans="1:9" x14ac:dyDescent="0.25">
      <c r="A657" t="s">
        <v>3439</v>
      </c>
      <c r="F657" t="s">
        <v>438</v>
      </c>
      <c r="G657">
        <v>175.2101507376569</v>
      </c>
      <c r="H657" t="s">
        <v>5018</v>
      </c>
    </row>
    <row r="658" spans="1:9" x14ac:dyDescent="0.25">
      <c r="A658" t="s">
        <v>3440</v>
      </c>
      <c r="F658" t="s">
        <v>442</v>
      </c>
      <c r="G658">
        <v>179.24354857288213</v>
      </c>
      <c r="H658" t="s">
        <v>5018</v>
      </c>
    </row>
    <row r="659" spans="1:9" x14ac:dyDescent="0.25">
      <c r="A659" t="s">
        <v>3441</v>
      </c>
      <c r="F659" t="s">
        <v>362</v>
      </c>
      <c r="G659">
        <v>240.72957249631983</v>
      </c>
      <c r="H659" t="s">
        <v>5018</v>
      </c>
    </row>
    <row r="660" spans="1:9" x14ac:dyDescent="0.25">
      <c r="A660" t="s">
        <v>3442</v>
      </c>
      <c r="F660" t="s">
        <v>448</v>
      </c>
      <c r="G660">
        <v>248.30568665932887</v>
      </c>
      <c r="H660" t="s">
        <v>5018</v>
      </c>
    </row>
    <row r="661" spans="1:9" x14ac:dyDescent="0.25">
      <c r="A661" t="s">
        <v>3443</v>
      </c>
      <c r="F661" t="s">
        <v>452</v>
      </c>
      <c r="G661">
        <v>134.13887273182672</v>
      </c>
      <c r="H661" t="s">
        <v>5018</v>
      </c>
    </row>
    <row r="662" spans="1:9" x14ac:dyDescent="0.25">
      <c r="A662" t="s">
        <v>3444</v>
      </c>
      <c r="F662" t="s">
        <v>456</v>
      </c>
      <c r="G662">
        <v>248.27987473615889</v>
      </c>
      <c r="H662" t="s">
        <v>5018</v>
      </c>
    </row>
    <row r="663" spans="1:9" x14ac:dyDescent="0.25">
      <c r="A663" t="s">
        <v>3445</v>
      </c>
      <c r="F663" t="s">
        <v>460</v>
      </c>
      <c r="G663">
        <v>134.13560714211212</v>
      </c>
      <c r="H663" t="s">
        <v>5018</v>
      </c>
    </row>
    <row r="664" spans="1:9" x14ac:dyDescent="0.25">
      <c r="A664" t="s">
        <v>3446</v>
      </c>
      <c r="F664" t="s">
        <v>464</v>
      </c>
      <c r="G664">
        <v>168.1933924894243</v>
      </c>
      <c r="H664" t="s">
        <v>5018</v>
      </c>
    </row>
    <row r="665" spans="1:9" x14ac:dyDescent="0.25">
      <c r="A665" t="s">
        <v>3399</v>
      </c>
      <c r="F665" t="s">
        <v>177</v>
      </c>
      <c r="G665">
        <v>229.66050358171768</v>
      </c>
      <c r="H665" t="s">
        <v>5018</v>
      </c>
    </row>
    <row r="666" spans="1:9" x14ac:dyDescent="0.25">
      <c r="A666" t="s">
        <v>3400</v>
      </c>
      <c r="F666" t="s">
        <v>173</v>
      </c>
      <c r="G666">
        <v>222.2650677683867</v>
      </c>
      <c r="H666" t="s">
        <v>5018</v>
      </c>
    </row>
    <row r="667" spans="1:9" x14ac:dyDescent="0.25">
      <c r="A667" t="s">
        <v>3401</v>
      </c>
      <c r="F667" t="s">
        <v>169</v>
      </c>
      <c r="G667">
        <v>236.72035581447207</v>
      </c>
      <c r="H667" t="s">
        <v>5018</v>
      </c>
    </row>
    <row r="668" spans="1:9" x14ac:dyDescent="0.25">
      <c r="A668" t="s">
        <v>3471</v>
      </c>
      <c r="F668" t="s">
        <v>553</v>
      </c>
      <c r="G668">
        <v>298.23382648100181</v>
      </c>
      <c r="H668" t="s">
        <v>5018</v>
      </c>
    </row>
    <row r="669" spans="1:9" x14ac:dyDescent="0.25">
      <c r="A669" t="s">
        <v>3472</v>
      </c>
      <c r="B669" t="s">
        <v>4102</v>
      </c>
      <c r="F669" t="s">
        <v>557</v>
      </c>
      <c r="G669">
        <v>241.28892841109626</v>
      </c>
      <c r="H669" t="s">
        <v>5018</v>
      </c>
      <c r="I669" t="s">
        <v>5019</v>
      </c>
    </row>
    <row r="670" spans="1:9" x14ac:dyDescent="0.25">
      <c r="A670" t="s">
        <v>3473</v>
      </c>
      <c r="F670" t="s">
        <v>561</v>
      </c>
      <c r="G670">
        <v>163.23924323567607</v>
      </c>
      <c r="H670" t="s">
        <v>5018</v>
      </c>
    </row>
    <row r="671" spans="1:9" x14ac:dyDescent="0.25">
      <c r="A671" t="s">
        <v>3544</v>
      </c>
      <c r="F671" t="s">
        <v>1022</v>
      </c>
      <c r="G671">
        <v>197.29866340291025</v>
      </c>
      <c r="H671" t="s">
        <v>5018</v>
      </c>
    </row>
    <row r="672" spans="1:9" x14ac:dyDescent="0.25">
      <c r="A672" t="s">
        <v>3545</v>
      </c>
      <c r="F672" t="s">
        <v>796</v>
      </c>
      <c r="G672">
        <v>281.19738987458601</v>
      </c>
      <c r="H672" t="s">
        <v>5018</v>
      </c>
    </row>
    <row r="673" spans="1:8" x14ac:dyDescent="0.25">
      <c r="A673" t="s">
        <v>3543</v>
      </c>
      <c r="F673" t="s">
        <v>792</v>
      </c>
      <c r="G673">
        <v>206.28457567196162</v>
      </c>
      <c r="H673" t="s">
        <v>5018</v>
      </c>
    </row>
    <row r="674" spans="1:8" x14ac:dyDescent="0.25">
      <c r="A674" t="s">
        <v>3514</v>
      </c>
      <c r="F674" t="s">
        <v>700</v>
      </c>
      <c r="G674">
        <v>174.1995778477793</v>
      </c>
      <c r="H674" t="s">
        <v>5018</v>
      </c>
    </row>
    <row r="675" spans="1:8" x14ac:dyDescent="0.25">
      <c r="A675" t="s">
        <v>3515</v>
      </c>
      <c r="F675" t="s">
        <v>704</v>
      </c>
      <c r="G675">
        <v>191.18374374205632</v>
      </c>
      <c r="H675" t="s">
        <v>5018</v>
      </c>
    </row>
    <row r="676" spans="1:8" x14ac:dyDescent="0.25">
      <c r="A676" t="s">
        <v>3516</v>
      </c>
      <c r="F676" t="s">
        <v>708</v>
      </c>
      <c r="G676">
        <v>230.69162412266164</v>
      </c>
      <c r="H676" t="s">
        <v>5018</v>
      </c>
    </row>
    <row r="677" spans="1:8" x14ac:dyDescent="0.25">
      <c r="A677" t="s">
        <v>3517</v>
      </c>
      <c r="F677" t="s">
        <v>547</v>
      </c>
      <c r="G677">
        <v>155.15480164140692</v>
      </c>
      <c r="H677" t="s">
        <v>5018</v>
      </c>
    </row>
    <row r="678" spans="1:8" x14ac:dyDescent="0.25">
      <c r="A678" t="s">
        <v>3663</v>
      </c>
      <c r="F678" t="s">
        <v>1215</v>
      </c>
      <c r="G678">
        <v>246.34854637762879</v>
      </c>
      <c r="H678" t="s">
        <v>5018</v>
      </c>
    </row>
    <row r="679" spans="1:8" x14ac:dyDescent="0.25">
      <c r="A679" t="s">
        <v>3518</v>
      </c>
      <c r="F679" t="s">
        <v>628</v>
      </c>
      <c r="G679">
        <v>209.21730019275228</v>
      </c>
      <c r="H679" t="s">
        <v>5018</v>
      </c>
    </row>
    <row r="680" spans="1:8" x14ac:dyDescent="0.25">
      <c r="A680" t="s">
        <v>3664</v>
      </c>
      <c r="F680" t="s">
        <v>1219</v>
      </c>
      <c r="G680">
        <v>239.27304690344465</v>
      </c>
      <c r="H680" t="s">
        <v>5018</v>
      </c>
    </row>
    <row r="681" spans="1:8" x14ac:dyDescent="0.25">
      <c r="A681" t="s">
        <v>3665</v>
      </c>
      <c r="F681" t="s">
        <v>1215</v>
      </c>
      <c r="G681">
        <v>246.34854637762879</v>
      </c>
      <c r="H681" t="s">
        <v>5018</v>
      </c>
    </row>
    <row r="682" spans="1:8" x14ac:dyDescent="0.25">
      <c r="A682" t="s">
        <v>3589</v>
      </c>
      <c r="F682" t="s">
        <v>934</v>
      </c>
      <c r="G682">
        <v>197.23628867464768</v>
      </c>
      <c r="H682" t="s">
        <v>5018</v>
      </c>
    </row>
    <row r="683" spans="1:8" x14ac:dyDescent="0.25">
      <c r="A683" t="s">
        <v>3590</v>
      </c>
      <c r="F683" t="s">
        <v>758</v>
      </c>
      <c r="G683">
        <v>197.16347031144252</v>
      </c>
      <c r="H683" t="s">
        <v>5018</v>
      </c>
    </row>
    <row r="684" spans="1:8" x14ac:dyDescent="0.25">
      <c r="A684" t="s">
        <v>3587</v>
      </c>
      <c r="F684" t="s">
        <v>926</v>
      </c>
      <c r="G684">
        <v>226.29683078368984</v>
      </c>
      <c r="H684" t="s">
        <v>5018</v>
      </c>
    </row>
    <row r="685" spans="1:8" x14ac:dyDescent="0.25">
      <c r="A685" t="s">
        <v>3588</v>
      </c>
      <c r="F685" t="s">
        <v>930</v>
      </c>
      <c r="G685">
        <v>205.29654911553942</v>
      </c>
      <c r="H685" t="s">
        <v>5018</v>
      </c>
    </row>
    <row r="686" spans="1:8" x14ac:dyDescent="0.25">
      <c r="A686" t="s">
        <v>3585</v>
      </c>
      <c r="F686" t="s">
        <v>918</v>
      </c>
      <c r="G686">
        <v>218.2499399486365</v>
      </c>
      <c r="H686" t="s">
        <v>5018</v>
      </c>
    </row>
    <row r="687" spans="1:8" x14ac:dyDescent="0.25">
      <c r="A687" t="s">
        <v>3586</v>
      </c>
      <c r="F687" t="s">
        <v>922</v>
      </c>
      <c r="G687">
        <v>258.11168904681426</v>
      </c>
      <c r="H687" t="s">
        <v>5018</v>
      </c>
    </row>
    <row r="688" spans="1:8" x14ac:dyDescent="0.25">
      <c r="A688" t="s">
        <v>3583</v>
      </c>
      <c r="F688" t="s">
        <v>10</v>
      </c>
      <c r="G688">
        <v>203.19774522855892</v>
      </c>
      <c r="H688" t="s">
        <v>5018</v>
      </c>
    </row>
    <row r="689" spans="1:9" x14ac:dyDescent="0.25">
      <c r="A689" t="s">
        <v>3736</v>
      </c>
      <c r="F689" t="s">
        <v>1446</v>
      </c>
      <c r="G689">
        <v>183.27531158818528</v>
      </c>
      <c r="H689" t="s">
        <v>5018</v>
      </c>
    </row>
    <row r="690" spans="1:9" x14ac:dyDescent="0.25">
      <c r="A690" t="s">
        <v>3584</v>
      </c>
      <c r="F690" t="s">
        <v>840</v>
      </c>
      <c r="G690">
        <v>214.24300090238012</v>
      </c>
      <c r="H690" t="s">
        <v>5018</v>
      </c>
    </row>
    <row r="691" spans="1:9" x14ac:dyDescent="0.25">
      <c r="A691" t="s">
        <v>3737</v>
      </c>
      <c r="F691" t="s">
        <v>1450</v>
      </c>
      <c r="G691">
        <v>189.17794347638591</v>
      </c>
      <c r="H691" t="s">
        <v>5018</v>
      </c>
    </row>
    <row r="692" spans="1:9" x14ac:dyDescent="0.25">
      <c r="A692" t="s">
        <v>3582</v>
      </c>
      <c r="F692" t="s">
        <v>910</v>
      </c>
      <c r="G692">
        <v>228.27288389653427</v>
      </c>
      <c r="H692" t="s">
        <v>5018</v>
      </c>
    </row>
    <row r="693" spans="1:9" x14ac:dyDescent="0.25">
      <c r="A693" t="s">
        <v>3510</v>
      </c>
      <c r="F693" t="s">
        <v>662</v>
      </c>
      <c r="G693">
        <v>142.19913317271846</v>
      </c>
      <c r="H693" t="s">
        <v>5018</v>
      </c>
    </row>
    <row r="694" spans="1:9" x14ac:dyDescent="0.25">
      <c r="A694" t="s">
        <v>3735</v>
      </c>
      <c r="F694" t="s">
        <v>886</v>
      </c>
      <c r="G694">
        <v>193.24271923422964</v>
      </c>
      <c r="H694" t="s">
        <v>5018</v>
      </c>
    </row>
    <row r="695" spans="1:9" x14ac:dyDescent="0.25">
      <c r="A695" t="s">
        <v>3511</v>
      </c>
      <c r="F695" t="s">
        <v>434</v>
      </c>
      <c r="G695">
        <v>203.23529598777469</v>
      </c>
      <c r="H695" t="s">
        <v>5018</v>
      </c>
    </row>
    <row r="696" spans="1:9" x14ac:dyDescent="0.25">
      <c r="A696" t="s">
        <v>3512</v>
      </c>
      <c r="F696" t="s">
        <v>692</v>
      </c>
      <c r="G696">
        <v>180.20412838621229</v>
      </c>
      <c r="H696" t="s">
        <v>5018</v>
      </c>
    </row>
    <row r="697" spans="1:9" x14ac:dyDescent="0.25">
      <c r="A697" t="s">
        <v>3513</v>
      </c>
      <c r="F697" t="s">
        <v>696</v>
      </c>
      <c r="G697">
        <v>213.25823993567249</v>
      </c>
      <c r="H697" t="s">
        <v>5018</v>
      </c>
    </row>
    <row r="698" spans="1:9" x14ac:dyDescent="0.25">
      <c r="A698" t="s">
        <v>3634</v>
      </c>
      <c r="F698" t="s">
        <v>954</v>
      </c>
      <c r="G698">
        <v>198.28668995933248</v>
      </c>
      <c r="H698" t="s">
        <v>5018</v>
      </c>
    </row>
    <row r="699" spans="1:9" x14ac:dyDescent="0.25">
      <c r="A699" t="s">
        <v>3635</v>
      </c>
      <c r="B699" t="s">
        <v>4102</v>
      </c>
      <c r="F699" t="s">
        <v>1130</v>
      </c>
      <c r="G699">
        <v>244.26474691640865</v>
      </c>
      <c r="H699" t="s">
        <v>5018</v>
      </c>
      <c r="I699" t="s">
        <v>5019</v>
      </c>
    </row>
    <row r="700" spans="1:9" x14ac:dyDescent="0.25">
      <c r="A700" t="s">
        <v>3636</v>
      </c>
      <c r="F700" t="s">
        <v>61</v>
      </c>
      <c r="G700">
        <v>246.305452393107</v>
      </c>
      <c r="H700" t="s">
        <v>5018</v>
      </c>
    </row>
    <row r="701" spans="1:9" x14ac:dyDescent="0.25">
      <c r="A701" t="s">
        <v>3637</v>
      </c>
      <c r="F701" t="s">
        <v>1136</v>
      </c>
      <c r="G701">
        <v>234.25162251179728</v>
      </c>
      <c r="H701" t="s">
        <v>5018</v>
      </c>
    </row>
    <row r="702" spans="1:9" x14ac:dyDescent="0.25">
      <c r="A702" t="s">
        <v>3630</v>
      </c>
      <c r="F702" t="s">
        <v>1117</v>
      </c>
      <c r="G702">
        <v>225.2496950887197</v>
      </c>
      <c r="H702" t="s">
        <v>5018</v>
      </c>
    </row>
    <row r="703" spans="1:9" x14ac:dyDescent="0.25">
      <c r="A703" t="s">
        <v>3631</v>
      </c>
      <c r="F703" t="s">
        <v>1120</v>
      </c>
      <c r="G703">
        <v>203.24410480279528</v>
      </c>
      <c r="H703" t="s">
        <v>5018</v>
      </c>
    </row>
    <row r="704" spans="1:9" x14ac:dyDescent="0.25">
      <c r="A704" t="s">
        <v>3632</v>
      </c>
      <c r="F704" t="s">
        <v>814</v>
      </c>
      <c r="G704">
        <v>208.26062878480604</v>
      </c>
      <c r="H704" t="s">
        <v>5018</v>
      </c>
    </row>
    <row r="705" spans="1:9" x14ac:dyDescent="0.25">
      <c r="A705" t="s">
        <v>3633</v>
      </c>
      <c r="F705" t="s">
        <v>1086</v>
      </c>
      <c r="G705">
        <v>231.29407402195983</v>
      </c>
      <c r="H705" t="s">
        <v>5018</v>
      </c>
    </row>
    <row r="706" spans="1:9" x14ac:dyDescent="0.25">
      <c r="A706" t="s">
        <v>3616</v>
      </c>
      <c r="F706" t="s">
        <v>1068</v>
      </c>
      <c r="G706">
        <v>158.19853810028783</v>
      </c>
      <c r="H706" t="s">
        <v>5018</v>
      </c>
    </row>
    <row r="707" spans="1:9" x14ac:dyDescent="0.25">
      <c r="A707" t="s">
        <v>3617</v>
      </c>
      <c r="F707" t="s">
        <v>1008</v>
      </c>
      <c r="G707">
        <v>234.31726282977442</v>
      </c>
      <c r="H707" t="s">
        <v>5018</v>
      </c>
    </row>
    <row r="708" spans="1:9" x14ac:dyDescent="0.25">
      <c r="A708" t="s">
        <v>3615</v>
      </c>
      <c r="F708" t="s">
        <v>1004</v>
      </c>
      <c r="G708">
        <v>157.25360552838742</v>
      </c>
      <c r="H708" t="s">
        <v>5018</v>
      </c>
    </row>
    <row r="709" spans="1:9" x14ac:dyDescent="0.25">
      <c r="A709" t="s">
        <v>3638</v>
      </c>
      <c r="F709" t="s">
        <v>1139</v>
      </c>
      <c r="G709">
        <v>246.32799872656241</v>
      </c>
      <c r="H709" t="s">
        <v>5018</v>
      </c>
    </row>
    <row r="710" spans="1:9" x14ac:dyDescent="0.25">
      <c r="A710" t="s">
        <v>3492</v>
      </c>
      <c r="F710" t="s">
        <v>628</v>
      </c>
      <c r="G710">
        <v>209.21730019275228</v>
      </c>
      <c r="H710" t="s">
        <v>5018</v>
      </c>
    </row>
    <row r="711" spans="1:9" x14ac:dyDescent="0.25">
      <c r="A711" t="s">
        <v>3689</v>
      </c>
      <c r="F711" t="s">
        <v>1302</v>
      </c>
      <c r="G711">
        <v>166.22060496629447</v>
      </c>
      <c r="H711" t="s">
        <v>5018</v>
      </c>
    </row>
    <row r="712" spans="1:9" x14ac:dyDescent="0.25">
      <c r="A712" t="s">
        <v>3493</v>
      </c>
      <c r="F712" t="s">
        <v>632</v>
      </c>
      <c r="G712">
        <v>150.17810605420331</v>
      </c>
      <c r="H712" t="s">
        <v>5018</v>
      </c>
    </row>
    <row r="713" spans="1:9" x14ac:dyDescent="0.25">
      <c r="A713" t="s">
        <v>3494</v>
      </c>
      <c r="F713" t="s">
        <v>434</v>
      </c>
      <c r="G713">
        <v>203.23529598777469</v>
      </c>
      <c r="H713" t="s">
        <v>5018</v>
      </c>
    </row>
    <row r="714" spans="1:9" x14ac:dyDescent="0.25">
      <c r="A714" t="s">
        <v>3687</v>
      </c>
      <c r="F714" t="s">
        <v>1296</v>
      </c>
      <c r="G714">
        <v>215.22776186908771</v>
      </c>
      <c r="H714" t="s">
        <v>5018</v>
      </c>
    </row>
    <row r="715" spans="1:9" x14ac:dyDescent="0.25">
      <c r="A715" t="s">
        <v>3688</v>
      </c>
      <c r="F715" t="s">
        <v>370</v>
      </c>
      <c r="G715">
        <v>248.27823991623683</v>
      </c>
      <c r="H715" t="s">
        <v>5018</v>
      </c>
    </row>
    <row r="716" spans="1:9" x14ac:dyDescent="0.25">
      <c r="A716" t="s">
        <v>3414</v>
      </c>
      <c r="F716" t="s">
        <v>94</v>
      </c>
      <c r="G716">
        <v>235.11059861501087</v>
      </c>
      <c r="H716" t="s">
        <v>5018</v>
      </c>
    </row>
    <row r="717" spans="1:9" x14ac:dyDescent="0.25">
      <c r="A717" t="s">
        <v>3417</v>
      </c>
      <c r="B717" t="s">
        <v>4102</v>
      </c>
      <c r="F717" t="s">
        <v>49</v>
      </c>
      <c r="G717">
        <v>213.23569360221708</v>
      </c>
      <c r="H717" t="s">
        <v>5018</v>
      </c>
      <c r="I717" t="s">
        <v>5019</v>
      </c>
    </row>
    <row r="718" spans="1:9" x14ac:dyDescent="0.25">
      <c r="A718" t="s">
        <v>3418</v>
      </c>
      <c r="F718" t="s">
        <v>37</v>
      </c>
      <c r="G718">
        <v>225.26571024274588</v>
      </c>
      <c r="H718" t="s">
        <v>5018</v>
      </c>
    </row>
    <row r="719" spans="1:9" x14ac:dyDescent="0.25">
      <c r="A719" t="s">
        <v>3415</v>
      </c>
      <c r="F719" t="s">
        <v>77</v>
      </c>
      <c r="G719">
        <v>204.22560017978827</v>
      </c>
      <c r="H719" t="s">
        <v>5018</v>
      </c>
    </row>
    <row r="720" spans="1:9" x14ac:dyDescent="0.25">
      <c r="A720" t="s">
        <v>3565</v>
      </c>
      <c r="F720" t="s">
        <v>856</v>
      </c>
      <c r="G720">
        <v>221.27540639204244</v>
      </c>
      <c r="H720" t="s">
        <v>5018</v>
      </c>
    </row>
    <row r="721" spans="1:9" x14ac:dyDescent="0.25">
      <c r="A721" t="s">
        <v>3416</v>
      </c>
      <c r="F721" t="s">
        <v>61</v>
      </c>
      <c r="G721">
        <v>246.305452393107</v>
      </c>
      <c r="H721" t="s">
        <v>5018</v>
      </c>
    </row>
    <row r="722" spans="1:9" x14ac:dyDescent="0.25">
      <c r="A722" t="s">
        <v>3566</v>
      </c>
      <c r="F722" t="s">
        <v>860</v>
      </c>
      <c r="G722">
        <v>200.25621189274767</v>
      </c>
      <c r="H722" t="s">
        <v>5018</v>
      </c>
    </row>
    <row r="723" spans="1:9" x14ac:dyDescent="0.25">
      <c r="A723" t="s">
        <v>3421</v>
      </c>
      <c r="F723" t="s">
        <v>15</v>
      </c>
      <c r="G723">
        <v>233.30668993989681</v>
      </c>
      <c r="H723" t="s">
        <v>5018</v>
      </c>
    </row>
    <row r="724" spans="1:9" x14ac:dyDescent="0.25">
      <c r="A724" t="s">
        <v>3563</v>
      </c>
      <c r="F724" t="s">
        <v>848</v>
      </c>
      <c r="G724">
        <v>210.24842073369624</v>
      </c>
      <c r="H724" t="s">
        <v>5018</v>
      </c>
    </row>
    <row r="725" spans="1:9" x14ac:dyDescent="0.25">
      <c r="A725" t="s">
        <v>3760</v>
      </c>
      <c r="F725" t="s">
        <v>1521</v>
      </c>
      <c r="G725">
        <v>173.16682248691328</v>
      </c>
      <c r="H725" t="s">
        <v>5018</v>
      </c>
    </row>
    <row r="726" spans="1:9" x14ac:dyDescent="0.25">
      <c r="A726" t="s">
        <v>3422</v>
      </c>
      <c r="F726" t="s">
        <v>10</v>
      </c>
      <c r="G726">
        <v>203.19774522855892</v>
      </c>
      <c r="H726" t="s">
        <v>5018</v>
      </c>
    </row>
    <row r="727" spans="1:9" x14ac:dyDescent="0.25">
      <c r="A727" t="s">
        <v>3564</v>
      </c>
      <c r="F727" t="s">
        <v>852</v>
      </c>
      <c r="G727">
        <v>167.20863152271667</v>
      </c>
      <c r="H727" t="s">
        <v>5018</v>
      </c>
    </row>
    <row r="728" spans="1:9" x14ac:dyDescent="0.25">
      <c r="A728" t="s">
        <v>3761</v>
      </c>
      <c r="F728" t="s">
        <v>1525</v>
      </c>
      <c r="G728">
        <v>239.70171754509045</v>
      </c>
      <c r="H728" t="s">
        <v>5018</v>
      </c>
    </row>
    <row r="729" spans="1:9" x14ac:dyDescent="0.25">
      <c r="A729" t="s">
        <v>3419</v>
      </c>
      <c r="B729" t="s">
        <v>4102</v>
      </c>
      <c r="F729" t="s">
        <v>29</v>
      </c>
      <c r="G729">
        <v>233.26849636501171</v>
      </c>
      <c r="H729" t="s">
        <v>5018</v>
      </c>
      <c r="I729" t="s">
        <v>5019</v>
      </c>
    </row>
    <row r="730" spans="1:9" x14ac:dyDescent="0.25">
      <c r="A730" t="s">
        <v>3561</v>
      </c>
      <c r="F730" t="s">
        <v>844</v>
      </c>
      <c r="G730">
        <v>334.34709023041603</v>
      </c>
      <c r="H730" t="s">
        <v>5018</v>
      </c>
    </row>
    <row r="731" spans="1:9" x14ac:dyDescent="0.25">
      <c r="A731" t="s">
        <v>3420</v>
      </c>
      <c r="F731" t="s">
        <v>20</v>
      </c>
      <c r="G731">
        <v>237.27380059134603</v>
      </c>
      <c r="H731" t="s">
        <v>5018</v>
      </c>
    </row>
    <row r="732" spans="1:9" x14ac:dyDescent="0.25">
      <c r="A732" t="s">
        <v>3562</v>
      </c>
      <c r="F732" t="s">
        <v>1037</v>
      </c>
      <c r="G732">
        <v>217.22436263299846</v>
      </c>
      <c r="H732" t="s">
        <v>5018</v>
      </c>
    </row>
    <row r="733" spans="1:9" x14ac:dyDescent="0.25">
      <c r="A733" t="s">
        <v>3759</v>
      </c>
      <c r="F733" t="s">
        <v>1517</v>
      </c>
      <c r="G733">
        <v>144.17192069584829</v>
      </c>
      <c r="H733" t="s">
        <v>5018</v>
      </c>
    </row>
    <row r="734" spans="1:9" x14ac:dyDescent="0.25">
      <c r="A734" t="s">
        <v>3559</v>
      </c>
      <c r="F734" t="s">
        <v>836</v>
      </c>
      <c r="G734">
        <v>241.73851461640487</v>
      </c>
      <c r="H734" t="s">
        <v>5018</v>
      </c>
    </row>
    <row r="735" spans="1:9" x14ac:dyDescent="0.25">
      <c r="A735" t="s">
        <v>3560</v>
      </c>
      <c r="F735" t="s">
        <v>840</v>
      </c>
      <c r="G735">
        <v>214.24300090238009</v>
      </c>
      <c r="H735" t="s">
        <v>5018</v>
      </c>
    </row>
    <row r="736" spans="1:9" x14ac:dyDescent="0.25">
      <c r="A736" t="s">
        <v>3558</v>
      </c>
      <c r="F736" t="s">
        <v>832</v>
      </c>
      <c r="G736">
        <v>248.32133390075859</v>
      </c>
      <c r="H736" t="s">
        <v>5018</v>
      </c>
    </row>
    <row r="737" spans="1:9" x14ac:dyDescent="0.25">
      <c r="A737" t="s">
        <v>3486</v>
      </c>
      <c r="F737" t="s">
        <v>610</v>
      </c>
      <c r="G737">
        <v>230.28549981447128</v>
      </c>
      <c r="H737" t="s">
        <v>5018</v>
      </c>
    </row>
    <row r="738" spans="1:9" x14ac:dyDescent="0.25">
      <c r="A738" t="s">
        <v>3487</v>
      </c>
      <c r="F738" t="s">
        <v>569</v>
      </c>
      <c r="G738">
        <v>180.16103440169053</v>
      </c>
      <c r="H738" t="s">
        <v>5018</v>
      </c>
    </row>
    <row r="739" spans="1:9" x14ac:dyDescent="0.25">
      <c r="A739" t="s">
        <v>3488</v>
      </c>
      <c r="F739" t="s">
        <v>616</v>
      </c>
      <c r="G739">
        <v>210.31633868726479</v>
      </c>
      <c r="H739" t="s">
        <v>5018</v>
      </c>
    </row>
    <row r="740" spans="1:9" x14ac:dyDescent="0.25">
      <c r="A740" t="s">
        <v>3489</v>
      </c>
      <c r="F740" t="s">
        <v>620</v>
      </c>
      <c r="G740">
        <v>201.69345674188204</v>
      </c>
      <c r="H740" t="s">
        <v>5018</v>
      </c>
    </row>
    <row r="741" spans="1:9" x14ac:dyDescent="0.25">
      <c r="A741" t="s">
        <v>3490</v>
      </c>
      <c r="F741" t="s">
        <v>41</v>
      </c>
      <c r="G741">
        <v>249.2904476260365</v>
      </c>
      <c r="H741" t="s">
        <v>5018</v>
      </c>
    </row>
    <row r="742" spans="1:9" x14ac:dyDescent="0.25">
      <c r="A742" t="s">
        <v>3491</v>
      </c>
      <c r="F742" t="s">
        <v>10</v>
      </c>
      <c r="G742">
        <v>203.19774522855892</v>
      </c>
      <c r="H742" t="s">
        <v>5018</v>
      </c>
    </row>
    <row r="743" spans="1:9" x14ac:dyDescent="0.25">
      <c r="A743" t="s">
        <v>3831</v>
      </c>
      <c r="F743" t="s">
        <v>1753</v>
      </c>
      <c r="G743">
        <v>227.69098164830245</v>
      </c>
      <c r="H743" t="s">
        <v>5018</v>
      </c>
    </row>
    <row r="744" spans="1:9" x14ac:dyDescent="0.25">
      <c r="A744" t="s">
        <v>3832</v>
      </c>
      <c r="F744" t="s">
        <v>1757</v>
      </c>
      <c r="G744">
        <v>229.27264928900229</v>
      </c>
      <c r="H744" t="s">
        <v>5018</v>
      </c>
    </row>
    <row r="745" spans="1:9" x14ac:dyDescent="0.25">
      <c r="A745" t="s">
        <v>3833</v>
      </c>
      <c r="F745" t="s">
        <v>926</v>
      </c>
      <c r="G745">
        <v>226.29683078368984</v>
      </c>
      <c r="H745" t="s">
        <v>5018</v>
      </c>
    </row>
    <row r="746" spans="1:9" x14ac:dyDescent="0.25">
      <c r="A746" t="s">
        <v>3656</v>
      </c>
      <c r="F746" t="s">
        <v>1191</v>
      </c>
      <c r="G746">
        <v>227.68771605858785</v>
      </c>
      <c r="H746" t="s">
        <v>5018</v>
      </c>
    </row>
    <row r="747" spans="1:9" x14ac:dyDescent="0.25">
      <c r="A747" t="s">
        <v>3657</v>
      </c>
      <c r="F747" t="s">
        <v>1195</v>
      </c>
      <c r="G747">
        <v>229.25010295554688</v>
      </c>
      <c r="H747" t="s">
        <v>5018</v>
      </c>
    </row>
    <row r="748" spans="1:9" x14ac:dyDescent="0.25">
      <c r="A748" t="s">
        <v>3658</v>
      </c>
      <c r="F748" t="s">
        <v>1198</v>
      </c>
      <c r="G748">
        <v>227.25085664344826</v>
      </c>
      <c r="H748" t="s">
        <v>5018</v>
      </c>
    </row>
    <row r="749" spans="1:9" x14ac:dyDescent="0.25">
      <c r="A749" t="s">
        <v>3659</v>
      </c>
      <c r="B749" t="s">
        <v>4102</v>
      </c>
      <c r="F749" t="s">
        <v>1201</v>
      </c>
      <c r="G749">
        <v>219.28333812517184</v>
      </c>
      <c r="H749" t="s">
        <v>5018</v>
      </c>
      <c r="I749" t="s">
        <v>5019</v>
      </c>
    </row>
    <row r="750" spans="1:9" x14ac:dyDescent="0.25">
      <c r="A750" t="s">
        <v>3654</v>
      </c>
      <c r="F750" t="s">
        <v>1130</v>
      </c>
      <c r="G750">
        <v>244.26474691640868</v>
      </c>
      <c r="H750" t="s">
        <v>5018</v>
      </c>
    </row>
    <row r="751" spans="1:9" x14ac:dyDescent="0.25">
      <c r="A751" t="s">
        <v>3655</v>
      </c>
      <c r="F751" t="s">
        <v>1187</v>
      </c>
      <c r="G751">
        <v>209.24212416179904</v>
      </c>
      <c r="H751" t="s">
        <v>5018</v>
      </c>
    </row>
    <row r="752" spans="1:9" x14ac:dyDescent="0.25">
      <c r="A752" t="s">
        <v>3733</v>
      </c>
      <c r="F752" t="s">
        <v>1436</v>
      </c>
      <c r="G752">
        <v>243.25845034451146</v>
      </c>
      <c r="H752" t="s">
        <v>5018</v>
      </c>
    </row>
    <row r="753" spans="1:8" x14ac:dyDescent="0.25">
      <c r="A753" t="s">
        <v>3734</v>
      </c>
      <c r="F753" t="s">
        <v>1440</v>
      </c>
      <c r="G753">
        <v>325.61404788882646</v>
      </c>
      <c r="H753" t="s">
        <v>5018</v>
      </c>
    </row>
    <row r="754" spans="1:8" x14ac:dyDescent="0.25">
      <c r="A754" t="s">
        <v>3727</v>
      </c>
      <c r="F754" t="s">
        <v>1420</v>
      </c>
      <c r="G754">
        <v>176.21545935543088</v>
      </c>
      <c r="H754" t="s">
        <v>5018</v>
      </c>
    </row>
    <row r="755" spans="1:8" x14ac:dyDescent="0.25">
      <c r="A755" s="13" t="s">
        <v>3728</v>
      </c>
      <c r="B755" s="13"/>
      <c r="C755" s="13"/>
      <c r="D755" s="14"/>
      <c r="F755" t="s">
        <v>926</v>
      </c>
      <c r="G755">
        <v>226.29683078368987</v>
      </c>
      <c r="H755" t="s">
        <v>5018</v>
      </c>
    </row>
    <row r="756" spans="1:8" x14ac:dyDescent="0.25">
      <c r="A756" t="s">
        <v>3726</v>
      </c>
      <c r="F756" t="s">
        <v>1404</v>
      </c>
      <c r="G756">
        <v>187.24143428551125</v>
      </c>
      <c r="H756" t="s">
        <v>5018</v>
      </c>
    </row>
    <row r="757" spans="1:8" x14ac:dyDescent="0.25">
      <c r="A757" t="s">
        <v>3592</v>
      </c>
      <c r="F757" t="s">
        <v>1049</v>
      </c>
      <c r="G757">
        <v>246.23753443953848</v>
      </c>
      <c r="H757" t="s">
        <v>5018</v>
      </c>
    </row>
    <row r="758" spans="1:8" x14ac:dyDescent="0.25">
      <c r="A758" t="s">
        <v>3731</v>
      </c>
      <c r="F758" t="s">
        <v>1333</v>
      </c>
      <c r="G758">
        <v>199.25217018229927</v>
      </c>
      <c r="H758" t="s">
        <v>5018</v>
      </c>
    </row>
    <row r="759" spans="1:8" x14ac:dyDescent="0.25">
      <c r="A759" t="s">
        <v>3593</v>
      </c>
      <c r="F759" t="s">
        <v>810</v>
      </c>
      <c r="G759">
        <v>204.26869416431003</v>
      </c>
      <c r="H759" t="s">
        <v>5018</v>
      </c>
    </row>
    <row r="760" spans="1:8" x14ac:dyDescent="0.25">
      <c r="A760" t="s">
        <v>3732</v>
      </c>
      <c r="F760" t="s">
        <v>724</v>
      </c>
      <c r="G760">
        <v>234.29471649631901</v>
      </c>
      <c r="H760" t="s">
        <v>5018</v>
      </c>
    </row>
    <row r="761" spans="1:8" x14ac:dyDescent="0.25">
      <c r="A761" t="s">
        <v>3729</v>
      </c>
      <c r="F761" t="s">
        <v>1426</v>
      </c>
      <c r="G761">
        <v>189.23676814209648</v>
      </c>
      <c r="H761" t="s">
        <v>5018</v>
      </c>
    </row>
    <row r="762" spans="1:8" x14ac:dyDescent="0.25">
      <c r="A762" t="s">
        <v>3591</v>
      </c>
      <c r="F762" t="s">
        <v>940</v>
      </c>
      <c r="G762">
        <v>192.26122385723664</v>
      </c>
      <c r="H762" t="s">
        <v>5018</v>
      </c>
    </row>
    <row r="763" spans="1:8" x14ac:dyDescent="0.25">
      <c r="A763" t="s">
        <v>3730</v>
      </c>
      <c r="F763" t="s">
        <v>482</v>
      </c>
      <c r="G763">
        <v>193.19962524970788</v>
      </c>
      <c r="H763" t="s">
        <v>5018</v>
      </c>
    </row>
    <row r="764" spans="1:8" x14ac:dyDescent="0.25">
      <c r="A764" t="s">
        <v>3519</v>
      </c>
      <c r="F764" t="s">
        <v>716</v>
      </c>
      <c r="G764">
        <v>221.2130316637799</v>
      </c>
      <c r="H764" t="s">
        <v>5018</v>
      </c>
    </row>
    <row r="765" spans="1:8" x14ac:dyDescent="0.25">
      <c r="A765" t="s">
        <v>3520</v>
      </c>
      <c r="F765" t="s">
        <v>720</v>
      </c>
      <c r="G765">
        <v>247.29347894952923</v>
      </c>
      <c r="H765" t="s">
        <v>5018</v>
      </c>
    </row>
    <row r="766" spans="1:8" x14ac:dyDescent="0.25">
      <c r="A766" t="s">
        <v>3660</v>
      </c>
      <c r="F766" t="s">
        <v>1201</v>
      </c>
      <c r="G766">
        <v>219.28333812517184</v>
      </c>
      <c r="H766" t="s">
        <v>5018</v>
      </c>
    </row>
    <row r="767" spans="1:8" x14ac:dyDescent="0.25">
      <c r="A767" t="s">
        <v>3521</v>
      </c>
      <c r="F767" t="s">
        <v>724</v>
      </c>
      <c r="G767">
        <v>234.29471649631901</v>
      </c>
      <c r="H767" t="s">
        <v>5018</v>
      </c>
    </row>
    <row r="768" spans="1:8" x14ac:dyDescent="0.25">
      <c r="A768" t="s">
        <v>3661</v>
      </c>
      <c r="F768" t="s">
        <v>1207</v>
      </c>
      <c r="G768">
        <v>208.21426921056968</v>
      </c>
      <c r="H768" t="s">
        <v>5018</v>
      </c>
    </row>
    <row r="769" spans="1:8" x14ac:dyDescent="0.25">
      <c r="A769" t="s">
        <v>3662</v>
      </c>
      <c r="F769" t="s">
        <v>1211</v>
      </c>
      <c r="G769">
        <v>225.19286910539813</v>
      </c>
      <c r="H769" t="s">
        <v>5018</v>
      </c>
    </row>
  </sheetData>
  <sheetProtection algorithmName="SHA-512" hashValue="xrEW3yl8O8pw3fUeHX4afOiGESmFXdM+eMdmQoOab6lwrQQBESlEUAg4hsRhjNzWeIBizy0H1CvoPBB6koHyNw==" saltValue="Wa0/7QdPztP56ztn1pAUfA==" spinCount="100000" sheet="1" objects="1" scenarios="1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19592D-B727-47DD-BF27-E4A7167AA111}">
  <dimension ref="A1:F25"/>
  <sheetViews>
    <sheetView workbookViewId="0">
      <selection sqref="A1:XFD1048576"/>
    </sheetView>
  </sheetViews>
  <sheetFormatPr defaultRowHeight="15" x14ac:dyDescent="0.25"/>
  <cols>
    <col min="6" max="6" width="9.140625" style="69"/>
  </cols>
  <sheetData>
    <row r="1" spans="1:5" s="68" customFormat="1" ht="15.75" thickBot="1" x14ac:dyDescent="0.3">
      <c r="A1" s="68" t="s">
        <v>3807</v>
      </c>
      <c r="B1" s="68">
        <v>8.26</v>
      </c>
    </row>
    <row r="2" spans="1:5" ht="15.75" thickBot="1" x14ac:dyDescent="0.3">
      <c r="A2" t="s">
        <v>4991</v>
      </c>
    </row>
    <row r="3" spans="1:5" x14ac:dyDescent="0.25">
      <c r="A3" s="84" t="s">
        <v>5025</v>
      </c>
      <c r="B3" s="85"/>
      <c r="C3" s="85"/>
      <c r="D3" s="85"/>
      <c r="E3" s="86"/>
    </row>
    <row r="4" spans="1:5" x14ac:dyDescent="0.25">
      <c r="A4" s="19" t="s">
        <v>5026</v>
      </c>
      <c r="B4" t="s">
        <v>5027</v>
      </c>
      <c r="C4" t="s">
        <v>5028</v>
      </c>
      <c r="D4" t="s">
        <v>5029</v>
      </c>
      <c r="E4" s="44" t="s">
        <v>5030</v>
      </c>
    </row>
    <row r="5" spans="1:5" ht="15.75" thickBot="1" x14ac:dyDescent="0.3">
      <c r="A5" s="70" t="s">
        <v>5031</v>
      </c>
      <c r="B5" s="50">
        <v>77093067264</v>
      </c>
      <c r="C5" s="50">
        <v>1</v>
      </c>
      <c r="D5" s="50">
        <v>0</v>
      </c>
      <c r="E5" s="51">
        <v>8.2647999999999993</v>
      </c>
    </row>
    <row r="6" spans="1:5" x14ac:dyDescent="0.25">
      <c r="A6" s="84" t="s">
        <v>5032</v>
      </c>
      <c r="B6" s="85"/>
      <c r="C6" s="85"/>
      <c r="D6" s="85"/>
      <c r="E6" s="86"/>
    </row>
    <row r="7" spans="1:5" x14ac:dyDescent="0.25">
      <c r="A7" s="19" t="s">
        <v>5026</v>
      </c>
      <c r="B7" t="s">
        <v>5027</v>
      </c>
      <c r="C7" t="s">
        <v>5028</v>
      </c>
      <c r="D7" t="s">
        <v>5029</v>
      </c>
      <c r="E7" s="44" t="s">
        <v>5030</v>
      </c>
    </row>
    <row r="8" spans="1:5" ht="15.75" thickBot="1" x14ac:dyDescent="0.3">
      <c r="A8" s="70" t="s">
        <v>5031</v>
      </c>
      <c r="B8" s="50">
        <v>69874445824</v>
      </c>
      <c r="C8" s="50">
        <v>1</v>
      </c>
      <c r="D8" s="50">
        <v>0</v>
      </c>
      <c r="E8" s="51">
        <v>8.2653999999999996</v>
      </c>
    </row>
    <row r="9" spans="1:5" x14ac:dyDescent="0.25">
      <c r="A9" s="84" t="s">
        <v>5033</v>
      </c>
      <c r="B9" s="85"/>
      <c r="C9" s="85"/>
      <c r="D9" s="85"/>
      <c r="E9" s="86"/>
    </row>
    <row r="10" spans="1:5" x14ac:dyDescent="0.25">
      <c r="A10" s="19" t="s">
        <v>5026</v>
      </c>
      <c r="B10" t="s">
        <v>5027</v>
      </c>
      <c r="C10" t="s">
        <v>5028</v>
      </c>
      <c r="D10" t="s">
        <v>5029</v>
      </c>
      <c r="E10" s="44" t="s">
        <v>5030</v>
      </c>
    </row>
    <row r="11" spans="1:5" ht="15.75" thickBot="1" x14ac:dyDescent="0.3">
      <c r="A11" s="70" t="s">
        <v>5031</v>
      </c>
      <c r="B11" s="50">
        <v>45837469952</v>
      </c>
      <c r="C11" s="50">
        <v>1</v>
      </c>
      <c r="D11" s="50">
        <v>0</v>
      </c>
      <c r="E11" s="51">
        <v>8.2556999999999992</v>
      </c>
    </row>
    <row r="12" spans="1:5" x14ac:dyDescent="0.25">
      <c r="A12" s="84" t="s">
        <v>5034</v>
      </c>
      <c r="B12" s="85"/>
      <c r="C12" s="85"/>
      <c r="D12" s="85"/>
      <c r="E12" s="86"/>
    </row>
    <row r="13" spans="1:5" x14ac:dyDescent="0.25">
      <c r="A13" s="19" t="s">
        <v>5026</v>
      </c>
      <c r="B13" t="s">
        <v>5027</v>
      </c>
      <c r="C13" t="s">
        <v>5028</v>
      </c>
      <c r="D13" t="s">
        <v>5029</v>
      </c>
      <c r="E13" s="44" t="s">
        <v>5030</v>
      </c>
    </row>
    <row r="14" spans="1:5" ht="15.75" thickBot="1" x14ac:dyDescent="0.3">
      <c r="A14" s="70" t="s">
        <v>5031</v>
      </c>
      <c r="B14" s="50">
        <v>44971879680</v>
      </c>
      <c r="C14" s="50">
        <v>1</v>
      </c>
      <c r="D14" s="50">
        <v>0</v>
      </c>
      <c r="E14" s="51">
        <v>8.2558000000000007</v>
      </c>
    </row>
    <row r="15" spans="1:5" ht="15.75" thickBot="1" x14ac:dyDescent="0.3">
      <c r="D15" s="71" t="s">
        <v>5035</v>
      </c>
      <c r="E15" s="72">
        <f>1-((B11/B5)/(B14/B8))</f>
        <v>7.6190020025513006E-2</v>
      </c>
    </row>
    <row r="16" spans="1:5" ht="15.75" thickTop="1" x14ac:dyDescent="0.25"/>
    <row r="17" spans="1:5" ht="15.75" thickBot="1" x14ac:dyDescent="0.3">
      <c r="A17" t="s">
        <v>5036</v>
      </c>
    </row>
    <row r="18" spans="1:5" x14ac:dyDescent="0.25">
      <c r="A18" s="84" t="s">
        <v>5037</v>
      </c>
      <c r="B18" s="85"/>
      <c r="C18" s="85"/>
      <c r="D18" s="85"/>
      <c r="E18" s="86"/>
    </row>
    <row r="19" spans="1:5" x14ac:dyDescent="0.25">
      <c r="A19" s="19" t="s">
        <v>5038</v>
      </c>
      <c r="B19" t="s">
        <v>5030</v>
      </c>
      <c r="C19" t="s">
        <v>5039</v>
      </c>
      <c r="D19" t="s">
        <v>5040</v>
      </c>
      <c r="E19" s="44"/>
    </row>
    <row r="20" spans="1:5" ht="15.75" thickBot="1" x14ac:dyDescent="0.3">
      <c r="A20" s="70">
        <v>1</v>
      </c>
      <c r="B20" s="50">
        <v>8.2640999999999991</v>
      </c>
      <c r="C20" s="50">
        <v>-233611648</v>
      </c>
      <c r="D20" s="50"/>
      <c r="E20" s="51"/>
    </row>
    <row r="21" spans="1:5" x14ac:dyDescent="0.25">
      <c r="A21" s="81" t="s">
        <v>5041</v>
      </c>
      <c r="B21" s="82"/>
      <c r="C21" s="82"/>
      <c r="D21" s="82"/>
      <c r="E21" s="83"/>
    </row>
    <row r="22" spans="1:5" x14ac:dyDescent="0.25">
      <c r="A22" s="19" t="s">
        <v>5038</v>
      </c>
      <c r="B22" t="s">
        <v>5030</v>
      </c>
      <c r="C22" t="s">
        <v>5039</v>
      </c>
      <c r="D22" t="s">
        <v>5040</v>
      </c>
      <c r="E22" s="44"/>
    </row>
    <row r="23" spans="1:5" ht="15.75" thickBot="1" x14ac:dyDescent="0.3">
      <c r="A23" s="70">
        <v>1</v>
      </c>
      <c r="B23" s="50">
        <v>8.2565000000000008</v>
      </c>
      <c r="C23" s="50">
        <v>162326560</v>
      </c>
      <c r="D23" s="50"/>
      <c r="E23" s="51"/>
    </row>
    <row r="24" spans="1:5" ht="15.75" thickBot="1" x14ac:dyDescent="0.3">
      <c r="D24" s="71" t="s">
        <v>5035</v>
      </c>
      <c r="E24" s="73">
        <f>ABS((C23-(C20))/C20)</f>
        <v>1.6948564482538131</v>
      </c>
    </row>
    <row r="25" spans="1:5" ht="15.75" thickTop="1" x14ac:dyDescent="0.25"/>
  </sheetData>
  <sheetProtection algorithmName="SHA-512" hashValue="I3mnU3lzL/ith2I/b8vPCVx4SaeoWImPTUY819B01BF3t6rJfJr5ad/D/Ll/fIFzOL7s70lawNOyvenNbS55og==" saltValue="Xp7g2Mi+2uKgOG5HcdDgug==" spinCount="100000" sheet="1" objects="1" scenarios="1"/>
  <mergeCells count="6">
    <mergeCell ref="A21:E21"/>
    <mergeCell ref="A3:E3"/>
    <mergeCell ref="A6:E6"/>
    <mergeCell ref="A9:E9"/>
    <mergeCell ref="A12:E12"/>
    <mergeCell ref="A18:E1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E71543-CE7A-471E-8F25-4FD9751C9431}">
  <dimension ref="A1:AD771"/>
  <sheetViews>
    <sheetView tabSelected="1" workbookViewId="0">
      <selection activeCell="D1" sqref="D1"/>
    </sheetView>
  </sheetViews>
  <sheetFormatPr defaultRowHeight="15" x14ac:dyDescent="0.25"/>
  <cols>
    <col min="2" max="2" width="10.42578125" style="5" bestFit="1" customWidth="1"/>
    <col min="3" max="3" width="12" style="5" bestFit="1" customWidth="1"/>
    <col min="4" max="4" width="18.42578125" customWidth="1"/>
    <col min="5" max="5" width="11" bestFit="1" customWidth="1"/>
    <col min="6" max="6" width="3.5703125" bestFit="1" customWidth="1"/>
    <col min="7" max="7" width="9.7109375" bestFit="1" customWidth="1"/>
    <col min="8" max="8" width="15.42578125" style="57" bestFit="1" customWidth="1"/>
    <col min="9" max="9" width="18.140625" style="55" bestFit="1" customWidth="1"/>
    <col min="10" max="10" width="7.42578125" style="76" customWidth="1"/>
    <col min="11" max="11" width="14.85546875" customWidth="1"/>
    <col min="12" max="12" width="26.140625" bestFit="1" customWidth="1"/>
    <col min="13" max="13" width="19.5703125" customWidth="1"/>
    <col min="14" max="14" width="18.28515625" bestFit="1" customWidth="1"/>
    <col min="15" max="15" width="18.140625" customWidth="1"/>
    <col min="16" max="16" width="12.28515625" customWidth="1"/>
    <col min="17" max="17" width="14" style="53" customWidth="1"/>
    <col min="21" max="21" width="11" bestFit="1" customWidth="1"/>
    <col min="22" max="22" width="12.140625" bestFit="1" customWidth="1"/>
    <col min="23" max="23" width="10.85546875" bestFit="1" customWidth="1"/>
    <col min="24" max="24" width="10.85546875" customWidth="1"/>
    <col min="27" max="27" width="11" bestFit="1" customWidth="1"/>
    <col min="28" max="28" width="12.140625" bestFit="1" customWidth="1"/>
    <col min="29" max="29" width="10.85546875" bestFit="1" customWidth="1"/>
  </cols>
  <sheetData>
    <row r="1" spans="1:30" ht="15.75" thickBot="1" x14ac:dyDescent="0.3">
      <c r="B1" s="58" t="s">
        <v>4115</v>
      </c>
      <c r="C1" s="59"/>
      <c r="D1" s="60" t="s">
        <v>5044</v>
      </c>
      <c r="E1" s="42"/>
      <c r="F1" s="42"/>
      <c r="G1" s="42"/>
      <c r="H1" s="56">
        <v>1</v>
      </c>
      <c r="I1" s="54">
        <v>0.2</v>
      </c>
      <c r="J1" s="74">
        <v>6</v>
      </c>
      <c r="K1" s="42"/>
      <c r="L1" s="42"/>
      <c r="M1" s="61" t="s">
        <v>5004</v>
      </c>
      <c r="N1" s="42"/>
      <c r="O1" s="42"/>
      <c r="P1" s="42"/>
      <c r="Q1" s="52"/>
      <c r="R1" t="s">
        <v>4992</v>
      </c>
      <c r="S1" s="15">
        <v>293</v>
      </c>
    </row>
    <row r="2" spans="1:30" ht="15.75" thickBot="1" x14ac:dyDescent="0.3">
      <c r="A2" s="61" t="s">
        <v>5</v>
      </c>
      <c r="B2" s="62" t="s">
        <v>2562</v>
      </c>
      <c r="C2" s="62" t="s">
        <v>4221</v>
      </c>
      <c r="D2" s="61" t="s">
        <v>4101</v>
      </c>
      <c r="E2" s="61" t="s">
        <v>4990</v>
      </c>
      <c r="F2" s="61" t="s">
        <v>4991</v>
      </c>
      <c r="G2" s="61" t="s">
        <v>4994</v>
      </c>
      <c r="H2" s="63" t="s">
        <v>5003</v>
      </c>
      <c r="I2" s="64" t="s">
        <v>5042</v>
      </c>
      <c r="J2" s="75" t="s">
        <v>5007</v>
      </c>
      <c r="K2" s="65" t="s">
        <v>5006</v>
      </c>
      <c r="L2" s="61" t="s">
        <v>5001</v>
      </c>
      <c r="M2" s="61" t="s">
        <v>5005</v>
      </c>
      <c r="N2" s="61" t="s">
        <v>1</v>
      </c>
      <c r="O2" s="61" t="s">
        <v>6</v>
      </c>
      <c r="P2" s="61" t="s">
        <v>5000</v>
      </c>
      <c r="Q2" s="66" t="s">
        <v>4999</v>
      </c>
      <c r="R2" t="s">
        <v>4998</v>
      </c>
      <c r="S2" s="67">
        <v>10.42</v>
      </c>
      <c r="T2" s="20" t="s">
        <v>4098</v>
      </c>
      <c r="U2" s="20" t="s">
        <v>4102</v>
      </c>
      <c r="V2" s="20" t="s">
        <v>4104</v>
      </c>
      <c r="W2" s="20" t="s">
        <v>4113</v>
      </c>
      <c r="X2" s="28" t="s">
        <v>4103</v>
      </c>
      <c r="Y2" s="25" t="s">
        <v>4114</v>
      </c>
      <c r="Z2" s="29" t="s">
        <v>4098</v>
      </c>
      <c r="AA2" s="24" t="s">
        <v>4102</v>
      </c>
      <c r="AB2" s="24" t="s">
        <v>4104</v>
      </c>
      <c r="AC2" s="35" t="s">
        <v>4113</v>
      </c>
      <c r="AD2" s="24" t="s">
        <v>4103</v>
      </c>
    </row>
    <row r="3" spans="1:30" x14ac:dyDescent="0.25">
      <c r="A3" t="str">
        <f>'All Plates'!A479</f>
        <v>P5_H10</v>
      </c>
      <c r="B3" s="5" t="str">
        <f>'All Plates'!J479</f>
        <v>9990531945</v>
      </c>
      <c r="C3" t="s">
        <v>4697</v>
      </c>
      <c r="D3" t="str">
        <f>IFERROR('All Plates'!K479,"Not Binding")</f>
        <v>Binding</v>
      </c>
      <c r="E3" t="str">
        <f>IF(ISNUMBER(SEARCH("Waterlogsy",VLOOKUP(A3,'FBS input file'!A:I,9,0))),"Yes","No")</f>
        <v>Yes</v>
      </c>
      <c r="F3" t="str">
        <f>IF(ISNUMBER(SEARCH("T2",VLOOKUP(A3,'FBS input file'!A:I,9,0))),"Yes","No")</f>
        <v>No</v>
      </c>
      <c r="G3" t="str">
        <f>IF(ISNUMBER(SEARCH("1D",VLOOKUP(A3,'FBS input file'!A:I,9,0))),"Yes","No")</f>
        <v>Yes</v>
      </c>
      <c r="H3" s="57">
        <f>IFERROR(_xlfn.NUMBERVALUE(VLOOKUP(A3,'FBS input file'!A:M,13,0)),0)</f>
        <v>1.6948564479999999</v>
      </c>
      <c r="I3" s="55">
        <f>IFERROR(_xlfn.NUMBERVALUE(VLOOKUP(A3,'FBS input file'!A:M,11,0)),0)</f>
        <v>0.08</v>
      </c>
      <c r="J3" s="76" cm="1">
        <f t="array" aca="1" ref="J3" ca="1">IFERROR(ROUND(LOOKUP(9.99999999999999E+307,--MID(VLOOKUP(A3,'FBS input file'!A:L,10,0),MIN(FIND({0,1,2,3,4,5,6,7,8,9},VLOOKUP(A3,'FBS input file'!A:L,10,0)&amp;"0123456789")),ROW(INDIRECT("1:20")))),0),0)</f>
        <v>7</v>
      </c>
      <c r="K3" t="str" cm="1">
        <f t="array" ref="K3">_xlfn.IFS(ISNUMBER(SEARCH("*severe*",VLOOKUP(A3,'FBS input file'!A:M,10,0)))=TRUE,"Severe LB",ISNUMBER(SEARCH("*LB*",VLOOKUP(A3,'FBS input file'!A:M,10,0)))=TRUE,"LB",ISNUMBER(SEARCH("*LB*",VLOOKUP(A3,'FBS input file'!A:M,10,0)))=FALSE,"No")</f>
        <v>No</v>
      </c>
      <c r="L3" t="str" cm="1">
        <f t="array" aca="1" ref="L3" ca="1">IF(D3="Binding",IFERROR(_xlfn.IFS(AND(H3&gt;=$H$1,I3&gt;=$I$1),"Binding",AND(H3&gt;=$H$1,OR(J3&gt;=$J$1,K3="LB")),"Binding",AND(I3&gt;=$I$1,OR(J3&gt;=$J$1,K3="LB")),"Binding",K3="Severe LB","Binding"),"Not Binding"),"-")</f>
        <v>Binding</v>
      </c>
      <c r="M3">
        <f>IFERROR(_xlfn.NUMBERVALUE(VLOOKUP(A3,'FBS input file'!A:L,12,0)),"No")</f>
        <v>8.26</v>
      </c>
      <c r="N3" t="str">
        <f>VLOOKUP(A3,'All Plates'!A:K,3,0)</f>
        <v>Consistent Expert</v>
      </c>
      <c r="O3" t="str">
        <f>VLOOKUP(A3,'All Plates'!A:K,7,0)</f>
        <v>very high purity</v>
      </c>
      <c r="P3" t="str">
        <f t="shared" ref="P3:P66" si="0">IF(OR(E3="Yes",F3="Yes",G3="Yes"),IF(AND(D3="Binding",N3="Inconsistent Expert"),"No","Good"),-10000)</f>
        <v>Good</v>
      </c>
      <c r="Q3" s="53">
        <f t="shared" ref="Q3:Q66" si="1">IFERROR((I3/($S$2*$R$4))*1000,"No")</f>
        <v>0.38387715930902111</v>
      </c>
      <c r="R3" t="s">
        <v>5008</v>
      </c>
      <c r="S3" s="22" t="s">
        <v>4105</v>
      </c>
      <c r="T3" s="20">
        <f>COUNTIF(Plate1!K2:K97,"Binding")</f>
        <v>0</v>
      </c>
      <c r="U3" s="20">
        <f>COUNTIF(Plate1!K2:K97,"Ambiguous")</f>
        <v>0</v>
      </c>
      <c r="V3" s="20">
        <f>COUNTIF(Plate1!K2:K97,"Not Binding")</f>
        <v>96</v>
      </c>
      <c r="W3" s="20">
        <f>COUNTIF(Plate1!K2:K97,"Aggregates")</f>
        <v>0</v>
      </c>
      <c r="X3" s="18">
        <f>COUNTIF(Plate1!K2:K97,"Unknown")</f>
        <v>0</v>
      </c>
      <c r="Y3" s="30">
        <f>SUM(T3:X3)</f>
        <v>96</v>
      </c>
      <c r="Z3" s="31">
        <f ca="1">T3/$Y$11</f>
        <v>0</v>
      </c>
      <c r="AA3" s="32">
        <f t="shared" ref="AA3:AB10" ca="1" si="2">U3/$Y$11</f>
        <v>0</v>
      </c>
      <c r="AB3" s="32">
        <f t="shared" ca="1" si="2"/>
        <v>0.125</v>
      </c>
      <c r="AC3" s="32">
        <f t="shared" ref="AC3:AC10" ca="1" si="3">W3/$Y$11</f>
        <v>0</v>
      </c>
      <c r="AD3" s="32">
        <f t="shared" ref="AD3:AD10" ca="1" si="4">X3/$Y$11</f>
        <v>0</v>
      </c>
    </row>
    <row r="4" spans="1:30" x14ac:dyDescent="0.25">
      <c r="A4" t="str">
        <f>'All Plates'!A58</f>
        <v>P1_E09</v>
      </c>
      <c r="B4" s="5" t="str">
        <f>'All Plates'!J58</f>
        <v>0110705895</v>
      </c>
      <c r="C4" t="s">
        <v>4278</v>
      </c>
      <c r="D4" t="str">
        <f>IFERROR('All Plates'!K58,"Not Binding")</f>
        <v>Aggregates</v>
      </c>
      <c r="E4" t="str">
        <f>IF(ISNUMBER(SEARCH("Waterlogsy",VLOOKUP(A4,'FBS input file'!A:I,9,0))),"Yes","No")</f>
        <v>No</v>
      </c>
      <c r="F4" t="str">
        <f>IF(ISNUMBER(SEARCH("T2",VLOOKUP(A4,'FBS input file'!A:I,9,0))),"Yes","No")</f>
        <v>No</v>
      </c>
      <c r="G4" t="str">
        <f>IF(ISNUMBER(SEARCH("1D",VLOOKUP(A4,'FBS input file'!A:I,9,0))),"Yes","No")</f>
        <v>No</v>
      </c>
      <c r="H4" s="57">
        <f>IFERROR(_xlfn.NUMBERVALUE(VLOOKUP(A4,'FBS input file'!A:M,13,0)),0)</f>
        <v>0</v>
      </c>
      <c r="I4" s="55">
        <f>IFERROR(_xlfn.NUMBERVALUE(VLOOKUP(A4,'FBS input file'!A:M,11,0)),0)</f>
        <v>0</v>
      </c>
      <c r="J4" s="76" cm="1">
        <f t="array" aca="1" ref="J4" ca="1">IFERROR(ROUND(LOOKUP(9.99999999999999E+307,--MID(VLOOKUP(A4,'FBS input file'!A:L,10,0),MIN(FIND({0,1,2,3,4,5,6,7,8,9},VLOOKUP(A4,'FBS input file'!A:L,10,0)&amp;"0123456789")),ROW(INDIRECT("1:20")))),0),0)</f>
        <v>0</v>
      </c>
      <c r="K4" t="str" cm="1">
        <f t="array" ref="K4">_xlfn.IFS(ISNUMBER(SEARCH("*severe*",VLOOKUP(A4,'FBS input file'!A:M,10,0)))=TRUE,"Severe LB",ISNUMBER(SEARCH("*LB*",VLOOKUP(A4,'FBS input file'!A:M,10,0)))=TRUE,"LB",ISNUMBER(SEARCH("*LB*",VLOOKUP(A4,'FBS input file'!A:M,10,0)))=FALSE,"No")</f>
        <v>No</v>
      </c>
      <c r="L4" t="str" cm="1">
        <f t="array" ref="L4">IF(D4="Binding",IFERROR(_xlfn.IFS(AND(H4&gt;=$H$1,I4&gt;=$I$1),"Binding",AND(H4&gt;=$H$1,OR(J4&gt;=$J$1,K4="LB")),"Binding",AND(I4&gt;=$I$1,OR(J4&gt;=$J$1,K4="LB")),"Binding",K4="Severe LB","Binding"),"Not Binding"),"-")</f>
        <v>-</v>
      </c>
      <c r="M4">
        <f>IFERROR(_xlfn.NUMBERVALUE(VLOOKUP(A4,'FBS input file'!A:L,12,0)),"No")</f>
        <v>0</v>
      </c>
      <c r="N4" t="str">
        <f>VLOOKUP(A4,'All Plates'!A:K,3,0)</f>
        <v>Inconsistent Expert</v>
      </c>
      <c r="O4" t="str">
        <f>VLOOKUP(A4,'All Plates'!A:K,7,0)</f>
        <v>low solubility</v>
      </c>
      <c r="P4">
        <f t="shared" si="0"/>
        <v>-10000</v>
      </c>
      <c r="Q4" s="53">
        <f t="shared" si="1"/>
        <v>0</v>
      </c>
      <c r="R4">
        <v>20</v>
      </c>
      <c r="S4" s="23" t="s">
        <v>4106</v>
      </c>
      <c r="T4" s="21">
        <f>COUNTIF(Plate2!K2:K97,"Binding")</f>
        <v>0</v>
      </c>
      <c r="U4" s="21">
        <f>COUNTIF(Plate2!K2:K97,"Ambiguous")</f>
        <v>0</v>
      </c>
      <c r="V4" s="21">
        <f>COUNTIF(Plate2!K2:K97,"Not Binding")</f>
        <v>96</v>
      </c>
      <c r="W4" s="21">
        <f>COUNTIF(Plate2!K2:K97,"Aggregates")</f>
        <v>0</v>
      </c>
      <c r="X4" s="19">
        <f>COUNTIF(Plate2!K2:K97,"Unknown")</f>
        <v>0</v>
      </c>
      <c r="Y4" s="30">
        <f t="shared" ref="Y4:Y10" si="5">SUM(T4:X4)</f>
        <v>96</v>
      </c>
      <c r="Z4" s="31">
        <f t="shared" ref="Z4:Z10" ca="1" si="6">T4/$Y$11</f>
        <v>0</v>
      </c>
      <c r="AA4" s="32">
        <f t="shared" ca="1" si="2"/>
        <v>0</v>
      </c>
      <c r="AB4" s="32">
        <f t="shared" ca="1" si="2"/>
        <v>0.125</v>
      </c>
      <c r="AC4" s="32">
        <f t="shared" ca="1" si="3"/>
        <v>0</v>
      </c>
      <c r="AD4" s="32">
        <f t="shared" ca="1" si="4"/>
        <v>0</v>
      </c>
    </row>
    <row r="5" spans="1:30" x14ac:dyDescent="0.25">
      <c r="A5" t="str">
        <f>'All Plates'!A377</f>
        <v>P4_H04</v>
      </c>
      <c r="B5" s="5" t="str">
        <f>'All Plates'!J377</f>
        <v>9990529539</v>
      </c>
      <c r="C5" t="s">
        <v>4596</v>
      </c>
      <c r="D5" t="str">
        <f>IFERROR('All Plates'!K377,"Not Binding")</f>
        <v>Aggregates</v>
      </c>
      <c r="E5" t="str">
        <f>IF(ISNUMBER(SEARCH("Waterlogsy",VLOOKUP(A5,'FBS input file'!A:I,9,0))),"Yes","No")</f>
        <v>No</v>
      </c>
      <c r="F5" t="str">
        <f>IF(ISNUMBER(SEARCH("T2",VLOOKUP(A5,'FBS input file'!A:I,9,0))),"Yes","No")</f>
        <v>No</v>
      </c>
      <c r="G5" t="str">
        <f>IF(ISNUMBER(SEARCH("1D",VLOOKUP(A5,'FBS input file'!A:I,9,0))),"Yes","No")</f>
        <v>No</v>
      </c>
      <c r="H5" s="57">
        <f>IFERROR(_xlfn.NUMBERVALUE(VLOOKUP(A5,'FBS input file'!A:M,13,0)),0)</f>
        <v>0</v>
      </c>
      <c r="I5" s="55">
        <f>IFERROR(_xlfn.NUMBERVALUE(VLOOKUP(A5,'FBS input file'!A:M,11,0)),0)</f>
        <v>0</v>
      </c>
      <c r="J5" s="76" cm="1">
        <f t="array" aca="1" ref="J5" ca="1">IFERROR(ROUND(LOOKUP(9.99999999999999E+307,--MID(VLOOKUP(A5,'FBS input file'!A:L,10,0),MIN(FIND({0,1,2,3,4,5,6,7,8,9},VLOOKUP(A5,'FBS input file'!A:L,10,0)&amp;"0123456789")),ROW(INDIRECT("1:20")))),0),0)</f>
        <v>0</v>
      </c>
      <c r="K5" t="str" cm="1">
        <f t="array" ref="K5">_xlfn.IFS(ISNUMBER(SEARCH("*severe*",VLOOKUP(A5,'FBS input file'!A:M,10,0)))=TRUE,"Severe LB",ISNUMBER(SEARCH("*LB*",VLOOKUP(A5,'FBS input file'!A:M,10,0)))=TRUE,"LB",ISNUMBER(SEARCH("*LB*",VLOOKUP(A5,'FBS input file'!A:M,10,0)))=FALSE,"No")</f>
        <v>No</v>
      </c>
      <c r="L5" t="str" cm="1">
        <f t="array" ref="L5">IF(D5="Binding",IFERROR(_xlfn.IFS(AND(H5&gt;=$H$1,I5&gt;=$I$1),"Binding",AND(H5&gt;=$H$1,OR(J5&gt;=$J$1,K5="LB")),"Binding",AND(I5&gt;=$I$1,OR(J5&gt;=$J$1,K5="LB")),"Binding",K5="Severe LB","Binding"),"Not Binding"),"-")</f>
        <v>-</v>
      </c>
      <c r="M5">
        <f>IFERROR(_xlfn.NUMBERVALUE(VLOOKUP(A5,'FBS input file'!A:L,12,0)),"No")</f>
        <v>0</v>
      </c>
      <c r="N5" t="str">
        <f>VLOOKUP(A5,'All Plates'!A:K,3,0)</f>
        <v>Consistent Expert</v>
      </c>
      <c r="O5" t="str">
        <f>VLOOKUP(A5,'All Plates'!A:K,7,0)</f>
        <v>very high purity*</v>
      </c>
      <c r="P5">
        <f t="shared" si="0"/>
        <v>-10000</v>
      </c>
      <c r="Q5" s="53">
        <f t="shared" si="1"/>
        <v>0</v>
      </c>
      <c r="S5" s="23" t="s">
        <v>4107</v>
      </c>
      <c r="T5" s="21">
        <f>COUNTIF(Plate3!K2:K97,"Binding")</f>
        <v>0</v>
      </c>
      <c r="U5" s="21">
        <f>COUNTIF(Plate3!K2:K97,"Ambiguous")</f>
        <v>0</v>
      </c>
      <c r="V5" s="21">
        <f>COUNTIF(Plate3!K2:K97,"Not Binding")</f>
        <v>96</v>
      </c>
      <c r="W5" s="21">
        <f>COUNTIF(Plate3!K2:K97,"Aggregates")</f>
        <v>0</v>
      </c>
      <c r="X5" s="19">
        <f>COUNTIF(Plate3!K2:K97,"Unknown")</f>
        <v>0</v>
      </c>
      <c r="Y5" s="30">
        <f t="shared" si="5"/>
        <v>96</v>
      </c>
      <c r="Z5" s="31">
        <f t="shared" ca="1" si="6"/>
        <v>0</v>
      </c>
      <c r="AA5" s="32">
        <f t="shared" ca="1" si="2"/>
        <v>0</v>
      </c>
      <c r="AB5" s="32">
        <f t="shared" ca="1" si="2"/>
        <v>0.125</v>
      </c>
      <c r="AC5" s="32">
        <f t="shared" ca="1" si="3"/>
        <v>0</v>
      </c>
      <c r="AD5" s="32">
        <f t="shared" ca="1" si="4"/>
        <v>0</v>
      </c>
    </row>
    <row r="6" spans="1:30" x14ac:dyDescent="0.25">
      <c r="A6" t="str">
        <f>'All Plates'!A464</f>
        <v>P5_G07</v>
      </c>
      <c r="B6" s="5" t="str">
        <f>'All Plates'!J464</f>
        <v>9990531953</v>
      </c>
      <c r="C6" t="s">
        <v>4682</v>
      </c>
      <c r="D6" t="str">
        <f>IFERROR('All Plates'!K464,"Not Binding")</f>
        <v>Aggregates</v>
      </c>
      <c r="E6" t="str">
        <f>IF(ISNUMBER(SEARCH("Waterlogsy",VLOOKUP(A6,'FBS input file'!A:I,9,0))),"Yes","No")</f>
        <v>No</v>
      </c>
      <c r="F6" t="str">
        <f>IF(ISNUMBER(SEARCH("T2",VLOOKUP(A6,'FBS input file'!A:I,9,0))),"Yes","No")</f>
        <v>No</v>
      </c>
      <c r="G6" t="str">
        <f>IF(ISNUMBER(SEARCH("1D",VLOOKUP(A6,'FBS input file'!A:I,9,0))),"Yes","No")</f>
        <v>No</v>
      </c>
      <c r="H6" s="57">
        <f>IFERROR(_xlfn.NUMBERVALUE(VLOOKUP(A6,'FBS input file'!A:M,13,0)),0)</f>
        <v>0</v>
      </c>
      <c r="I6" s="55">
        <f>IFERROR(_xlfn.NUMBERVALUE(VLOOKUP(A6,'FBS input file'!A:M,11,0)),0)</f>
        <v>0</v>
      </c>
      <c r="J6" s="76" cm="1">
        <f t="array" aca="1" ref="J6" ca="1">IFERROR(ROUND(LOOKUP(9.99999999999999E+307,--MID(VLOOKUP(A6,'FBS input file'!A:L,10,0),MIN(FIND({0,1,2,3,4,5,6,7,8,9},VLOOKUP(A6,'FBS input file'!A:L,10,0)&amp;"0123456789")),ROW(INDIRECT("1:20")))),0),0)</f>
        <v>0</v>
      </c>
      <c r="K6" t="str" cm="1">
        <f t="array" ref="K6">_xlfn.IFS(ISNUMBER(SEARCH("*severe*",VLOOKUP(A6,'FBS input file'!A:M,10,0)))=TRUE,"Severe LB",ISNUMBER(SEARCH("*LB*",VLOOKUP(A6,'FBS input file'!A:M,10,0)))=TRUE,"LB",ISNUMBER(SEARCH("*LB*",VLOOKUP(A6,'FBS input file'!A:M,10,0)))=FALSE,"No")</f>
        <v>No</v>
      </c>
      <c r="L6" t="str" cm="1">
        <f t="array" ref="L6">IF(D6="Binding",IFERROR(_xlfn.IFS(AND(H6&gt;=$H$1,I6&gt;=$I$1),"Binding",AND(H6&gt;=$H$1,OR(J6&gt;=$J$1,K6="LB")),"Binding",AND(I6&gt;=$I$1,OR(J6&gt;=$J$1,K6="LB")),"Binding",K6="Severe LB","Binding"),"Not Binding"),"-")</f>
        <v>-</v>
      </c>
      <c r="M6">
        <f>IFERROR(_xlfn.NUMBERVALUE(VLOOKUP(A6,'FBS input file'!A:L,12,0)),"No")</f>
        <v>0</v>
      </c>
      <c r="N6" t="str">
        <f>VLOOKUP(A6,'All Plates'!A:K,3,0)</f>
        <v>Inconsistent Expert</v>
      </c>
      <c r="O6" t="str">
        <f>VLOOKUP(A6,'All Plates'!A:K,7,0)</f>
        <v>low solubility</v>
      </c>
      <c r="P6">
        <f t="shared" si="0"/>
        <v>-10000</v>
      </c>
      <c r="Q6" s="53">
        <f t="shared" si="1"/>
        <v>0</v>
      </c>
      <c r="S6" s="23" t="s">
        <v>4108</v>
      </c>
      <c r="T6" s="21">
        <f>COUNTIF(Plate4!K2:K97,"Binding")</f>
        <v>0</v>
      </c>
      <c r="U6" s="21">
        <f>COUNTIF(Plate4!K2:K97,"Ambiguous")</f>
        <v>0</v>
      </c>
      <c r="V6" s="21">
        <f>COUNTIF(Plate4!K2:K97,"Not Binding")</f>
        <v>96</v>
      </c>
      <c r="W6" s="21">
        <f>COUNTIF(Plate4!K2:K97,"Aggregates")</f>
        <v>0</v>
      </c>
      <c r="X6" s="19">
        <f>COUNTIF(Plate4!K2:K97,"Unknown")</f>
        <v>0</v>
      </c>
      <c r="Y6" s="30">
        <f t="shared" si="5"/>
        <v>96</v>
      </c>
      <c r="Z6" s="31">
        <f t="shared" ca="1" si="6"/>
        <v>0</v>
      </c>
      <c r="AA6" s="32">
        <f t="shared" ca="1" si="2"/>
        <v>0</v>
      </c>
      <c r="AB6" s="32">
        <f t="shared" ca="1" si="2"/>
        <v>0.125</v>
      </c>
      <c r="AC6" s="32">
        <f t="shared" ca="1" si="3"/>
        <v>0</v>
      </c>
      <c r="AD6" s="32">
        <f t="shared" ca="1" si="4"/>
        <v>0</v>
      </c>
    </row>
    <row r="7" spans="1:30" x14ac:dyDescent="0.25">
      <c r="A7" t="str">
        <f>'All Plates'!A15</f>
        <v>P1_B02</v>
      </c>
      <c r="B7" s="5" t="str">
        <f>'All Plates'!J15</f>
        <v>0110705929</v>
      </c>
      <c r="C7" t="s">
        <v>4235</v>
      </c>
      <c r="D7" t="str">
        <f>IFERROR('All Plates'!K15,"Not Binding")</f>
        <v>Ambiguous</v>
      </c>
      <c r="E7" t="str">
        <f>IF(ISNUMBER(SEARCH("Waterlogsy",VLOOKUP(A7,'FBS input file'!A:I,9,0))),"Yes","No")</f>
        <v>No</v>
      </c>
      <c r="F7" t="str">
        <f>IF(ISNUMBER(SEARCH("T2",VLOOKUP(A7,'FBS input file'!A:I,9,0))),"Yes","No")</f>
        <v>No</v>
      </c>
      <c r="G7" t="str">
        <f>IF(ISNUMBER(SEARCH("1D",VLOOKUP(A7,'FBS input file'!A:I,9,0))),"Yes","No")</f>
        <v>Yes</v>
      </c>
      <c r="H7" s="57">
        <f>IFERROR(_xlfn.NUMBERVALUE(VLOOKUP(A7,'FBS input file'!A:M,13,0)),0)</f>
        <v>0</v>
      </c>
      <c r="I7" s="55">
        <f>IFERROR(_xlfn.NUMBERVALUE(VLOOKUP(A7,'FBS input file'!A:M,11,0)),0)</f>
        <v>0</v>
      </c>
      <c r="J7" s="76" cm="1">
        <f t="array" aca="1" ref="J7" ca="1">IFERROR(ROUND(LOOKUP(9.99999999999999E+307,--MID(VLOOKUP(A7,'FBS input file'!A:L,10,0),MIN(FIND({0,1,2,3,4,5,6,7,8,9},VLOOKUP(A7,'FBS input file'!A:L,10,0)&amp;"0123456789")),ROW(INDIRECT("1:20")))),0),0)</f>
        <v>0</v>
      </c>
      <c r="K7" t="str" cm="1">
        <f t="array" ref="K7">_xlfn.IFS(ISNUMBER(SEARCH("*severe*",VLOOKUP(A7,'FBS input file'!A:M,10,0)))=TRUE,"Severe LB",ISNUMBER(SEARCH("*LB*",VLOOKUP(A7,'FBS input file'!A:M,10,0)))=TRUE,"LB",ISNUMBER(SEARCH("*LB*",VLOOKUP(A7,'FBS input file'!A:M,10,0)))=FALSE,"No")</f>
        <v>No</v>
      </c>
      <c r="L7" t="str" cm="1">
        <f t="array" ref="L7">IF(D7="Binding",IFERROR(_xlfn.IFS(AND(H7&gt;=$H$1,I7&gt;=$I$1),"Binding",AND(H7&gt;=$H$1,OR(J7&gt;=$J$1,K7="LB")),"Binding",AND(I7&gt;=$I$1,OR(J7&gt;=$J$1,K7="LB")),"Binding",K7="Severe LB","Binding"),"Not Binding"),"-")</f>
        <v>-</v>
      </c>
      <c r="M7">
        <f>IFERROR(_xlfn.NUMBERVALUE(VLOOKUP(A7,'FBS input file'!A:L,12,0)),"No")</f>
        <v>0</v>
      </c>
      <c r="N7" t="str">
        <f>VLOOKUP(A7,'All Plates'!A:K,3,0)</f>
        <v>Consistent Expert</v>
      </c>
      <c r="O7" t="str">
        <f>VLOOKUP(A7,'All Plates'!A:K,7,0)</f>
        <v>medium purity*</v>
      </c>
      <c r="P7" t="str">
        <f t="shared" si="0"/>
        <v>Good</v>
      </c>
      <c r="Q7" s="53">
        <f t="shared" si="1"/>
        <v>0</v>
      </c>
      <c r="S7" s="23" t="s">
        <v>4109</v>
      </c>
      <c r="T7" s="21">
        <f ca="1">COUNTIF(Plate5!K2:K97,"Binding")</f>
        <v>1</v>
      </c>
      <c r="U7" s="21">
        <f ca="1">COUNTIF(Plate5!K2:K97,"Ambiguous")</f>
        <v>0</v>
      </c>
      <c r="V7" s="21">
        <f ca="1">COUNTIF(Plate5!K2:K97,"Not Binding")</f>
        <v>95</v>
      </c>
      <c r="W7" s="21">
        <f ca="1">COUNTIF(Plate5!K2:K97,"Aggregates")</f>
        <v>0</v>
      </c>
      <c r="X7" s="19">
        <f ca="1">COUNTIF(Plate5!K2:K97,"Unknown")</f>
        <v>0</v>
      </c>
      <c r="Y7" s="30">
        <f t="shared" ca="1" si="5"/>
        <v>96</v>
      </c>
      <c r="Z7" s="31">
        <f t="shared" ca="1" si="6"/>
        <v>1.3020833333333333E-3</v>
      </c>
      <c r="AA7" s="32">
        <f t="shared" ca="1" si="2"/>
        <v>0</v>
      </c>
      <c r="AB7" s="32">
        <f t="shared" ca="1" si="2"/>
        <v>0.12369791666666667</v>
      </c>
      <c r="AC7" s="32">
        <f t="shared" ca="1" si="3"/>
        <v>0</v>
      </c>
      <c r="AD7" s="32">
        <f t="shared" ca="1" si="4"/>
        <v>0</v>
      </c>
    </row>
    <row r="8" spans="1:30" x14ac:dyDescent="0.25">
      <c r="A8" t="str">
        <f>'All Plates'!A35</f>
        <v>P1_C10</v>
      </c>
      <c r="B8" s="5" t="str">
        <f>'All Plates'!J35</f>
        <v>0110705918</v>
      </c>
      <c r="C8" t="s">
        <v>4255</v>
      </c>
      <c r="D8" t="str">
        <f>IFERROR('All Plates'!K35,"Not Binding")</f>
        <v>Ambiguous</v>
      </c>
      <c r="E8" t="str">
        <f>IF(ISNUMBER(SEARCH("Waterlogsy",VLOOKUP(A8,'FBS input file'!A:I,9,0))),"Yes","No")</f>
        <v>No</v>
      </c>
      <c r="F8" t="str">
        <f>IF(ISNUMBER(SEARCH("T2",VLOOKUP(A8,'FBS input file'!A:I,9,0))),"Yes","No")</f>
        <v>No</v>
      </c>
      <c r="G8" t="str">
        <f>IF(ISNUMBER(SEARCH("1D",VLOOKUP(A8,'FBS input file'!A:I,9,0))),"Yes","No")</f>
        <v>Yes</v>
      </c>
      <c r="H8" s="57">
        <f>IFERROR(_xlfn.NUMBERVALUE(VLOOKUP(A8,'FBS input file'!A:M,13,0)),0)</f>
        <v>0</v>
      </c>
      <c r="I8" s="55">
        <f>IFERROR(_xlfn.NUMBERVALUE(VLOOKUP(A8,'FBS input file'!A:M,11,0)),0)</f>
        <v>0</v>
      </c>
      <c r="J8" s="76" cm="1">
        <f t="array" aca="1" ref="J8" ca="1">IFERROR(ROUND(LOOKUP(9.99999999999999E+307,--MID(VLOOKUP(A8,'FBS input file'!A:L,10,0),MIN(FIND({0,1,2,3,4,5,6,7,8,9},VLOOKUP(A8,'FBS input file'!A:L,10,0)&amp;"0123456789")),ROW(INDIRECT("1:20")))),0),0)</f>
        <v>0</v>
      </c>
      <c r="K8" t="str" cm="1">
        <f t="array" ref="K8">_xlfn.IFS(ISNUMBER(SEARCH("*severe*",VLOOKUP(A8,'FBS input file'!A:M,10,0)))=TRUE,"Severe LB",ISNUMBER(SEARCH("*LB*",VLOOKUP(A8,'FBS input file'!A:M,10,0)))=TRUE,"LB",ISNUMBER(SEARCH("*LB*",VLOOKUP(A8,'FBS input file'!A:M,10,0)))=FALSE,"No")</f>
        <v>No</v>
      </c>
      <c r="L8" t="str" cm="1">
        <f t="array" ref="L8">IF(D8="Binding",IFERROR(_xlfn.IFS(AND(H8&gt;=$H$1,I8&gt;=$I$1),"Binding",AND(H8&gt;=$H$1,OR(J8&gt;=$J$1,K8="LB")),"Binding",AND(I8&gt;=$I$1,OR(J8&gt;=$J$1,K8="LB")),"Binding",K8="Severe LB","Binding"),"Not Binding"),"-")</f>
        <v>-</v>
      </c>
      <c r="M8">
        <f>IFERROR(_xlfn.NUMBERVALUE(VLOOKUP(A8,'FBS input file'!A:L,12,0)),"No")</f>
        <v>0</v>
      </c>
      <c r="N8" t="str">
        <f>VLOOKUP(A8,'All Plates'!A:K,3,0)</f>
        <v>Consistent Expert</v>
      </c>
      <c r="O8" t="str">
        <f>VLOOKUP(A8,'All Plates'!A:K,7,0)</f>
        <v>medium purity*</v>
      </c>
      <c r="P8" t="str">
        <f t="shared" si="0"/>
        <v>Good</v>
      </c>
      <c r="Q8" s="53">
        <f t="shared" si="1"/>
        <v>0</v>
      </c>
      <c r="S8" s="23" t="s">
        <v>4110</v>
      </c>
      <c r="T8" s="21">
        <f>COUNTIF(Plate6!K2:K97,"Binding")</f>
        <v>0</v>
      </c>
      <c r="U8" s="21">
        <f>COUNTIF(Plate6!K2:K97,"Ambiguous")</f>
        <v>0</v>
      </c>
      <c r="V8" s="21">
        <f>COUNTIF(Plate6!K2:K97,"Not Binding")</f>
        <v>96</v>
      </c>
      <c r="W8" s="21">
        <f>COUNTIF(Plate6!K2:K97,"Aggregates")</f>
        <v>0</v>
      </c>
      <c r="X8" s="19">
        <f>COUNTIF(Plate6!K2:K97,"Unknown")</f>
        <v>0</v>
      </c>
      <c r="Y8" s="30">
        <f t="shared" si="5"/>
        <v>96</v>
      </c>
      <c r="Z8" s="31">
        <f t="shared" ca="1" si="6"/>
        <v>0</v>
      </c>
      <c r="AA8" s="32">
        <f t="shared" ca="1" si="2"/>
        <v>0</v>
      </c>
      <c r="AB8" s="32">
        <f t="shared" ca="1" si="2"/>
        <v>0.125</v>
      </c>
      <c r="AC8" s="32">
        <f t="shared" ca="1" si="3"/>
        <v>0</v>
      </c>
      <c r="AD8" s="32">
        <f t="shared" ca="1" si="4"/>
        <v>0</v>
      </c>
    </row>
    <row r="9" spans="1:30" x14ac:dyDescent="0.25">
      <c r="A9" t="str">
        <f>'All Plates'!A66</f>
        <v>P1_F05</v>
      </c>
      <c r="B9" s="5" t="str">
        <f>'All Plates'!J66</f>
        <v>0110705884</v>
      </c>
      <c r="C9" t="s">
        <v>4286</v>
      </c>
      <c r="D9" t="str">
        <f>IFERROR('All Plates'!K66,"Not Binding")</f>
        <v>Ambiguous</v>
      </c>
      <c r="E9" t="str">
        <f>IF(ISNUMBER(SEARCH("Waterlogsy",VLOOKUP(A9,'FBS input file'!A:I,9,0))),"Yes","No")</f>
        <v>No</v>
      </c>
      <c r="F9" t="str">
        <f>IF(ISNUMBER(SEARCH("T2",VLOOKUP(A9,'FBS input file'!A:I,9,0))),"Yes","No")</f>
        <v>No</v>
      </c>
      <c r="G9" t="str">
        <f>IF(ISNUMBER(SEARCH("1D",VLOOKUP(A9,'FBS input file'!A:I,9,0))),"Yes","No")</f>
        <v>Yes</v>
      </c>
      <c r="H9" s="57">
        <f>IFERROR(_xlfn.NUMBERVALUE(VLOOKUP(A9,'FBS input file'!A:M,13,0)),0)</f>
        <v>0</v>
      </c>
      <c r="I9" s="55">
        <f>IFERROR(_xlfn.NUMBERVALUE(VLOOKUP(A9,'FBS input file'!A:M,11,0)),0)</f>
        <v>0</v>
      </c>
      <c r="J9" s="76" cm="1">
        <f t="array" aca="1" ref="J9" ca="1">IFERROR(ROUND(LOOKUP(9.99999999999999E+307,--MID(VLOOKUP(A9,'FBS input file'!A:L,10,0),MIN(FIND({0,1,2,3,4,5,6,7,8,9},VLOOKUP(A9,'FBS input file'!A:L,10,0)&amp;"0123456789")),ROW(INDIRECT("1:20")))),0),0)</f>
        <v>0</v>
      </c>
      <c r="K9" t="str" cm="1">
        <f t="array" ref="K9">_xlfn.IFS(ISNUMBER(SEARCH("*severe*",VLOOKUP(A9,'FBS input file'!A:M,10,0)))=TRUE,"Severe LB",ISNUMBER(SEARCH("*LB*",VLOOKUP(A9,'FBS input file'!A:M,10,0)))=TRUE,"LB",ISNUMBER(SEARCH("*LB*",VLOOKUP(A9,'FBS input file'!A:M,10,0)))=FALSE,"No")</f>
        <v>No</v>
      </c>
      <c r="L9" t="str" cm="1">
        <f t="array" ref="L9">IF(D9="Binding",IFERROR(_xlfn.IFS(AND(H9&gt;=$H$1,I9&gt;=$I$1),"Binding",AND(H9&gt;=$H$1,OR(J9&gt;=$J$1,K9="LB")),"Binding",AND(I9&gt;=$I$1,OR(J9&gt;=$J$1,K9="LB")),"Binding",K9="Severe LB","Binding"),"Not Binding"),"-")</f>
        <v>-</v>
      </c>
      <c r="M9">
        <f>IFERROR(_xlfn.NUMBERVALUE(VLOOKUP(A9,'FBS input file'!A:L,12,0)),"No")</f>
        <v>0</v>
      </c>
      <c r="N9" t="str">
        <f>VLOOKUP(A9,'All Plates'!A:K,3,0)</f>
        <v>Consistent Expert</v>
      </c>
      <c r="O9" t="str">
        <f>VLOOKUP(A9,'All Plates'!A:K,7,0)</f>
        <v>high purity</v>
      </c>
      <c r="P9" t="str">
        <f t="shared" si="0"/>
        <v>Good</v>
      </c>
      <c r="Q9" s="53">
        <f t="shared" si="1"/>
        <v>0</v>
      </c>
      <c r="S9" s="23" t="s">
        <v>4111</v>
      </c>
      <c r="T9" s="21">
        <f>COUNTIF(Plate7!K2:K97,"Binding")</f>
        <v>0</v>
      </c>
      <c r="U9" s="21">
        <f>COUNTIF(Plate7!K2:K97,"Ambiguous")</f>
        <v>0</v>
      </c>
      <c r="V9" s="21">
        <f>COUNTIF(Plate7!K2:K97,"Not Binding")</f>
        <v>96</v>
      </c>
      <c r="W9" s="21">
        <f>COUNTIF(Plate7!K2:K97,"Aggregates")</f>
        <v>0</v>
      </c>
      <c r="X9" s="19">
        <f>COUNTIF(Plate7!K2:K97,"Unknown")</f>
        <v>0</v>
      </c>
      <c r="Y9" s="30">
        <f t="shared" si="5"/>
        <v>96</v>
      </c>
      <c r="Z9" s="31">
        <f t="shared" ca="1" si="6"/>
        <v>0</v>
      </c>
      <c r="AA9" s="32">
        <f t="shared" ca="1" si="2"/>
        <v>0</v>
      </c>
      <c r="AB9" s="32">
        <f t="shared" ca="1" si="2"/>
        <v>0.125</v>
      </c>
      <c r="AC9" s="32">
        <f t="shared" ca="1" si="3"/>
        <v>0</v>
      </c>
      <c r="AD9" s="32">
        <f t="shared" ca="1" si="4"/>
        <v>0</v>
      </c>
    </row>
    <row r="10" spans="1:30" ht="15.75" thickBot="1" x14ac:dyDescent="0.3">
      <c r="A10" t="str">
        <f>'All Plates'!A84</f>
        <v>P1_G11</v>
      </c>
      <c r="B10" s="5" t="str">
        <f>'All Plates'!J84</f>
        <v>0110705869</v>
      </c>
      <c r="C10" t="s">
        <v>4304</v>
      </c>
      <c r="D10" t="str">
        <f>IFERROR('All Plates'!K84,"Not Binding")</f>
        <v>Ambiguous</v>
      </c>
      <c r="E10" t="str">
        <f>IF(ISNUMBER(SEARCH("Waterlogsy",VLOOKUP(A10,'FBS input file'!A:I,9,0))),"Yes","No")</f>
        <v>No</v>
      </c>
      <c r="F10" t="str">
        <f>IF(ISNUMBER(SEARCH("T2",VLOOKUP(A10,'FBS input file'!A:I,9,0))),"Yes","No")</f>
        <v>No</v>
      </c>
      <c r="G10" t="str">
        <f>IF(ISNUMBER(SEARCH("1D",VLOOKUP(A10,'FBS input file'!A:I,9,0))),"Yes","No")</f>
        <v>Yes</v>
      </c>
      <c r="H10" s="57">
        <f>IFERROR(_xlfn.NUMBERVALUE(VLOOKUP(A10,'FBS input file'!A:M,13,0)),0)</f>
        <v>0</v>
      </c>
      <c r="I10" s="55">
        <f>IFERROR(_xlfn.NUMBERVALUE(VLOOKUP(A10,'FBS input file'!A:M,11,0)),0)</f>
        <v>0</v>
      </c>
      <c r="J10" s="76" cm="1">
        <f t="array" aca="1" ref="J10" ca="1">IFERROR(ROUND(LOOKUP(9.99999999999999E+307,--MID(VLOOKUP(A10,'FBS input file'!A:L,10,0),MIN(FIND({0,1,2,3,4,5,6,7,8,9},VLOOKUP(A10,'FBS input file'!A:L,10,0)&amp;"0123456789")),ROW(INDIRECT("1:20")))),0),0)</f>
        <v>0</v>
      </c>
      <c r="K10" t="str" cm="1">
        <f t="array" ref="K10">_xlfn.IFS(ISNUMBER(SEARCH("*severe*",VLOOKUP(A10,'FBS input file'!A:M,10,0)))=TRUE,"Severe LB",ISNUMBER(SEARCH("*LB*",VLOOKUP(A10,'FBS input file'!A:M,10,0)))=TRUE,"LB",ISNUMBER(SEARCH("*LB*",VLOOKUP(A10,'FBS input file'!A:M,10,0)))=FALSE,"No")</f>
        <v>No</v>
      </c>
      <c r="L10" t="str" cm="1">
        <f t="array" ref="L10">IF(D10="Binding",IFERROR(_xlfn.IFS(AND(H10&gt;=$H$1,I10&gt;=$I$1),"Binding",AND(H10&gt;=$H$1,OR(J10&gt;=$J$1,K10="LB")),"Binding",AND(I10&gt;=$I$1,OR(J10&gt;=$J$1,K10="LB")),"Binding",K10="Severe LB","Binding"),"Not Binding"),"-")</f>
        <v>-</v>
      </c>
      <c r="M10">
        <f>IFERROR(_xlfn.NUMBERVALUE(VLOOKUP(A10,'FBS input file'!A:L,12,0)),"No")</f>
        <v>0</v>
      </c>
      <c r="N10" t="str">
        <f>VLOOKUP(A10,'All Plates'!A:K,3,0)</f>
        <v>Consistent Expert</v>
      </c>
      <c r="O10" t="str">
        <f>VLOOKUP(A10,'All Plates'!A:K,7,0)</f>
        <v>high purity*</v>
      </c>
      <c r="P10" t="str">
        <f t="shared" si="0"/>
        <v>Good</v>
      </c>
      <c r="Q10" s="53">
        <f t="shared" si="1"/>
        <v>0</v>
      </c>
      <c r="S10" s="23" t="s">
        <v>4112</v>
      </c>
      <c r="T10" s="21">
        <f>COUNTIF(Plate8!K2:K97,"Binding")</f>
        <v>0</v>
      </c>
      <c r="U10" s="21">
        <f>COUNTIF(Plate8!K2:K97,"Ambiguous")</f>
        <v>0</v>
      </c>
      <c r="V10" s="21">
        <f>COUNTIF(Plate8!K2:K97,"Not Binding")</f>
        <v>96</v>
      </c>
      <c r="W10" s="21">
        <f>COUNTIF(Plate8!K2:K97,"Aggregates")</f>
        <v>0</v>
      </c>
      <c r="X10" s="19">
        <f>COUNTIF(Plate8!K2:K97,"Unknown")</f>
        <v>0</v>
      </c>
      <c r="Y10" s="30">
        <f t="shared" si="5"/>
        <v>96</v>
      </c>
      <c r="Z10" s="31">
        <f t="shared" ca="1" si="6"/>
        <v>0</v>
      </c>
      <c r="AA10" s="32">
        <f t="shared" ca="1" si="2"/>
        <v>0</v>
      </c>
      <c r="AB10" s="32">
        <f t="shared" ca="1" si="2"/>
        <v>0.125</v>
      </c>
      <c r="AC10" s="32">
        <f t="shared" ca="1" si="3"/>
        <v>0</v>
      </c>
      <c r="AD10" s="32">
        <f t="shared" ca="1" si="4"/>
        <v>0</v>
      </c>
    </row>
    <row r="11" spans="1:30" ht="15.75" thickBot="1" x14ac:dyDescent="0.3">
      <c r="A11" t="str">
        <f>'All Plates'!A89</f>
        <v>P1_H04</v>
      </c>
      <c r="B11" s="5" t="str">
        <f>'All Plates'!J89</f>
        <v>0110705859</v>
      </c>
      <c r="C11" t="s">
        <v>4308</v>
      </c>
      <c r="D11" t="str">
        <f>IFERROR('All Plates'!K89,"Not Binding")</f>
        <v>Ambiguous</v>
      </c>
      <c r="E11" t="str">
        <f>IF(ISNUMBER(SEARCH("Waterlogsy",VLOOKUP(A11,'FBS input file'!A:I,9,0))),"Yes","No")</f>
        <v>No</v>
      </c>
      <c r="F11" t="str">
        <f>IF(ISNUMBER(SEARCH("T2",VLOOKUP(A11,'FBS input file'!A:I,9,0))),"Yes","No")</f>
        <v>No</v>
      </c>
      <c r="G11" t="str">
        <f>IF(ISNUMBER(SEARCH("1D",VLOOKUP(A11,'FBS input file'!A:I,9,0))),"Yes","No")</f>
        <v>Yes</v>
      </c>
      <c r="H11" s="57">
        <f>IFERROR(_xlfn.NUMBERVALUE(VLOOKUP(A11,'FBS input file'!A:M,13,0)),0)</f>
        <v>0</v>
      </c>
      <c r="I11" s="55">
        <f>IFERROR(_xlfn.NUMBERVALUE(VLOOKUP(A11,'FBS input file'!A:M,11,0)),0)</f>
        <v>0</v>
      </c>
      <c r="J11" s="76" cm="1">
        <f t="array" aca="1" ref="J11" ca="1">IFERROR(ROUND(LOOKUP(9.99999999999999E+307,--MID(VLOOKUP(A11,'FBS input file'!A:L,10,0),MIN(FIND({0,1,2,3,4,5,6,7,8,9},VLOOKUP(A11,'FBS input file'!A:L,10,0)&amp;"0123456789")),ROW(INDIRECT("1:20")))),0),0)</f>
        <v>0</v>
      </c>
      <c r="K11" t="str" cm="1">
        <f t="array" ref="K11">_xlfn.IFS(ISNUMBER(SEARCH("*severe*",VLOOKUP(A11,'FBS input file'!A:M,10,0)))=TRUE,"Severe LB",ISNUMBER(SEARCH("*LB*",VLOOKUP(A11,'FBS input file'!A:M,10,0)))=TRUE,"LB",ISNUMBER(SEARCH("*LB*",VLOOKUP(A11,'FBS input file'!A:M,10,0)))=FALSE,"No")</f>
        <v>No</v>
      </c>
      <c r="L11" t="str" cm="1">
        <f t="array" ref="L11">IF(D11="Binding",IFERROR(_xlfn.IFS(AND(H11&gt;=$H$1,I11&gt;=$I$1),"Binding",AND(H11&gt;=$H$1,OR(J11&gt;=$J$1,K11="LB")),"Binding",AND(I11&gt;=$I$1,OR(J11&gt;=$J$1,K11="LB")),"Binding",K11="Severe LB","Binding"),"Not Binding"),"-")</f>
        <v>-</v>
      </c>
      <c r="M11">
        <f>IFERROR(_xlfn.NUMBERVALUE(VLOOKUP(A11,'FBS input file'!A:L,12,0)),"No")</f>
        <v>0</v>
      </c>
      <c r="N11" t="str">
        <f>VLOOKUP(A11,'All Plates'!A:K,3,0)</f>
        <v>Consistent Expert</v>
      </c>
      <c r="O11" t="str">
        <f>VLOOKUP(A11,'All Plates'!A:K,7,0)</f>
        <v>high purity</v>
      </c>
      <c r="P11" t="str">
        <f t="shared" si="0"/>
        <v>Good</v>
      </c>
      <c r="Q11" s="53">
        <f t="shared" si="1"/>
        <v>0</v>
      </c>
      <c r="S11" s="26" t="s">
        <v>4114</v>
      </c>
      <c r="T11" s="27">
        <f ca="1">SUM(T3:T10)</f>
        <v>1</v>
      </c>
      <c r="U11" s="27">
        <f ca="1">SUM(U3:U10)</f>
        <v>0</v>
      </c>
      <c r="V11" s="27">
        <f t="shared" ref="V11:Y11" ca="1" si="7">SUM(V3:V10)</f>
        <v>767</v>
      </c>
      <c r="W11" s="27">
        <f t="shared" ca="1" si="7"/>
        <v>0</v>
      </c>
      <c r="X11" s="27">
        <f t="shared" ca="1" si="7"/>
        <v>0</v>
      </c>
      <c r="Y11" s="36">
        <f t="shared" ca="1" si="7"/>
        <v>768</v>
      </c>
      <c r="Z11" s="37">
        <f t="shared" ref="Z11" ca="1" si="8">SUM(Z3:Z10)</f>
        <v>1.3020833333333333E-3</v>
      </c>
      <c r="AA11" s="38">
        <f t="shared" ref="AA11" ca="1" si="9">SUM(AA3:AA10)</f>
        <v>0</v>
      </c>
      <c r="AB11" s="38">
        <f t="shared" ref="AB11" ca="1" si="10">SUM(AB3:AB10)</f>
        <v>0.99869791666666663</v>
      </c>
      <c r="AC11" s="38">
        <f t="shared" ref="AC11" ca="1" si="11">SUM(AC3:AC10)</f>
        <v>0</v>
      </c>
      <c r="AD11" s="39">
        <f t="shared" ref="AD11" ca="1" si="12">SUM(AD3:AD10)</f>
        <v>0</v>
      </c>
    </row>
    <row r="12" spans="1:30" x14ac:dyDescent="0.25">
      <c r="A12" t="str">
        <f>'All Plates'!A91</f>
        <v>P1_H06</v>
      </c>
      <c r="B12" s="5" t="str">
        <f>'All Plates'!J91</f>
        <v>0110705861</v>
      </c>
      <c r="C12" t="s">
        <v>4310</v>
      </c>
      <c r="D12" t="str">
        <f>IFERROR('All Plates'!K91,"Not Binding")</f>
        <v>Ambiguous</v>
      </c>
      <c r="E12" t="str">
        <f>IF(ISNUMBER(SEARCH("Waterlogsy",VLOOKUP(A12,'FBS input file'!A:I,9,0))),"Yes","No")</f>
        <v>No</v>
      </c>
      <c r="F12" t="str">
        <f>IF(ISNUMBER(SEARCH("T2",VLOOKUP(A12,'FBS input file'!A:I,9,0))),"Yes","No")</f>
        <v>No</v>
      </c>
      <c r="G12" t="str">
        <f>IF(ISNUMBER(SEARCH("1D",VLOOKUP(A12,'FBS input file'!A:I,9,0))),"Yes","No")</f>
        <v>Yes</v>
      </c>
      <c r="H12" s="57">
        <f>IFERROR(_xlfn.NUMBERVALUE(VLOOKUP(A12,'FBS input file'!A:M,13,0)),0)</f>
        <v>0</v>
      </c>
      <c r="I12" s="55">
        <f>IFERROR(_xlfn.NUMBERVALUE(VLOOKUP(A12,'FBS input file'!A:M,11,0)),0)</f>
        <v>0</v>
      </c>
      <c r="J12" s="76" cm="1">
        <f t="array" aca="1" ref="J12" ca="1">IFERROR(ROUND(LOOKUP(9.99999999999999E+307,--MID(VLOOKUP(A12,'FBS input file'!A:L,10,0),MIN(FIND({0,1,2,3,4,5,6,7,8,9},VLOOKUP(A12,'FBS input file'!A:L,10,0)&amp;"0123456789")),ROW(INDIRECT("1:20")))),0),0)</f>
        <v>0</v>
      </c>
      <c r="K12" t="str" cm="1">
        <f t="array" ref="K12">_xlfn.IFS(ISNUMBER(SEARCH("*severe*",VLOOKUP(A12,'FBS input file'!A:M,10,0)))=TRUE,"Severe LB",ISNUMBER(SEARCH("*LB*",VLOOKUP(A12,'FBS input file'!A:M,10,0)))=TRUE,"LB",ISNUMBER(SEARCH("*LB*",VLOOKUP(A12,'FBS input file'!A:M,10,0)))=FALSE,"No")</f>
        <v>No</v>
      </c>
      <c r="L12" t="str" cm="1">
        <f t="array" ref="L12">IF(D12="Binding",IFERROR(_xlfn.IFS(AND(H12&gt;=$H$1,I12&gt;=$I$1),"Binding",AND(H12&gt;=$H$1,OR(J12&gt;=$J$1,K12="LB")),"Binding",AND(I12&gt;=$I$1,OR(J12&gt;=$J$1,K12="LB")),"Binding",K12="Severe LB","Binding"),"Not Binding"),"-")</f>
        <v>-</v>
      </c>
      <c r="M12">
        <f>IFERROR(_xlfn.NUMBERVALUE(VLOOKUP(A12,'FBS input file'!A:L,12,0)),"No")</f>
        <v>0</v>
      </c>
      <c r="N12" t="str">
        <f>VLOOKUP(A12,'All Plates'!A:K,3,0)</f>
        <v>Consistent Expert</v>
      </c>
      <c r="O12" t="str">
        <f>VLOOKUP(A12,'All Plates'!A:K,7,0)</f>
        <v>high purity</v>
      </c>
      <c r="P12" t="str">
        <f t="shared" si="0"/>
        <v>Good</v>
      </c>
      <c r="Q12" s="53">
        <f t="shared" si="1"/>
        <v>0</v>
      </c>
      <c r="S12" s="13"/>
      <c r="T12" s="34"/>
      <c r="U12" s="34"/>
      <c r="V12" s="34"/>
      <c r="W12" s="34"/>
      <c r="X12" s="34"/>
      <c r="Y12" s="33"/>
    </row>
    <row r="13" spans="1:30" x14ac:dyDescent="0.25">
      <c r="A13" t="str">
        <f>'All Plates'!A98</f>
        <v>P2_A01</v>
      </c>
      <c r="B13" s="5" t="str">
        <f>'All Plates'!J98</f>
        <v>0110705855</v>
      </c>
      <c r="C13" t="s">
        <v>4317</v>
      </c>
      <c r="D13" t="str">
        <f>IFERROR('All Plates'!K98,"Not Binding")</f>
        <v>Ambiguous</v>
      </c>
      <c r="E13" t="str">
        <f>IF(ISNUMBER(SEARCH("Waterlogsy",VLOOKUP(A13,'FBS input file'!A:I,9,0))),"Yes","No")</f>
        <v>No</v>
      </c>
      <c r="F13" t="str">
        <f>IF(ISNUMBER(SEARCH("T2",VLOOKUP(A13,'FBS input file'!A:I,9,0))),"Yes","No")</f>
        <v>No</v>
      </c>
      <c r="G13" t="str">
        <f>IF(ISNUMBER(SEARCH("1D",VLOOKUP(A13,'FBS input file'!A:I,9,0))),"Yes","No")</f>
        <v>Yes</v>
      </c>
      <c r="H13" s="57">
        <f>IFERROR(_xlfn.NUMBERVALUE(VLOOKUP(A13,'FBS input file'!A:M,13,0)),0)</f>
        <v>0</v>
      </c>
      <c r="I13" s="55">
        <f>IFERROR(_xlfn.NUMBERVALUE(VLOOKUP(A13,'FBS input file'!A:M,11,0)),0)</f>
        <v>0</v>
      </c>
      <c r="J13" s="76" cm="1">
        <f t="array" aca="1" ref="J13" ca="1">IFERROR(ROUND(LOOKUP(9.99999999999999E+307,--MID(VLOOKUP(A13,'FBS input file'!A:L,10,0),MIN(FIND({0,1,2,3,4,5,6,7,8,9},VLOOKUP(A13,'FBS input file'!A:L,10,0)&amp;"0123456789")),ROW(INDIRECT("1:20")))),0),0)</f>
        <v>0</v>
      </c>
      <c r="K13" t="str" cm="1">
        <f t="array" ref="K13">_xlfn.IFS(ISNUMBER(SEARCH("*severe*",VLOOKUP(A13,'FBS input file'!A:M,10,0)))=TRUE,"Severe LB",ISNUMBER(SEARCH("*LB*",VLOOKUP(A13,'FBS input file'!A:M,10,0)))=TRUE,"LB",ISNUMBER(SEARCH("*LB*",VLOOKUP(A13,'FBS input file'!A:M,10,0)))=FALSE,"No")</f>
        <v>No</v>
      </c>
      <c r="L13" t="str" cm="1">
        <f t="array" ref="L13">IF(D13="Binding",IFERROR(_xlfn.IFS(AND(H13&gt;=$H$1,I13&gt;=$I$1),"Binding",AND(H13&gt;=$H$1,OR(J13&gt;=$J$1,K13="LB")),"Binding",AND(I13&gt;=$I$1,OR(J13&gt;=$J$1,K13="LB")),"Binding",K13="Severe LB","Binding"),"Not Binding"),"-")</f>
        <v>-</v>
      </c>
      <c r="M13">
        <f>IFERROR(_xlfn.NUMBERVALUE(VLOOKUP(A13,'FBS input file'!A:L,12,0)),"No")</f>
        <v>0</v>
      </c>
      <c r="N13" t="str">
        <f>VLOOKUP(A13,'All Plates'!A:K,3,0)</f>
        <v>Consistent Expert</v>
      </c>
      <c r="O13" t="str">
        <f>VLOOKUP(A13,'All Plates'!A:K,7,0)</f>
        <v>very high purity*</v>
      </c>
      <c r="P13" t="str">
        <f t="shared" si="0"/>
        <v>Good</v>
      </c>
      <c r="Q13" s="53">
        <f t="shared" si="1"/>
        <v>0</v>
      </c>
      <c r="S13" s="13"/>
    </row>
    <row r="14" spans="1:30" x14ac:dyDescent="0.25">
      <c r="A14" t="str">
        <f>'All Plates'!A144</f>
        <v>P2_D11</v>
      </c>
      <c r="B14" s="5" t="str">
        <f>'All Plates'!J144</f>
        <v>0110705818</v>
      </c>
      <c r="C14" t="s">
        <v>4363</v>
      </c>
      <c r="D14" t="str">
        <f>IFERROR('All Plates'!K144,"Not Binding")</f>
        <v>Ambiguous</v>
      </c>
      <c r="E14" t="str">
        <f>IF(ISNUMBER(SEARCH("Waterlogsy",VLOOKUP(A14,'FBS input file'!A:I,9,0))),"Yes","No")</f>
        <v>No</v>
      </c>
      <c r="F14" t="str">
        <f>IF(ISNUMBER(SEARCH("T2",VLOOKUP(A14,'FBS input file'!A:I,9,0))),"Yes","No")</f>
        <v>No</v>
      </c>
      <c r="G14" t="str">
        <f>IF(ISNUMBER(SEARCH("1D",VLOOKUP(A14,'FBS input file'!A:I,9,0))),"Yes","No")</f>
        <v>Yes</v>
      </c>
      <c r="H14" s="57">
        <f>IFERROR(_xlfn.NUMBERVALUE(VLOOKUP(A14,'FBS input file'!A:M,13,0)),0)</f>
        <v>0</v>
      </c>
      <c r="I14" s="55">
        <f>IFERROR(_xlfn.NUMBERVALUE(VLOOKUP(A14,'FBS input file'!A:M,11,0)),0)</f>
        <v>0</v>
      </c>
      <c r="J14" s="76" cm="1">
        <f t="array" aca="1" ref="J14" ca="1">IFERROR(ROUND(LOOKUP(9.99999999999999E+307,--MID(VLOOKUP(A14,'FBS input file'!A:L,10,0),MIN(FIND({0,1,2,3,4,5,6,7,8,9},VLOOKUP(A14,'FBS input file'!A:L,10,0)&amp;"0123456789")),ROW(INDIRECT("1:20")))),0),0)</f>
        <v>0</v>
      </c>
      <c r="K14" t="str" cm="1">
        <f t="array" ref="K14">_xlfn.IFS(ISNUMBER(SEARCH("*severe*",VLOOKUP(A14,'FBS input file'!A:M,10,0)))=TRUE,"Severe LB",ISNUMBER(SEARCH("*LB*",VLOOKUP(A14,'FBS input file'!A:M,10,0)))=TRUE,"LB",ISNUMBER(SEARCH("*LB*",VLOOKUP(A14,'FBS input file'!A:M,10,0)))=FALSE,"No")</f>
        <v>No</v>
      </c>
      <c r="L14" t="str" cm="1">
        <f t="array" ref="L14">IF(D14="Binding",IFERROR(_xlfn.IFS(AND(H14&gt;=$H$1,I14&gt;=$I$1),"Binding",AND(H14&gt;=$H$1,OR(J14&gt;=$J$1,K14="LB")),"Binding",AND(I14&gt;=$I$1,OR(J14&gt;=$J$1,K14="LB")),"Binding",K14="Severe LB","Binding"),"Not Binding"),"-")</f>
        <v>-</v>
      </c>
      <c r="M14">
        <f>IFERROR(_xlfn.NUMBERVALUE(VLOOKUP(A14,'FBS input file'!A:L,12,0)),"No")</f>
        <v>0</v>
      </c>
      <c r="N14" t="str">
        <f>VLOOKUP(A14,'All Plates'!A:K,3,0)</f>
        <v>Consistent Expert</v>
      </c>
      <c r="O14" t="str">
        <f>VLOOKUP(A14,'All Plates'!A:K,7,0)</f>
        <v>high purity</v>
      </c>
      <c r="P14" t="str">
        <f t="shared" si="0"/>
        <v>Good</v>
      </c>
      <c r="Q14" s="53">
        <f t="shared" si="1"/>
        <v>0</v>
      </c>
      <c r="S14" s="13"/>
    </row>
    <row r="15" spans="1:30" x14ac:dyDescent="0.25">
      <c r="A15" t="str">
        <f>'All Plates'!A177</f>
        <v>P2_G08</v>
      </c>
      <c r="B15" s="5" t="str">
        <f>'All Plates'!J177</f>
        <v>0110705776</v>
      </c>
      <c r="C15" t="s">
        <v>4396</v>
      </c>
      <c r="D15" t="str">
        <f>IFERROR('All Plates'!K177,"Not Binding")</f>
        <v>Ambiguous</v>
      </c>
      <c r="E15" t="str">
        <f>IF(ISNUMBER(SEARCH("Waterlogsy",VLOOKUP(A15,'FBS input file'!A:I,9,0))),"Yes","No")</f>
        <v>No</v>
      </c>
      <c r="F15" t="str">
        <f>IF(ISNUMBER(SEARCH("T2",VLOOKUP(A15,'FBS input file'!A:I,9,0))),"Yes","No")</f>
        <v>No</v>
      </c>
      <c r="G15" t="str">
        <f>IF(ISNUMBER(SEARCH("1D",VLOOKUP(A15,'FBS input file'!A:I,9,0))),"Yes","No")</f>
        <v>Yes</v>
      </c>
      <c r="H15" s="57">
        <f>IFERROR(_xlfn.NUMBERVALUE(VLOOKUP(A15,'FBS input file'!A:M,13,0)),0)</f>
        <v>0</v>
      </c>
      <c r="I15" s="55">
        <f>IFERROR(_xlfn.NUMBERVALUE(VLOOKUP(A15,'FBS input file'!A:M,11,0)),0)</f>
        <v>0</v>
      </c>
      <c r="J15" s="76" cm="1">
        <f t="array" aca="1" ref="J15" ca="1">IFERROR(ROUND(LOOKUP(9.99999999999999E+307,--MID(VLOOKUP(A15,'FBS input file'!A:L,10,0),MIN(FIND({0,1,2,3,4,5,6,7,8,9},VLOOKUP(A15,'FBS input file'!A:L,10,0)&amp;"0123456789")),ROW(INDIRECT("1:20")))),0),0)</f>
        <v>0</v>
      </c>
      <c r="K15" t="str" cm="1">
        <f t="array" ref="K15">_xlfn.IFS(ISNUMBER(SEARCH("*severe*",VLOOKUP(A15,'FBS input file'!A:M,10,0)))=TRUE,"Severe LB",ISNUMBER(SEARCH("*LB*",VLOOKUP(A15,'FBS input file'!A:M,10,0)))=TRUE,"LB",ISNUMBER(SEARCH("*LB*",VLOOKUP(A15,'FBS input file'!A:M,10,0)))=FALSE,"No")</f>
        <v>No</v>
      </c>
      <c r="L15" t="str" cm="1">
        <f t="array" ref="L15">IF(D15="Binding",IFERROR(_xlfn.IFS(AND(H15&gt;=$H$1,I15&gt;=$I$1),"Binding",AND(H15&gt;=$H$1,OR(J15&gt;=$J$1,K15="LB")),"Binding",AND(I15&gt;=$I$1,OR(J15&gt;=$J$1,K15="LB")),"Binding",K15="Severe LB","Binding"),"Not Binding"),"-")</f>
        <v>-</v>
      </c>
      <c r="M15">
        <f>IFERROR(_xlfn.NUMBERVALUE(VLOOKUP(A15,'FBS input file'!A:L,12,0)),"No")</f>
        <v>0</v>
      </c>
      <c r="N15" t="str">
        <f>VLOOKUP(A15,'All Plates'!A:K,3,0)</f>
        <v>Consistent Expert</v>
      </c>
      <c r="O15" t="str">
        <f>VLOOKUP(A15,'All Plates'!A:K,7,0)</f>
        <v>medium purity*</v>
      </c>
      <c r="P15" t="str">
        <f t="shared" si="0"/>
        <v>Good</v>
      </c>
      <c r="Q15" s="53">
        <f t="shared" si="1"/>
        <v>0</v>
      </c>
      <c r="S15" s="13"/>
    </row>
    <row r="16" spans="1:30" x14ac:dyDescent="0.25">
      <c r="A16" t="str">
        <f>'All Plates'!A181</f>
        <v>P2_G12</v>
      </c>
      <c r="B16" s="5" t="str">
        <f>'All Plates'!J181</f>
        <v>0110705772</v>
      </c>
      <c r="C16" t="s">
        <v>4400</v>
      </c>
      <c r="D16" t="str">
        <f>IFERROR('All Plates'!K181,"Not Binding")</f>
        <v>Ambiguous</v>
      </c>
      <c r="E16" t="str">
        <f>IF(ISNUMBER(SEARCH("Waterlogsy",VLOOKUP(A16,'FBS input file'!A:I,9,0))),"Yes","No")</f>
        <v>No</v>
      </c>
      <c r="F16" t="str">
        <f>IF(ISNUMBER(SEARCH("T2",VLOOKUP(A16,'FBS input file'!A:I,9,0))),"Yes","No")</f>
        <v>No</v>
      </c>
      <c r="G16" t="str">
        <f>IF(ISNUMBER(SEARCH("1D",VLOOKUP(A16,'FBS input file'!A:I,9,0))),"Yes","No")</f>
        <v>Yes</v>
      </c>
      <c r="H16" s="57">
        <f>IFERROR(_xlfn.NUMBERVALUE(VLOOKUP(A16,'FBS input file'!A:M,13,0)),0)</f>
        <v>0</v>
      </c>
      <c r="I16" s="55">
        <f>IFERROR(_xlfn.NUMBERVALUE(VLOOKUP(A16,'FBS input file'!A:M,11,0)),0)</f>
        <v>0</v>
      </c>
      <c r="J16" s="76" cm="1">
        <f t="array" aca="1" ref="J16" ca="1">IFERROR(ROUND(LOOKUP(9.99999999999999E+307,--MID(VLOOKUP(A16,'FBS input file'!A:L,10,0),MIN(FIND({0,1,2,3,4,5,6,7,8,9},VLOOKUP(A16,'FBS input file'!A:L,10,0)&amp;"0123456789")),ROW(INDIRECT("1:20")))),0),0)</f>
        <v>0</v>
      </c>
      <c r="K16" t="str" cm="1">
        <f t="array" ref="K16">_xlfn.IFS(ISNUMBER(SEARCH("*severe*",VLOOKUP(A16,'FBS input file'!A:M,10,0)))=TRUE,"Severe LB",ISNUMBER(SEARCH("*LB*",VLOOKUP(A16,'FBS input file'!A:M,10,0)))=TRUE,"LB",ISNUMBER(SEARCH("*LB*",VLOOKUP(A16,'FBS input file'!A:M,10,0)))=FALSE,"No")</f>
        <v>No</v>
      </c>
      <c r="L16" t="str" cm="1">
        <f t="array" ref="L16">IF(D16="Binding",IFERROR(_xlfn.IFS(AND(H16&gt;=$H$1,I16&gt;=$I$1),"Binding",AND(H16&gt;=$H$1,OR(J16&gt;=$J$1,K16="LB")),"Binding",AND(I16&gt;=$I$1,OR(J16&gt;=$J$1,K16="LB")),"Binding",K16="Severe LB","Binding"),"Not Binding"),"-")</f>
        <v>-</v>
      </c>
      <c r="M16">
        <f>IFERROR(_xlfn.NUMBERVALUE(VLOOKUP(A16,'FBS input file'!A:L,12,0)),"No")</f>
        <v>0</v>
      </c>
      <c r="N16" t="str">
        <f>VLOOKUP(A16,'All Plates'!A:K,3,0)</f>
        <v>Consistent Expert</v>
      </c>
      <c r="O16" t="str">
        <f>VLOOKUP(A16,'All Plates'!A:K,7,0)</f>
        <v>high purity</v>
      </c>
      <c r="P16" t="str">
        <f t="shared" si="0"/>
        <v>Good</v>
      </c>
      <c r="Q16" s="53">
        <f t="shared" si="1"/>
        <v>0</v>
      </c>
      <c r="S16" s="13"/>
    </row>
    <row r="17" spans="1:19" x14ac:dyDescent="0.25">
      <c r="A17" t="str">
        <f>'All Plates'!A223</f>
        <v>P3_C06</v>
      </c>
      <c r="B17" s="5" t="str">
        <f>'All Plates'!J223</f>
        <v>0110706018</v>
      </c>
      <c r="C17" t="s">
        <v>4442</v>
      </c>
      <c r="D17" t="str">
        <f>IFERROR('All Plates'!K223,"Not Binding")</f>
        <v>Ambiguous</v>
      </c>
      <c r="E17" t="str">
        <f>IF(ISNUMBER(SEARCH("Waterlogsy",VLOOKUP(A17,'FBS input file'!A:I,9,0))),"Yes","No")</f>
        <v>No</v>
      </c>
      <c r="F17" t="str">
        <f>IF(ISNUMBER(SEARCH("T2",VLOOKUP(A17,'FBS input file'!A:I,9,0))),"Yes","No")</f>
        <v>No</v>
      </c>
      <c r="G17" t="str">
        <f>IF(ISNUMBER(SEARCH("1D",VLOOKUP(A17,'FBS input file'!A:I,9,0))),"Yes","No")</f>
        <v>Yes</v>
      </c>
      <c r="H17" s="57">
        <f>IFERROR(_xlfn.NUMBERVALUE(VLOOKUP(A17,'FBS input file'!A:M,13,0)),0)</f>
        <v>0</v>
      </c>
      <c r="I17" s="55">
        <f>IFERROR(_xlfn.NUMBERVALUE(VLOOKUP(A17,'FBS input file'!A:M,11,0)),0)</f>
        <v>0</v>
      </c>
      <c r="J17" s="76" cm="1">
        <f t="array" aca="1" ref="J17" ca="1">IFERROR(ROUND(LOOKUP(9.99999999999999E+307,--MID(VLOOKUP(A17,'FBS input file'!A:L,10,0),MIN(FIND({0,1,2,3,4,5,6,7,8,9},VLOOKUP(A17,'FBS input file'!A:L,10,0)&amp;"0123456789")),ROW(INDIRECT("1:20")))),0),0)</f>
        <v>0</v>
      </c>
      <c r="K17" t="str" cm="1">
        <f t="array" ref="K17">_xlfn.IFS(ISNUMBER(SEARCH("*severe*",VLOOKUP(A17,'FBS input file'!A:M,10,0)))=TRUE,"Severe LB",ISNUMBER(SEARCH("*LB*",VLOOKUP(A17,'FBS input file'!A:M,10,0)))=TRUE,"LB",ISNUMBER(SEARCH("*LB*",VLOOKUP(A17,'FBS input file'!A:M,10,0)))=FALSE,"No")</f>
        <v>No</v>
      </c>
      <c r="L17" t="str" cm="1">
        <f t="array" ref="L17">IF(D17="Binding",IFERROR(_xlfn.IFS(AND(H17&gt;=$H$1,I17&gt;=$I$1),"Binding",AND(H17&gt;=$H$1,OR(J17&gt;=$J$1,K17="LB")),"Binding",AND(I17&gt;=$I$1,OR(J17&gt;=$J$1,K17="LB")),"Binding",K17="Severe LB","Binding"),"Not Binding"),"-")</f>
        <v>-</v>
      </c>
      <c r="M17">
        <f>IFERROR(_xlfn.NUMBERVALUE(VLOOKUP(A17,'FBS input file'!A:L,12,0)),"No")</f>
        <v>0</v>
      </c>
      <c r="N17" t="str">
        <f>VLOOKUP(A17,'All Plates'!A:K,3,0)</f>
        <v>Consistent Expert</v>
      </c>
      <c r="O17" t="str">
        <f>VLOOKUP(A17,'All Plates'!A:K,7,0)</f>
        <v>high purity</v>
      </c>
      <c r="P17" t="str">
        <f t="shared" si="0"/>
        <v>Good</v>
      </c>
      <c r="Q17" s="53">
        <f t="shared" si="1"/>
        <v>0</v>
      </c>
      <c r="S17" s="13"/>
    </row>
    <row r="18" spans="1:19" x14ac:dyDescent="0.25">
      <c r="A18" t="str">
        <f>'All Plates'!A229</f>
        <v>P3_C12</v>
      </c>
      <c r="B18" s="5" t="str">
        <f>'All Plates'!J229</f>
        <v>0110706012</v>
      </c>
      <c r="C18" t="s">
        <v>4448</v>
      </c>
      <c r="D18" t="str">
        <f>IFERROR('All Plates'!K229,"Not Binding")</f>
        <v>Ambiguous</v>
      </c>
      <c r="E18" t="str">
        <f>IF(ISNUMBER(SEARCH("Waterlogsy",VLOOKUP(A18,'FBS input file'!A:I,9,0))),"Yes","No")</f>
        <v>No</v>
      </c>
      <c r="F18" t="str">
        <f>IF(ISNUMBER(SEARCH("T2",VLOOKUP(A18,'FBS input file'!A:I,9,0))),"Yes","No")</f>
        <v>No</v>
      </c>
      <c r="G18" t="str">
        <f>IF(ISNUMBER(SEARCH("1D",VLOOKUP(A18,'FBS input file'!A:I,9,0))),"Yes","No")</f>
        <v>Yes</v>
      </c>
      <c r="H18" s="57">
        <f>IFERROR(_xlfn.NUMBERVALUE(VLOOKUP(A18,'FBS input file'!A:M,13,0)),0)</f>
        <v>0</v>
      </c>
      <c r="I18" s="55">
        <f>IFERROR(_xlfn.NUMBERVALUE(VLOOKUP(A18,'FBS input file'!A:M,11,0)),0)</f>
        <v>0</v>
      </c>
      <c r="J18" s="76" cm="1">
        <f t="array" aca="1" ref="J18" ca="1">IFERROR(ROUND(LOOKUP(9.99999999999999E+307,--MID(VLOOKUP(A18,'FBS input file'!A:L,10,0),MIN(FIND({0,1,2,3,4,5,6,7,8,9},VLOOKUP(A18,'FBS input file'!A:L,10,0)&amp;"0123456789")),ROW(INDIRECT("1:20")))),0),0)</f>
        <v>0</v>
      </c>
      <c r="K18" t="str" cm="1">
        <f t="array" ref="K18">_xlfn.IFS(ISNUMBER(SEARCH("*severe*",VLOOKUP(A18,'FBS input file'!A:M,10,0)))=TRUE,"Severe LB",ISNUMBER(SEARCH("*LB*",VLOOKUP(A18,'FBS input file'!A:M,10,0)))=TRUE,"LB",ISNUMBER(SEARCH("*LB*",VLOOKUP(A18,'FBS input file'!A:M,10,0)))=FALSE,"No")</f>
        <v>No</v>
      </c>
      <c r="L18" t="str" cm="1">
        <f t="array" ref="L18">IF(D18="Binding",IFERROR(_xlfn.IFS(AND(H18&gt;=$H$1,I18&gt;=$I$1),"Binding",AND(H18&gt;=$H$1,OR(J18&gt;=$J$1,K18="LB")),"Binding",AND(I18&gt;=$I$1,OR(J18&gt;=$J$1,K18="LB")),"Binding",K18="Severe LB","Binding"),"Not Binding"),"-")</f>
        <v>-</v>
      </c>
      <c r="M18">
        <f>IFERROR(_xlfn.NUMBERVALUE(VLOOKUP(A18,'FBS input file'!A:L,12,0)),"No")</f>
        <v>0</v>
      </c>
      <c r="N18" t="str">
        <f>VLOOKUP(A18,'All Plates'!A:K,3,0)</f>
        <v>Consistent Expert</v>
      </c>
      <c r="O18" t="str">
        <f>VLOOKUP(A18,'All Plates'!A:K,7,0)</f>
        <v>very high purity</v>
      </c>
      <c r="P18" t="str">
        <f t="shared" si="0"/>
        <v>Good</v>
      </c>
      <c r="Q18" s="53">
        <f t="shared" si="1"/>
        <v>0</v>
      </c>
      <c r="S18" s="13"/>
    </row>
    <row r="19" spans="1:19" x14ac:dyDescent="0.25">
      <c r="A19" t="str">
        <f>'All Plates'!A239</f>
        <v>P3_D10</v>
      </c>
      <c r="B19" s="5" t="str">
        <f>'All Plates'!J239</f>
        <v>0110706009</v>
      </c>
      <c r="C19" t="s">
        <v>4458</v>
      </c>
      <c r="D19" t="str">
        <f>IFERROR('All Plates'!K239,"Not Binding")</f>
        <v>Ambiguous</v>
      </c>
      <c r="E19" t="str">
        <f>IF(ISNUMBER(SEARCH("Waterlogsy",VLOOKUP(A19,'FBS input file'!A:I,9,0))),"Yes","No")</f>
        <v>No</v>
      </c>
      <c r="F19" t="str">
        <f>IF(ISNUMBER(SEARCH("T2",VLOOKUP(A19,'FBS input file'!A:I,9,0))),"Yes","No")</f>
        <v>No</v>
      </c>
      <c r="G19" t="str">
        <f>IF(ISNUMBER(SEARCH("1D",VLOOKUP(A19,'FBS input file'!A:I,9,0))),"Yes","No")</f>
        <v>Yes</v>
      </c>
      <c r="H19" s="57">
        <f>IFERROR(_xlfn.NUMBERVALUE(VLOOKUP(A19,'FBS input file'!A:M,13,0)),0)</f>
        <v>0</v>
      </c>
      <c r="I19" s="55">
        <f>IFERROR(_xlfn.NUMBERVALUE(VLOOKUP(A19,'FBS input file'!A:M,11,0)),0)</f>
        <v>0</v>
      </c>
      <c r="J19" s="76" cm="1">
        <f t="array" aca="1" ref="J19" ca="1">IFERROR(ROUND(LOOKUP(9.99999999999999E+307,--MID(VLOOKUP(A19,'FBS input file'!A:L,10,0),MIN(FIND({0,1,2,3,4,5,6,7,8,9},VLOOKUP(A19,'FBS input file'!A:L,10,0)&amp;"0123456789")),ROW(INDIRECT("1:20")))),0),0)</f>
        <v>0</v>
      </c>
      <c r="K19" t="str" cm="1">
        <f t="array" ref="K19">_xlfn.IFS(ISNUMBER(SEARCH("*severe*",VLOOKUP(A19,'FBS input file'!A:M,10,0)))=TRUE,"Severe LB",ISNUMBER(SEARCH("*LB*",VLOOKUP(A19,'FBS input file'!A:M,10,0)))=TRUE,"LB",ISNUMBER(SEARCH("*LB*",VLOOKUP(A19,'FBS input file'!A:M,10,0)))=FALSE,"No")</f>
        <v>No</v>
      </c>
      <c r="L19" t="str" cm="1">
        <f t="array" ref="L19">IF(D19="Binding",IFERROR(_xlfn.IFS(AND(H19&gt;=$H$1,I19&gt;=$I$1),"Binding",AND(H19&gt;=$H$1,OR(J19&gt;=$J$1,K19="LB")),"Binding",AND(I19&gt;=$I$1,OR(J19&gt;=$J$1,K19="LB")),"Binding",K19="Severe LB","Binding"),"Not Binding"),"-")</f>
        <v>-</v>
      </c>
      <c r="M19">
        <f>IFERROR(_xlfn.NUMBERVALUE(VLOOKUP(A19,'FBS input file'!A:L,12,0)),"No")</f>
        <v>0</v>
      </c>
      <c r="N19" t="str">
        <f>VLOOKUP(A19,'All Plates'!A:K,3,0)</f>
        <v>Consistent Expert</v>
      </c>
      <c r="O19" t="str">
        <f>VLOOKUP(A19,'All Plates'!A:K,7,0)</f>
        <v>high purity</v>
      </c>
      <c r="P19" t="str">
        <f t="shared" si="0"/>
        <v>Good</v>
      </c>
      <c r="Q19" s="53">
        <f t="shared" si="1"/>
        <v>0</v>
      </c>
      <c r="S19" s="13"/>
    </row>
    <row r="20" spans="1:19" x14ac:dyDescent="0.25">
      <c r="A20" t="str">
        <f>'All Plates'!A307</f>
        <v>P4_B06</v>
      </c>
      <c r="B20" s="5" t="str">
        <f>'All Plates'!J307</f>
        <v>9990529613</v>
      </c>
      <c r="C20" t="s">
        <v>4526</v>
      </c>
      <c r="D20" t="str">
        <f>IFERROR('All Plates'!K307,"Not Binding")</f>
        <v>Ambiguous</v>
      </c>
      <c r="E20" t="str">
        <f>IF(ISNUMBER(SEARCH("Waterlogsy",VLOOKUP(A20,'FBS input file'!A:I,9,0))),"Yes","No")</f>
        <v>No</v>
      </c>
      <c r="F20" t="str">
        <f>IF(ISNUMBER(SEARCH("T2",VLOOKUP(A20,'FBS input file'!A:I,9,0))),"Yes","No")</f>
        <v>No</v>
      </c>
      <c r="G20" t="str">
        <f>IF(ISNUMBER(SEARCH("1D",VLOOKUP(A20,'FBS input file'!A:I,9,0))),"Yes","No")</f>
        <v>Yes</v>
      </c>
      <c r="H20" s="57">
        <f>IFERROR(_xlfn.NUMBERVALUE(VLOOKUP(A20,'FBS input file'!A:M,13,0)),0)</f>
        <v>0</v>
      </c>
      <c r="I20" s="55">
        <f>IFERROR(_xlfn.NUMBERVALUE(VLOOKUP(A20,'FBS input file'!A:M,11,0)),0)</f>
        <v>0</v>
      </c>
      <c r="J20" s="76" cm="1">
        <f t="array" aca="1" ref="J20" ca="1">IFERROR(ROUND(LOOKUP(9.99999999999999E+307,--MID(VLOOKUP(A20,'FBS input file'!A:L,10,0),MIN(FIND({0,1,2,3,4,5,6,7,8,9},VLOOKUP(A20,'FBS input file'!A:L,10,0)&amp;"0123456789")),ROW(INDIRECT("1:20")))),0),0)</f>
        <v>0</v>
      </c>
      <c r="K20" t="str" cm="1">
        <f t="array" ref="K20">_xlfn.IFS(ISNUMBER(SEARCH("*severe*",VLOOKUP(A20,'FBS input file'!A:M,10,0)))=TRUE,"Severe LB",ISNUMBER(SEARCH("*LB*",VLOOKUP(A20,'FBS input file'!A:M,10,0)))=TRUE,"LB",ISNUMBER(SEARCH("*LB*",VLOOKUP(A20,'FBS input file'!A:M,10,0)))=FALSE,"No")</f>
        <v>No</v>
      </c>
      <c r="L20" t="str" cm="1">
        <f t="array" ref="L20">IF(D20="Binding",IFERROR(_xlfn.IFS(AND(H20&gt;=$H$1,I20&gt;=$I$1),"Binding",AND(H20&gt;=$H$1,OR(J20&gt;=$J$1,K20="LB")),"Binding",AND(I20&gt;=$I$1,OR(J20&gt;=$J$1,K20="LB")),"Binding",K20="Severe LB","Binding"),"Not Binding"),"-")</f>
        <v>-</v>
      </c>
      <c r="M20">
        <f>IFERROR(_xlfn.NUMBERVALUE(VLOOKUP(A20,'FBS input file'!A:L,12,0)),"No")</f>
        <v>0</v>
      </c>
      <c r="N20" t="str">
        <f>VLOOKUP(A20,'All Plates'!A:K,3,0)</f>
        <v>Consistent Expert</v>
      </c>
      <c r="O20" t="str">
        <f>VLOOKUP(A20,'All Plates'!A:K,7,0)</f>
        <v>very high purity</v>
      </c>
      <c r="P20" t="str">
        <f t="shared" si="0"/>
        <v>Good</v>
      </c>
      <c r="Q20" s="53">
        <f t="shared" si="1"/>
        <v>0</v>
      </c>
      <c r="S20" s="13"/>
    </row>
    <row r="21" spans="1:19" x14ac:dyDescent="0.25">
      <c r="A21" t="str">
        <f>'All Plates'!A331</f>
        <v>P4_D06</v>
      </c>
      <c r="B21" s="5" t="str">
        <f>'All Plates'!J331</f>
        <v>9990529589</v>
      </c>
      <c r="C21" t="s">
        <v>4550</v>
      </c>
      <c r="D21" t="str">
        <f>IFERROR('All Plates'!K331,"Not Binding")</f>
        <v>Ambiguous</v>
      </c>
      <c r="E21" t="str">
        <f>IF(ISNUMBER(SEARCH("Waterlogsy",VLOOKUP(A21,'FBS input file'!A:I,9,0))),"Yes","No")</f>
        <v>No</v>
      </c>
      <c r="F21" t="str">
        <f>IF(ISNUMBER(SEARCH("T2",VLOOKUP(A21,'FBS input file'!A:I,9,0))),"Yes","No")</f>
        <v>No</v>
      </c>
      <c r="G21" t="str">
        <f>IF(ISNUMBER(SEARCH("1D",VLOOKUP(A21,'FBS input file'!A:I,9,0))),"Yes","No")</f>
        <v>Yes</v>
      </c>
      <c r="H21" s="57">
        <f>IFERROR(_xlfn.NUMBERVALUE(VLOOKUP(A21,'FBS input file'!A:M,13,0)),0)</f>
        <v>0</v>
      </c>
      <c r="I21" s="55">
        <f>IFERROR(_xlfn.NUMBERVALUE(VLOOKUP(A21,'FBS input file'!A:M,11,0)),0)</f>
        <v>0</v>
      </c>
      <c r="J21" s="76" cm="1">
        <f t="array" aca="1" ref="J21" ca="1">IFERROR(ROUND(LOOKUP(9.99999999999999E+307,--MID(VLOOKUP(A21,'FBS input file'!A:L,10,0),MIN(FIND({0,1,2,3,4,5,6,7,8,9},VLOOKUP(A21,'FBS input file'!A:L,10,0)&amp;"0123456789")),ROW(INDIRECT("1:20")))),0),0)</f>
        <v>0</v>
      </c>
      <c r="K21" t="str" cm="1">
        <f t="array" ref="K21">_xlfn.IFS(ISNUMBER(SEARCH("*severe*",VLOOKUP(A21,'FBS input file'!A:M,10,0)))=TRUE,"Severe LB",ISNUMBER(SEARCH("*LB*",VLOOKUP(A21,'FBS input file'!A:M,10,0)))=TRUE,"LB",ISNUMBER(SEARCH("*LB*",VLOOKUP(A21,'FBS input file'!A:M,10,0)))=FALSE,"No")</f>
        <v>No</v>
      </c>
      <c r="L21" t="str" cm="1">
        <f t="array" ref="L21">IF(D21="Binding",IFERROR(_xlfn.IFS(AND(H21&gt;=$H$1,I21&gt;=$I$1),"Binding",AND(H21&gt;=$H$1,OR(J21&gt;=$J$1,K21="LB")),"Binding",AND(I21&gt;=$I$1,OR(J21&gt;=$J$1,K21="LB")),"Binding",K21="Severe LB","Binding"),"Not Binding"),"-")</f>
        <v>-</v>
      </c>
      <c r="M21">
        <f>IFERROR(_xlfn.NUMBERVALUE(VLOOKUP(A21,'FBS input file'!A:L,12,0)),"No")</f>
        <v>0</v>
      </c>
      <c r="N21" t="str">
        <f>VLOOKUP(A21,'All Plates'!A:K,3,0)</f>
        <v>Consistent Expert</v>
      </c>
      <c r="O21" t="str">
        <f>VLOOKUP(A21,'All Plates'!A:K,7,0)</f>
        <v>very high purity</v>
      </c>
      <c r="P21" t="str">
        <f t="shared" si="0"/>
        <v>Good</v>
      </c>
      <c r="Q21" s="53">
        <f t="shared" si="1"/>
        <v>0</v>
      </c>
      <c r="S21" s="13"/>
    </row>
    <row r="22" spans="1:19" x14ac:dyDescent="0.25">
      <c r="A22" t="str">
        <f>'All Plates'!A358</f>
        <v>P4_F09</v>
      </c>
      <c r="B22" s="5" t="str">
        <f>'All Plates'!J358</f>
        <v>9990529568</v>
      </c>
      <c r="C22" t="s">
        <v>4577</v>
      </c>
      <c r="D22" t="str">
        <f>IFERROR('All Plates'!K358,"Not Binding")</f>
        <v>Ambiguous</v>
      </c>
      <c r="E22" t="str">
        <f>IF(ISNUMBER(SEARCH("Waterlogsy",VLOOKUP(A22,'FBS input file'!A:I,9,0))),"Yes","No")</f>
        <v>No</v>
      </c>
      <c r="F22" t="str">
        <f>IF(ISNUMBER(SEARCH("T2",VLOOKUP(A22,'FBS input file'!A:I,9,0))),"Yes","No")</f>
        <v>No</v>
      </c>
      <c r="G22" t="str">
        <f>IF(ISNUMBER(SEARCH("1D",VLOOKUP(A22,'FBS input file'!A:I,9,0))),"Yes","No")</f>
        <v>Yes</v>
      </c>
      <c r="H22" s="57">
        <f>IFERROR(_xlfn.NUMBERVALUE(VLOOKUP(A22,'FBS input file'!A:M,13,0)),0)</f>
        <v>0</v>
      </c>
      <c r="I22" s="55">
        <f>IFERROR(_xlfn.NUMBERVALUE(VLOOKUP(A22,'FBS input file'!A:M,11,0)),0)</f>
        <v>0</v>
      </c>
      <c r="J22" s="76" cm="1">
        <f t="array" aca="1" ref="J22" ca="1">IFERROR(ROUND(LOOKUP(9.99999999999999E+307,--MID(VLOOKUP(A22,'FBS input file'!A:L,10,0),MIN(FIND({0,1,2,3,4,5,6,7,8,9},VLOOKUP(A22,'FBS input file'!A:L,10,0)&amp;"0123456789")),ROW(INDIRECT("1:20")))),0),0)</f>
        <v>0</v>
      </c>
      <c r="K22" t="str" cm="1">
        <f t="array" ref="K22">_xlfn.IFS(ISNUMBER(SEARCH("*severe*",VLOOKUP(A22,'FBS input file'!A:M,10,0)))=TRUE,"Severe LB",ISNUMBER(SEARCH("*LB*",VLOOKUP(A22,'FBS input file'!A:M,10,0)))=TRUE,"LB",ISNUMBER(SEARCH("*LB*",VLOOKUP(A22,'FBS input file'!A:M,10,0)))=FALSE,"No")</f>
        <v>No</v>
      </c>
      <c r="L22" t="str" cm="1">
        <f t="array" ref="L22">IF(D22="Binding",IFERROR(_xlfn.IFS(AND(H22&gt;=$H$1,I22&gt;=$I$1),"Binding",AND(H22&gt;=$H$1,OR(J22&gt;=$J$1,K22="LB")),"Binding",AND(I22&gt;=$I$1,OR(J22&gt;=$J$1,K22="LB")),"Binding",K22="Severe LB","Binding"),"Not Binding"),"-")</f>
        <v>-</v>
      </c>
      <c r="M22">
        <f>IFERROR(_xlfn.NUMBERVALUE(VLOOKUP(A22,'FBS input file'!A:L,12,0)),"No")</f>
        <v>0</v>
      </c>
      <c r="N22" t="str">
        <f>VLOOKUP(A22,'All Plates'!A:K,3,0)</f>
        <v>Consistent Expert</v>
      </c>
      <c r="O22" t="str">
        <f>VLOOKUP(A22,'All Plates'!A:K,7,0)</f>
        <v>high purity*</v>
      </c>
      <c r="P22" t="str">
        <f t="shared" si="0"/>
        <v>Good</v>
      </c>
      <c r="Q22" s="53">
        <f t="shared" si="1"/>
        <v>0</v>
      </c>
      <c r="S22" s="13"/>
    </row>
    <row r="23" spans="1:19" x14ac:dyDescent="0.25">
      <c r="A23" t="str">
        <f>'All Plates'!A379</f>
        <v>P4_H06</v>
      </c>
      <c r="B23" s="5" t="str">
        <f>'All Plates'!J379</f>
        <v>9990529541</v>
      </c>
      <c r="C23" t="s">
        <v>4598</v>
      </c>
      <c r="D23" t="str">
        <f>IFERROR('All Plates'!K379,"Not Binding")</f>
        <v>Ambiguous</v>
      </c>
      <c r="E23" t="str">
        <f>IF(ISNUMBER(SEARCH("Waterlogsy",VLOOKUP(A23,'FBS input file'!A:I,9,0))),"Yes","No")</f>
        <v>No</v>
      </c>
      <c r="F23" t="str">
        <f>IF(ISNUMBER(SEARCH("T2",VLOOKUP(A23,'FBS input file'!A:I,9,0))),"Yes","No")</f>
        <v>No</v>
      </c>
      <c r="G23" t="str">
        <f>IF(ISNUMBER(SEARCH("1D",VLOOKUP(A23,'FBS input file'!A:I,9,0))),"Yes","No")</f>
        <v>Yes</v>
      </c>
      <c r="H23" s="57">
        <f>IFERROR(_xlfn.NUMBERVALUE(VLOOKUP(A23,'FBS input file'!A:M,13,0)),0)</f>
        <v>0</v>
      </c>
      <c r="I23" s="55">
        <f>IFERROR(_xlfn.NUMBERVALUE(VLOOKUP(A23,'FBS input file'!A:M,11,0)),0)</f>
        <v>0</v>
      </c>
      <c r="J23" s="76" cm="1">
        <f t="array" aca="1" ref="J23" ca="1">IFERROR(ROUND(LOOKUP(9.99999999999999E+307,--MID(VLOOKUP(A23,'FBS input file'!A:L,10,0),MIN(FIND({0,1,2,3,4,5,6,7,8,9},VLOOKUP(A23,'FBS input file'!A:L,10,0)&amp;"0123456789")),ROW(INDIRECT("1:20")))),0),0)</f>
        <v>0</v>
      </c>
      <c r="K23" t="str" cm="1">
        <f t="array" ref="K23">_xlfn.IFS(ISNUMBER(SEARCH("*severe*",VLOOKUP(A23,'FBS input file'!A:M,10,0)))=TRUE,"Severe LB",ISNUMBER(SEARCH("*LB*",VLOOKUP(A23,'FBS input file'!A:M,10,0)))=TRUE,"LB",ISNUMBER(SEARCH("*LB*",VLOOKUP(A23,'FBS input file'!A:M,10,0)))=FALSE,"No")</f>
        <v>No</v>
      </c>
      <c r="L23" t="str" cm="1">
        <f t="array" ref="L23">IF(D23="Binding",IFERROR(_xlfn.IFS(AND(H23&gt;=$H$1,I23&gt;=$I$1),"Binding",AND(H23&gt;=$H$1,OR(J23&gt;=$J$1,K23="LB")),"Binding",AND(I23&gt;=$I$1,OR(J23&gt;=$J$1,K23="LB")),"Binding",K23="Severe LB","Binding"),"Not Binding"),"-")</f>
        <v>-</v>
      </c>
      <c r="M23">
        <f>IFERROR(_xlfn.NUMBERVALUE(VLOOKUP(A23,'FBS input file'!A:L,12,0)),"No")</f>
        <v>0</v>
      </c>
      <c r="N23" t="str">
        <f>VLOOKUP(A23,'All Plates'!A:K,3,0)</f>
        <v>Consistent Expert</v>
      </c>
      <c r="O23" t="str">
        <f>VLOOKUP(A23,'All Plates'!A:K,7,0)</f>
        <v>high purity*</v>
      </c>
      <c r="P23" t="str">
        <f t="shared" si="0"/>
        <v>Good</v>
      </c>
      <c r="Q23" s="53">
        <f t="shared" si="1"/>
        <v>0</v>
      </c>
      <c r="S23" s="13"/>
    </row>
    <row r="24" spans="1:19" x14ac:dyDescent="0.25">
      <c r="A24" t="str">
        <f>'All Plates'!A448</f>
        <v>P5_F03</v>
      </c>
      <c r="B24" s="5" t="str">
        <f>'All Plates'!J448</f>
        <v>9990531962</v>
      </c>
      <c r="C24" t="s">
        <v>4667</v>
      </c>
      <c r="D24" t="str">
        <f>IFERROR('All Plates'!K448,"Not Binding")</f>
        <v>Ambiguous</v>
      </c>
      <c r="E24" t="str">
        <f>IF(ISNUMBER(SEARCH("Waterlogsy",VLOOKUP(A24,'FBS input file'!A:I,9,0))),"Yes","No")</f>
        <v>No</v>
      </c>
      <c r="F24" t="str">
        <f>IF(ISNUMBER(SEARCH("T2",VLOOKUP(A24,'FBS input file'!A:I,9,0))),"Yes","No")</f>
        <v>No</v>
      </c>
      <c r="G24" t="str">
        <f>IF(ISNUMBER(SEARCH("1D",VLOOKUP(A24,'FBS input file'!A:I,9,0))),"Yes","No")</f>
        <v>Yes</v>
      </c>
      <c r="H24" s="57">
        <f>IFERROR(_xlfn.NUMBERVALUE(VLOOKUP(A24,'FBS input file'!A:M,13,0)),0)</f>
        <v>0</v>
      </c>
      <c r="I24" s="55">
        <f>IFERROR(_xlfn.NUMBERVALUE(VLOOKUP(A24,'FBS input file'!A:M,11,0)),0)</f>
        <v>0</v>
      </c>
      <c r="J24" s="76" cm="1">
        <f t="array" aca="1" ref="J24" ca="1">IFERROR(ROUND(LOOKUP(9.99999999999999E+307,--MID(VLOOKUP(A24,'FBS input file'!A:L,10,0),MIN(FIND({0,1,2,3,4,5,6,7,8,9},VLOOKUP(A24,'FBS input file'!A:L,10,0)&amp;"0123456789")),ROW(INDIRECT("1:20")))),0),0)</f>
        <v>0</v>
      </c>
      <c r="K24" t="str" cm="1">
        <f t="array" ref="K24">_xlfn.IFS(ISNUMBER(SEARCH("*severe*",VLOOKUP(A24,'FBS input file'!A:M,10,0)))=TRUE,"Severe LB",ISNUMBER(SEARCH("*LB*",VLOOKUP(A24,'FBS input file'!A:M,10,0)))=TRUE,"LB",ISNUMBER(SEARCH("*LB*",VLOOKUP(A24,'FBS input file'!A:M,10,0)))=FALSE,"No")</f>
        <v>No</v>
      </c>
      <c r="L24" t="str" cm="1">
        <f t="array" ref="L24">IF(D24="Binding",IFERROR(_xlfn.IFS(AND(H24&gt;=$H$1,I24&gt;=$I$1),"Binding",AND(H24&gt;=$H$1,OR(J24&gt;=$J$1,K24="LB")),"Binding",AND(I24&gt;=$I$1,OR(J24&gt;=$J$1,K24="LB")),"Binding",K24="Severe LB","Binding"),"Not Binding"),"-")</f>
        <v>-</v>
      </c>
      <c r="M24">
        <f>IFERROR(_xlfn.NUMBERVALUE(VLOOKUP(A24,'FBS input file'!A:L,12,0)),"No")</f>
        <v>0</v>
      </c>
      <c r="N24" t="str">
        <f>VLOOKUP(A24,'All Plates'!A:K,3,0)</f>
        <v>Consistent Expert</v>
      </c>
      <c r="O24" t="str">
        <f>VLOOKUP(A24,'All Plates'!A:K,7,0)</f>
        <v>very high purity</v>
      </c>
      <c r="P24" t="str">
        <f t="shared" si="0"/>
        <v>Good</v>
      </c>
      <c r="Q24" s="53">
        <f t="shared" si="1"/>
        <v>0</v>
      </c>
      <c r="S24" s="13"/>
    </row>
    <row r="25" spans="1:19" x14ac:dyDescent="0.25">
      <c r="A25" t="str">
        <f>'All Plates'!A463</f>
        <v>P5_G06</v>
      </c>
      <c r="B25" s="5" t="str">
        <f>'All Plates'!J463</f>
        <v>BARCODE MISSING!</v>
      </c>
      <c r="C25" t="s">
        <v>4989</v>
      </c>
      <c r="D25" t="str">
        <f>IFERROR('All Plates'!K463,"Not Binding")</f>
        <v>Ambiguous</v>
      </c>
      <c r="E25" t="str">
        <f>IF(ISNUMBER(SEARCH("Waterlogsy",VLOOKUP(A25,'FBS input file'!A:I,9,0))),"Yes","No")</f>
        <v>Yes</v>
      </c>
      <c r="F25" t="str">
        <f>IF(ISNUMBER(SEARCH("T2",VLOOKUP(A25,'FBS input file'!A:I,9,0))),"Yes","No")</f>
        <v>No</v>
      </c>
      <c r="G25" t="str">
        <f>IF(ISNUMBER(SEARCH("1D",VLOOKUP(A25,'FBS input file'!A:I,9,0))),"Yes","No")</f>
        <v>No</v>
      </c>
      <c r="H25" s="57">
        <f>IFERROR(_xlfn.NUMBERVALUE(VLOOKUP(A25,'FBS input file'!A:M,13,0)),0)</f>
        <v>0</v>
      </c>
      <c r="I25" s="55">
        <f>IFERROR(_xlfn.NUMBERVALUE(VLOOKUP(A25,'FBS input file'!A:M,11,0)),0)</f>
        <v>0</v>
      </c>
      <c r="J25" s="76" cm="1">
        <f t="array" aca="1" ref="J25" ca="1">IFERROR(ROUND(LOOKUP(9.99999999999999E+307,--MID(VLOOKUP(A25,'FBS input file'!A:L,10,0),MIN(FIND({0,1,2,3,4,5,6,7,8,9},VLOOKUP(A25,'FBS input file'!A:L,10,0)&amp;"0123456789")),ROW(INDIRECT("1:20")))),0),0)</f>
        <v>0</v>
      </c>
      <c r="K25" t="str" cm="1">
        <f t="array" ref="K25">_xlfn.IFS(ISNUMBER(SEARCH("*severe*",VLOOKUP(A25,'FBS input file'!A:M,10,0)))=TRUE,"Severe LB",ISNUMBER(SEARCH("*LB*",VLOOKUP(A25,'FBS input file'!A:M,10,0)))=TRUE,"LB",ISNUMBER(SEARCH("*LB*",VLOOKUP(A25,'FBS input file'!A:M,10,0)))=FALSE,"No")</f>
        <v>No</v>
      </c>
      <c r="L25" t="str" cm="1">
        <f t="array" ref="L25">IF(D25="Binding",IFERROR(_xlfn.IFS(AND(H25&gt;=$H$1,I25&gt;=$I$1),"Binding",AND(H25&gt;=$H$1,OR(J25&gt;=$J$1,K25="LB")),"Binding",AND(I25&gt;=$I$1,OR(J25&gt;=$J$1,K25="LB")),"Binding",K25="Severe LB","Binding"),"Not Binding"),"-")</f>
        <v>-</v>
      </c>
      <c r="M25">
        <f>IFERROR(_xlfn.NUMBERVALUE(VLOOKUP(A25,'FBS input file'!A:L,12,0)),"No")</f>
        <v>0</v>
      </c>
      <c r="N25" t="str">
        <f>VLOOKUP(A25,'All Plates'!A:K,3,0)</f>
        <v>Consistent Expert</v>
      </c>
      <c r="O25" t="str">
        <f>VLOOKUP(A25,'All Plates'!A:K,7,0)</f>
        <v>very high purity</v>
      </c>
      <c r="P25" t="str">
        <f t="shared" si="0"/>
        <v>Good</v>
      </c>
      <c r="Q25" s="53">
        <f t="shared" si="1"/>
        <v>0</v>
      </c>
      <c r="S25" s="13"/>
    </row>
    <row r="26" spans="1:19" x14ac:dyDescent="0.25">
      <c r="A26" t="str">
        <f>'All Plates'!A494</f>
        <v>P6_B01</v>
      </c>
      <c r="B26" s="5" t="str">
        <f>'All Plates'!J494</f>
        <v>9990531720</v>
      </c>
      <c r="C26" t="s">
        <v>4712</v>
      </c>
      <c r="D26" t="str">
        <f>IFERROR('All Plates'!K494,"Not Binding")</f>
        <v>Ambiguous</v>
      </c>
      <c r="E26" t="str">
        <f>IF(ISNUMBER(SEARCH("Waterlogsy",VLOOKUP(A26,'FBS input file'!A:I,9,0))),"Yes","No")</f>
        <v>No</v>
      </c>
      <c r="F26" t="str">
        <f>IF(ISNUMBER(SEARCH("T2",VLOOKUP(A26,'FBS input file'!A:I,9,0))),"Yes","No")</f>
        <v>No</v>
      </c>
      <c r="G26" t="str">
        <f>IF(ISNUMBER(SEARCH("1D",VLOOKUP(A26,'FBS input file'!A:I,9,0))),"Yes","No")</f>
        <v>Yes</v>
      </c>
      <c r="H26" s="57">
        <f>IFERROR(_xlfn.NUMBERVALUE(VLOOKUP(A26,'FBS input file'!A:M,13,0)),0)</f>
        <v>0</v>
      </c>
      <c r="I26" s="55">
        <f>IFERROR(_xlfn.NUMBERVALUE(VLOOKUP(A26,'FBS input file'!A:M,11,0)),0)</f>
        <v>0</v>
      </c>
      <c r="J26" s="76" cm="1">
        <f t="array" aca="1" ref="J26" ca="1">IFERROR(ROUND(LOOKUP(9.99999999999999E+307,--MID(VLOOKUP(A26,'FBS input file'!A:L,10,0),MIN(FIND({0,1,2,3,4,5,6,7,8,9},VLOOKUP(A26,'FBS input file'!A:L,10,0)&amp;"0123456789")),ROW(INDIRECT("1:20")))),0),0)</f>
        <v>0</v>
      </c>
      <c r="K26" t="str" cm="1">
        <f t="array" ref="K26">_xlfn.IFS(ISNUMBER(SEARCH("*severe*",VLOOKUP(A26,'FBS input file'!A:M,10,0)))=TRUE,"Severe LB",ISNUMBER(SEARCH("*LB*",VLOOKUP(A26,'FBS input file'!A:M,10,0)))=TRUE,"LB",ISNUMBER(SEARCH("*LB*",VLOOKUP(A26,'FBS input file'!A:M,10,0)))=FALSE,"No")</f>
        <v>No</v>
      </c>
      <c r="L26" t="str" cm="1">
        <f t="array" ref="L26">IF(D26="Binding",IFERROR(_xlfn.IFS(AND(H26&gt;=$H$1,I26&gt;=$I$1),"Binding",AND(H26&gt;=$H$1,OR(J26&gt;=$J$1,K26="LB")),"Binding",AND(I26&gt;=$I$1,OR(J26&gt;=$J$1,K26="LB")),"Binding",K26="Severe LB","Binding"),"Not Binding"),"-")</f>
        <v>-</v>
      </c>
      <c r="M26">
        <f>IFERROR(_xlfn.NUMBERVALUE(VLOOKUP(A26,'FBS input file'!A:L,12,0)),"No")</f>
        <v>0</v>
      </c>
      <c r="N26" t="str">
        <f>VLOOKUP(A26,'All Plates'!A:K,3,0)</f>
        <v>Consistent Expert</v>
      </c>
      <c r="O26" t="str">
        <f>VLOOKUP(A26,'All Plates'!A:K,7,0)</f>
        <v>high purity</v>
      </c>
      <c r="P26" t="str">
        <f t="shared" si="0"/>
        <v>Good</v>
      </c>
      <c r="Q26" s="53">
        <f t="shared" si="1"/>
        <v>0</v>
      </c>
      <c r="S26" s="13"/>
    </row>
    <row r="27" spans="1:19" x14ac:dyDescent="0.25">
      <c r="A27" t="str">
        <f>'All Plates'!A499</f>
        <v>P6_B06</v>
      </c>
      <c r="B27" s="5" t="str">
        <f>'All Plates'!J499</f>
        <v>9990531725</v>
      </c>
      <c r="C27" t="s">
        <v>4717</v>
      </c>
      <c r="D27" t="str">
        <f>IFERROR('All Plates'!K499,"Not Binding")</f>
        <v>Ambiguous</v>
      </c>
      <c r="E27" t="str">
        <f>IF(ISNUMBER(SEARCH("Waterlogsy",VLOOKUP(A27,'FBS input file'!A:I,9,0))),"Yes","No")</f>
        <v>No</v>
      </c>
      <c r="F27" t="str">
        <f>IF(ISNUMBER(SEARCH("T2",VLOOKUP(A27,'FBS input file'!A:I,9,0))),"Yes","No")</f>
        <v>No</v>
      </c>
      <c r="G27" t="str">
        <f>IF(ISNUMBER(SEARCH("1D",VLOOKUP(A27,'FBS input file'!A:I,9,0))),"Yes","No")</f>
        <v>Yes</v>
      </c>
      <c r="H27" s="57">
        <f>IFERROR(_xlfn.NUMBERVALUE(VLOOKUP(A27,'FBS input file'!A:M,13,0)),0)</f>
        <v>0</v>
      </c>
      <c r="I27" s="55">
        <f>IFERROR(_xlfn.NUMBERVALUE(VLOOKUP(A27,'FBS input file'!A:M,11,0)),0)</f>
        <v>0</v>
      </c>
      <c r="J27" s="76" cm="1">
        <f t="array" aca="1" ref="J27" ca="1">IFERROR(ROUND(LOOKUP(9.99999999999999E+307,--MID(VLOOKUP(A27,'FBS input file'!A:L,10,0),MIN(FIND({0,1,2,3,4,5,6,7,8,9},VLOOKUP(A27,'FBS input file'!A:L,10,0)&amp;"0123456789")),ROW(INDIRECT("1:20")))),0),0)</f>
        <v>0</v>
      </c>
      <c r="K27" t="str" cm="1">
        <f t="array" ref="K27">_xlfn.IFS(ISNUMBER(SEARCH("*severe*",VLOOKUP(A27,'FBS input file'!A:M,10,0)))=TRUE,"Severe LB",ISNUMBER(SEARCH("*LB*",VLOOKUP(A27,'FBS input file'!A:M,10,0)))=TRUE,"LB",ISNUMBER(SEARCH("*LB*",VLOOKUP(A27,'FBS input file'!A:M,10,0)))=FALSE,"No")</f>
        <v>No</v>
      </c>
      <c r="L27" t="str" cm="1">
        <f t="array" ref="L27">IF(D27="Binding",IFERROR(_xlfn.IFS(AND(H27&gt;=$H$1,I27&gt;=$I$1),"Binding",AND(H27&gt;=$H$1,OR(J27&gt;=$J$1,K27="LB")),"Binding",AND(I27&gt;=$I$1,OR(J27&gt;=$J$1,K27="LB")),"Binding",K27="Severe LB","Binding"),"Not Binding"),"-")</f>
        <v>-</v>
      </c>
      <c r="M27">
        <f>IFERROR(_xlfn.NUMBERVALUE(VLOOKUP(A27,'FBS input file'!A:L,12,0)),"No")</f>
        <v>0</v>
      </c>
      <c r="N27" t="str">
        <f>VLOOKUP(A27,'All Plates'!A:K,3,0)</f>
        <v>Consistent Expert</v>
      </c>
      <c r="O27" t="str">
        <f>VLOOKUP(A27,'All Plates'!A:K,7,0)</f>
        <v>very high purity</v>
      </c>
      <c r="P27" t="str">
        <f t="shared" si="0"/>
        <v>Good</v>
      </c>
      <c r="Q27" s="53">
        <f t="shared" si="1"/>
        <v>0</v>
      </c>
      <c r="S27" s="13"/>
    </row>
    <row r="28" spans="1:19" x14ac:dyDescent="0.25">
      <c r="A28" t="str">
        <f>'All Plates'!A515</f>
        <v>P6_C10</v>
      </c>
      <c r="B28" s="5" t="str">
        <f>'All Plates'!J515</f>
        <v>9990531710</v>
      </c>
      <c r="C28" t="s">
        <v>4733</v>
      </c>
      <c r="D28" t="str">
        <f>IFERROR('All Plates'!K515,"Not Binding")</f>
        <v>Ambiguous</v>
      </c>
      <c r="E28" t="str">
        <f>IF(ISNUMBER(SEARCH("Waterlogsy",VLOOKUP(A28,'FBS input file'!A:I,9,0))),"Yes","No")</f>
        <v>No</v>
      </c>
      <c r="F28" t="str">
        <f>IF(ISNUMBER(SEARCH("T2",VLOOKUP(A28,'FBS input file'!A:I,9,0))),"Yes","No")</f>
        <v>No</v>
      </c>
      <c r="G28" t="str">
        <f>IF(ISNUMBER(SEARCH("1D",VLOOKUP(A28,'FBS input file'!A:I,9,0))),"Yes","No")</f>
        <v>Yes</v>
      </c>
      <c r="H28" s="57">
        <f>IFERROR(_xlfn.NUMBERVALUE(VLOOKUP(A28,'FBS input file'!A:M,13,0)),0)</f>
        <v>0</v>
      </c>
      <c r="I28" s="55">
        <f>IFERROR(_xlfn.NUMBERVALUE(VLOOKUP(A28,'FBS input file'!A:M,11,0)),0)</f>
        <v>0</v>
      </c>
      <c r="J28" s="76" cm="1">
        <f t="array" aca="1" ref="J28" ca="1">IFERROR(ROUND(LOOKUP(9.99999999999999E+307,--MID(VLOOKUP(A28,'FBS input file'!A:L,10,0),MIN(FIND({0,1,2,3,4,5,6,7,8,9},VLOOKUP(A28,'FBS input file'!A:L,10,0)&amp;"0123456789")),ROW(INDIRECT("1:20")))),0),0)</f>
        <v>0</v>
      </c>
      <c r="K28" t="str" cm="1">
        <f t="array" ref="K28">_xlfn.IFS(ISNUMBER(SEARCH("*severe*",VLOOKUP(A28,'FBS input file'!A:M,10,0)))=TRUE,"Severe LB",ISNUMBER(SEARCH("*LB*",VLOOKUP(A28,'FBS input file'!A:M,10,0)))=TRUE,"LB",ISNUMBER(SEARCH("*LB*",VLOOKUP(A28,'FBS input file'!A:M,10,0)))=FALSE,"No")</f>
        <v>No</v>
      </c>
      <c r="L28" t="str" cm="1">
        <f t="array" ref="L28">IF(D28="Binding",IFERROR(_xlfn.IFS(AND(H28&gt;=$H$1,I28&gt;=$I$1),"Binding",AND(H28&gt;=$H$1,OR(J28&gt;=$J$1,K28="LB")),"Binding",AND(I28&gt;=$I$1,OR(J28&gt;=$J$1,K28="LB")),"Binding",K28="Severe LB","Binding"),"Not Binding"),"-")</f>
        <v>-</v>
      </c>
      <c r="M28">
        <f>IFERROR(_xlfn.NUMBERVALUE(VLOOKUP(A28,'FBS input file'!A:L,12,0)),"No")</f>
        <v>0</v>
      </c>
      <c r="N28" t="str">
        <f>VLOOKUP(A28,'All Plates'!A:K,3,0)</f>
        <v>Consistent Expert</v>
      </c>
      <c r="O28" t="str">
        <f>VLOOKUP(A28,'All Plates'!A:K,7,0)</f>
        <v>high purity*</v>
      </c>
      <c r="P28" t="str">
        <f t="shared" si="0"/>
        <v>Good</v>
      </c>
      <c r="Q28" s="53">
        <f t="shared" si="1"/>
        <v>0</v>
      </c>
      <c r="S28" s="13"/>
    </row>
    <row r="29" spans="1:19" x14ac:dyDescent="0.25">
      <c r="A29" t="str">
        <f>'All Plates'!A531</f>
        <v>P6_E02</v>
      </c>
      <c r="B29" s="5" t="str">
        <f>'All Plates'!J531</f>
        <v>9990531694</v>
      </c>
      <c r="C29" t="s">
        <v>4749</v>
      </c>
      <c r="D29" t="str">
        <f>IFERROR('All Plates'!K531,"Not Binding")</f>
        <v>Ambiguous</v>
      </c>
      <c r="E29" t="str">
        <f>IF(ISNUMBER(SEARCH("Waterlogsy",VLOOKUP(A29,'FBS input file'!A:I,9,0))),"Yes","No")</f>
        <v>No</v>
      </c>
      <c r="F29" t="str">
        <f>IF(ISNUMBER(SEARCH("T2",VLOOKUP(A29,'FBS input file'!A:I,9,0))),"Yes","No")</f>
        <v>No</v>
      </c>
      <c r="G29" t="str">
        <f>IF(ISNUMBER(SEARCH("1D",VLOOKUP(A29,'FBS input file'!A:I,9,0))),"Yes","No")</f>
        <v>Yes</v>
      </c>
      <c r="H29" s="57">
        <f>IFERROR(_xlfn.NUMBERVALUE(VLOOKUP(A29,'FBS input file'!A:M,13,0)),0)</f>
        <v>0</v>
      </c>
      <c r="I29" s="55">
        <f>IFERROR(_xlfn.NUMBERVALUE(VLOOKUP(A29,'FBS input file'!A:M,11,0)),0)</f>
        <v>0</v>
      </c>
      <c r="J29" s="76" cm="1">
        <f t="array" aca="1" ref="J29" ca="1">IFERROR(ROUND(LOOKUP(9.99999999999999E+307,--MID(VLOOKUP(A29,'FBS input file'!A:L,10,0),MIN(FIND({0,1,2,3,4,5,6,7,8,9},VLOOKUP(A29,'FBS input file'!A:L,10,0)&amp;"0123456789")),ROW(INDIRECT("1:20")))),0),0)</f>
        <v>0</v>
      </c>
      <c r="K29" t="str" cm="1">
        <f t="array" ref="K29">_xlfn.IFS(ISNUMBER(SEARCH("*severe*",VLOOKUP(A29,'FBS input file'!A:M,10,0)))=TRUE,"Severe LB",ISNUMBER(SEARCH("*LB*",VLOOKUP(A29,'FBS input file'!A:M,10,0)))=TRUE,"LB",ISNUMBER(SEARCH("*LB*",VLOOKUP(A29,'FBS input file'!A:M,10,0)))=FALSE,"No")</f>
        <v>No</v>
      </c>
      <c r="L29" t="str" cm="1">
        <f t="array" ref="L29">IF(D29="Binding",IFERROR(_xlfn.IFS(AND(H29&gt;=$H$1,I29&gt;=$I$1),"Binding",AND(H29&gt;=$H$1,OR(J29&gt;=$J$1,K29="LB")),"Binding",AND(I29&gt;=$I$1,OR(J29&gt;=$J$1,K29="LB")),"Binding",K29="Severe LB","Binding"),"Not Binding"),"-")</f>
        <v>-</v>
      </c>
      <c r="M29">
        <f>IFERROR(_xlfn.NUMBERVALUE(VLOOKUP(A29,'FBS input file'!A:L,12,0)),"No")</f>
        <v>0</v>
      </c>
      <c r="N29" t="str">
        <f>VLOOKUP(A29,'All Plates'!A:K,3,0)</f>
        <v>Consistent Expert</v>
      </c>
      <c r="O29" t="str">
        <f>VLOOKUP(A29,'All Plates'!A:K,7,0)</f>
        <v>high purity*</v>
      </c>
      <c r="P29" t="str">
        <f t="shared" si="0"/>
        <v>Good</v>
      </c>
      <c r="Q29" s="53">
        <f t="shared" si="1"/>
        <v>0</v>
      </c>
      <c r="S29" s="13"/>
    </row>
    <row r="30" spans="1:19" x14ac:dyDescent="0.25">
      <c r="A30" t="str">
        <f>'All Plates'!A535</f>
        <v>P6_E06</v>
      </c>
      <c r="B30" s="5" t="str">
        <f>'All Plates'!J535</f>
        <v>9990531690</v>
      </c>
      <c r="C30" t="s">
        <v>4753</v>
      </c>
      <c r="D30" t="str">
        <f>IFERROR('All Plates'!K535,"Not Binding")</f>
        <v>Ambiguous</v>
      </c>
      <c r="E30" t="str">
        <f>IF(ISNUMBER(SEARCH("Waterlogsy",VLOOKUP(A30,'FBS input file'!A:I,9,0))),"Yes","No")</f>
        <v>No</v>
      </c>
      <c r="F30" t="str">
        <f>IF(ISNUMBER(SEARCH("T2",VLOOKUP(A30,'FBS input file'!A:I,9,0))),"Yes","No")</f>
        <v>No</v>
      </c>
      <c r="G30" t="str">
        <f>IF(ISNUMBER(SEARCH("1D",VLOOKUP(A30,'FBS input file'!A:I,9,0))),"Yes","No")</f>
        <v>Yes</v>
      </c>
      <c r="H30" s="57">
        <f>IFERROR(_xlfn.NUMBERVALUE(VLOOKUP(A30,'FBS input file'!A:M,13,0)),0)</f>
        <v>0</v>
      </c>
      <c r="I30" s="55">
        <f>IFERROR(_xlfn.NUMBERVALUE(VLOOKUP(A30,'FBS input file'!A:M,11,0)),0)</f>
        <v>0</v>
      </c>
      <c r="J30" s="76" cm="1">
        <f t="array" aca="1" ref="J30" ca="1">IFERROR(ROUND(LOOKUP(9.99999999999999E+307,--MID(VLOOKUP(A30,'FBS input file'!A:L,10,0),MIN(FIND({0,1,2,3,4,5,6,7,8,9},VLOOKUP(A30,'FBS input file'!A:L,10,0)&amp;"0123456789")),ROW(INDIRECT("1:20")))),0),0)</f>
        <v>0</v>
      </c>
      <c r="K30" t="str" cm="1">
        <f t="array" ref="K30">_xlfn.IFS(ISNUMBER(SEARCH("*severe*",VLOOKUP(A30,'FBS input file'!A:M,10,0)))=TRUE,"Severe LB",ISNUMBER(SEARCH("*LB*",VLOOKUP(A30,'FBS input file'!A:M,10,0)))=TRUE,"LB",ISNUMBER(SEARCH("*LB*",VLOOKUP(A30,'FBS input file'!A:M,10,0)))=FALSE,"No")</f>
        <v>No</v>
      </c>
      <c r="L30" t="str" cm="1">
        <f t="array" ref="L30">IF(D30="Binding",IFERROR(_xlfn.IFS(AND(H30&gt;=$H$1,I30&gt;=$I$1),"Binding",AND(H30&gt;=$H$1,OR(J30&gt;=$J$1,K30="LB")),"Binding",AND(I30&gt;=$I$1,OR(J30&gt;=$J$1,K30="LB")),"Binding",K30="Severe LB","Binding"),"Not Binding"),"-")</f>
        <v>-</v>
      </c>
      <c r="M30">
        <f>IFERROR(_xlfn.NUMBERVALUE(VLOOKUP(A30,'FBS input file'!A:L,12,0)),"No")</f>
        <v>0</v>
      </c>
      <c r="N30" t="str">
        <f>VLOOKUP(A30,'All Plates'!A:K,3,0)</f>
        <v>Consistent Expert</v>
      </c>
      <c r="O30" t="str">
        <f>VLOOKUP(A30,'All Plates'!A:K,7,0)</f>
        <v>high purity*</v>
      </c>
      <c r="P30" t="str">
        <f t="shared" si="0"/>
        <v>Good</v>
      </c>
      <c r="Q30" s="53">
        <f t="shared" si="1"/>
        <v>0</v>
      </c>
      <c r="S30" s="13"/>
    </row>
    <row r="31" spans="1:19" x14ac:dyDescent="0.25">
      <c r="A31" t="str">
        <f>'All Plates'!A546</f>
        <v>P6_F05</v>
      </c>
      <c r="B31" s="5" t="str">
        <f>'All Plates'!J546</f>
        <v>9990531676</v>
      </c>
      <c r="C31" t="s">
        <v>4764</v>
      </c>
      <c r="D31" t="str">
        <f>IFERROR('All Plates'!K546,"Not Binding")</f>
        <v>Ambiguous</v>
      </c>
      <c r="E31" t="str">
        <f>IF(ISNUMBER(SEARCH("Waterlogsy",VLOOKUP(A31,'FBS input file'!A:I,9,0))),"Yes","No")</f>
        <v>No</v>
      </c>
      <c r="F31" t="str">
        <f>IF(ISNUMBER(SEARCH("T2",VLOOKUP(A31,'FBS input file'!A:I,9,0))),"Yes","No")</f>
        <v>No</v>
      </c>
      <c r="G31" t="str">
        <f>IF(ISNUMBER(SEARCH("1D",VLOOKUP(A31,'FBS input file'!A:I,9,0))),"Yes","No")</f>
        <v>Yes</v>
      </c>
      <c r="H31" s="57">
        <f>IFERROR(_xlfn.NUMBERVALUE(VLOOKUP(A31,'FBS input file'!A:M,13,0)),0)</f>
        <v>0</v>
      </c>
      <c r="I31" s="55">
        <f>IFERROR(_xlfn.NUMBERVALUE(VLOOKUP(A31,'FBS input file'!A:M,11,0)),0)</f>
        <v>0</v>
      </c>
      <c r="J31" s="76" cm="1">
        <f t="array" aca="1" ref="J31" ca="1">IFERROR(ROUND(LOOKUP(9.99999999999999E+307,--MID(VLOOKUP(A31,'FBS input file'!A:L,10,0),MIN(FIND({0,1,2,3,4,5,6,7,8,9},VLOOKUP(A31,'FBS input file'!A:L,10,0)&amp;"0123456789")),ROW(INDIRECT("1:20")))),0),0)</f>
        <v>0</v>
      </c>
      <c r="K31" t="str" cm="1">
        <f t="array" ref="K31">_xlfn.IFS(ISNUMBER(SEARCH("*severe*",VLOOKUP(A31,'FBS input file'!A:M,10,0)))=TRUE,"Severe LB",ISNUMBER(SEARCH("*LB*",VLOOKUP(A31,'FBS input file'!A:M,10,0)))=TRUE,"LB",ISNUMBER(SEARCH("*LB*",VLOOKUP(A31,'FBS input file'!A:M,10,0)))=FALSE,"No")</f>
        <v>No</v>
      </c>
      <c r="L31" t="str" cm="1">
        <f t="array" ref="L31">IF(D31="Binding",IFERROR(_xlfn.IFS(AND(H31&gt;=$H$1,I31&gt;=$I$1),"Binding",AND(H31&gt;=$H$1,OR(J31&gt;=$J$1,K31="LB")),"Binding",AND(I31&gt;=$I$1,OR(J31&gt;=$J$1,K31="LB")),"Binding",K31="Severe LB","Binding"),"Not Binding"),"-")</f>
        <v>-</v>
      </c>
      <c r="M31">
        <f>IFERROR(_xlfn.NUMBERVALUE(VLOOKUP(A31,'FBS input file'!A:L,12,0)),"No")</f>
        <v>0</v>
      </c>
      <c r="N31" t="str">
        <f>VLOOKUP(A31,'All Plates'!A:K,3,0)</f>
        <v>Consistent Expert</v>
      </c>
      <c r="O31" t="str">
        <f>VLOOKUP(A31,'All Plates'!A:K,7,0)</f>
        <v>addtional signals or too few signals</v>
      </c>
      <c r="P31" t="str">
        <f t="shared" si="0"/>
        <v>Good</v>
      </c>
      <c r="Q31" s="53">
        <f t="shared" si="1"/>
        <v>0</v>
      </c>
      <c r="S31" s="13"/>
    </row>
    <row r="32" spans="1:19" x14ac:dyDescent="0.25">
      <c r="A32" t="str">
        <f>'All Plates'!A576</f>
        <v>P6_H11</v>
      </c>
      <c r="B32" s="5" t="str">
        <f>'All Plates'!J576</f>
        <v>9990531658</v>
      </c>
      <c r="C32" t="s">
        <v>4794</v>
      </c>
      <c r="D32" t="str">
        <f>IFERROR('All Plates'!K576,"Not Binding")</f>
        <v>Ambiguous</v>
      </c>
      <c r="E32" t="str">
        <f>IF(ISNUMBER(SEARCH("Waterlogsy",VLOOKUP(A32,'FBS input file'!A:I,9,0))),"Yes","No")</f>
        <v>No</v>
      </c>
      <c r="F32" t="str">
        <f>IF(ISNUMBER(SEARCH("T2",VLOOKUP(A32,'FBS input file'!A:I,9,0))),"Yes","No")</f>
        <v>No</v>
      </c>
      <c r="G32" t="str">
        <f>IF(ISNUMBER(SEARCH("1D",VLOOKUP(A32,'FBS input file'!A:I,9,0))),"Yes","No")</f>
        <v>Yes</v>
      </c>
      <c r="H32" s="57">
        <f>IFERROR(_xlfn.NUMBERVALUE(VLOOKUP(A32,'FBS input file'!A:M,13,0)),0)</f>
        <v>0</v>
      </c>
      <c r="I32" s="55">
        <f>IFERROR(_xlfn.NUMBERVALUE(VLOOKUP(A32,'FBS input file'!A:M,11,0)),0)</f>
        <v>0</v>
      </c>
      <c r="J32" s="76" cm="1">
        <f t="array" aca="1" ref="J32" ca="1">IFERROR(ROUND(LOOKUP(9.99999999999999E+307,--MID(VLOOKUP(A32,'FBS input file'!A:L,10,0),MIN(FIND({0,1,2,3,4,5,6,7,8,9},VLOOKUP(A32,'FBS input file'!A:L,10,0)&amp;"0123456789")),ROW(INDIRECT("1:20")))),0),0)</f>
        <v>0</v>
      </c>
      <c r="K32" t="str" cm="1">
        <f t="array" ref="K32">_xlfn.IFS(ISNUMBER(SEARCH("*severe*",VLOOKUP(A32,'FBS input file'!A:M,10,0)))=TRUE,"Severe LB",ISNUMBER(SEARCH("*LB*",VLOOKUP(A32,'FBS input file'!A:M,10,0)))=TRUE,"LB",ISNUMBER(SEARCH("*LB*",VLOOKUP(A32,'FBS input file'!A:M,10,0)))=FALSE,"No")</f>
        <v>No</v>
      </c>
      <c r="L32" t="str" cm="1">
        <f t="array" ref="L32">IF(D32="Binding",IFERROR(_xlfn.IFS(AND(H32&gt;=$H$1,I32&gt;=$I$1),"Binding",AND(H32&gt;=$H$1,OR(J32&gt;=$J$1,K32="LB")),"Binding",AND(I32&gt;=$I$1,OR(J32&gt;=$J$1,K32="LB")),"Binding",K32="Severe LB","Binding"),"Not Binding"),"-")</f>
        <v>-</v>
      </c>
      <c r="M32">
        <f>IFERROR(_xlfn.NUMBERVALUE(VLOOKUP(A32,'FBS input file'!A:L,12,0)),"No")</f>
        <v>0</v>
      </c>
      <c r="N32" t="str">
        <f>VLOOKUP(A32,'All Plates'!A:K,3,0)</f>
        <v>Consistent Expert</v>
      </c>
      <c r="O32" t="str">
        <f>VLOOKUP(A32,'All Plates'!A:K,7,0)</f>
        <v>medium purity*</v>
      </c>
      <c r="P32" t="str">
        <f t="shared" si="0"/>
        <v>Good</v>
      </c>
      <c r="Q32" s="53">
        <f t="shared" si="1"/>
        <v>0</v>
      </c>
      <c r="S32" s="13"/>
    </row>
    <row r="33" spans="1:22" x14ac:dyDescent="0.25">
      <c r="A33" t="str">
        <f>'All Plates'!A592</f>
        <v>P7_B03</v>
      </c>
      <c r="B33" s="5" t="str">
        <f>'All Plates'!J592</f>
        <v>0110706314</v>
      </c>
      <c r="C33" t="s">
        <v>4810</v>
      </c>
      <c r="D33" t="str">
        <f>IFERROR('All Plates'!K592,"Not Binding")</f>
        <v>Ambiguous</v>
      </c>
      <c r="E33" t="str">
        <f>IF(ISNUMBER(SEARCH("Waterlogsy",VLOOKUP(A33,'FBS input file'!A:I,9,0))),"Yes","No")</f>
        <v>No</v>
      </c>
      <c r="F33" t="str">
        <f>IF(ISNUMBER(SEARCH("T2",VLOOKUP(A33,'FBS input file'!A:I,9,0))),"Yes","No")</f>
        <v>No</v>
      </c>
      <c r="G33" t="str">
        <f>IF(ISNUMBER(SEARCH("1D",VLOOKUP(A33,'FBS input file'!A:I,9,0))),"Yes","No")</f>
        <v>Yes</v>
      </c>
      <c r="H33" s="57">
        <f>IFERROR(_xlfn.NUMBERVALUE(VLOOKUP(A33,'FBS input file'!A:M,13,0)),0)</f>
        <v>0</v>
      </c>
      <c r="I33" s="55">
        <f>IFERROR(_xlfn.NUMBERVALUE(VLOOKUP(A33,'FBS input file'!A:M,11,0)),0)</f>
        <v>0</v>
      </c>
      <c r="J33" s="76" cm="1">
        <f t="array" aca="1" ref="J33" ca="1">IFERROR(ROUND(LOOKUP(9.99999999999999E+307,--MID(VLOOKUP(A33,'FBS input file'!A:L,10,0),MIN(FIND({0,1,2,3,4,5,6,7,8,9},VLOOKUP(A33,'FBS input file'!A:L,10,0)&amp;"0123456789")),ROW(INDIRECT("1:20")))),0),0)</f>
        <v>0</v>
      </c>
      <c r="K33" t="str" cm="1">
        <f t="array" ref="K33">_xlfn.IFS(ISNUMBER(SEARCH("*severe*",VLOOKUP(A33,'FBS input file'!A:M,10,0)))=TRUE,"Severe LB",ISNUMBER(SEARCH("*LB*",VLOOKUP(A33,'FBS input file'!A:M,10,0)))=TRUE,"LB",ISNUMBER(SEARCH("*LB*",VLOOKUP(A33,'FBS input file'!A:M,10,0)))=FALSE,"No")</f>
        <v>No</v>
      </c>
      <c r="L33" t="str" cm="1">
        <f t="array" ref="L33">IF(D33="Binding",IFERROR(_xlfn.IFS(AND(H33&gt;=$H$1,I33&gt;=$I$1),"Binding",AND(H33&gt;=$H$1,OR(J33&gt;=$J$1,K33="LB")),"Binding",AND(I33&gt;=$I$1,OR(J33&gt;=$J$1,K33="LB")),"Binding",K33="Severe LB","Binding"),"Not Binding"),"-")</f>
        <v>-</v>
      </c>
      <c r="M33">
        <f>IFERROR(_xlfn.NUMBERVALUE(VLOOKUP(A33,'FBS input file'!A:L,12,0)),"No")</f>
        <v>0</v>
      </c>
      <c r="N33" t="str">
        <f>VLOOKUP(A33,'All Plates'!A:K,3,0)</f>
        <v>Consistent Expert</v>
      </c>
      <c r="O33" t="str">
        <f>VLOOKUP(A33,'All Plates'!A:K,7,0)</f>
        <v>high purity*</v>
      </c>
      <c r="P33" t="str">
        <f t="shared" si="0"/>
        <v>Good</v>
      </c>
      <c r="Q33" s="53">
        <f t="shared" si="1"/>
        <v>0</v>
      </c>
      <c r="S33" s="13"/>
    </row>
    <row r="34" spans="1:22" x14ac:dyDescent="0.25">
      <c r="A34" t="str">
        <f>'All Plates'!A658</f>
        <v>P7_G09</v>
      </c>
      <c r="B34" s="5" t="str">
        <f>'All Plates'!J658</f>
        <v>0110706255</v>
      </c>
      <c r="C34" t="s">
        <v>4876</v>
      </c>
      <c r="D34" t="str">
        <f>IFERROR('All Plates'!K658,"Not Binding")</f>
        <v>Ambiguous</v>
      </c>
      <c r="E34" t="str">
        <f>IF(ISNUMBER(SEARCH("Waterlogsy",VLOOKUP(A34,'FBS input file'!A:I,9,0))),"Yes","No")</f>
        <v>No</v>
      </c>
      <c r="F34" t="str">
        <f>IF(ISNUMBER(SEARCH("T2",VLOOKUP(A34,'FBS input file'!A:I,9,0))),"Yes","No")</f>
        <v>No</v>
      </c>
      <c r="G34" t="str">
        <f>IF(ISNUMBER(SEARCH("1D",VLOOKUP(A34,'FBS input file'!A:I,9,0))),"Yes","No")</f>
        <v>Yes</v>
      </c>
      <c r="H34" s="57">
        <f>IFERROR(_xlfn.NUMBERVALUE(VLOOKUP(A34,'FBS input file'!A:M,13,0)),0)</f>
        <v>0</v>
      </c>
      <c r="I34" s="55">
        <f>IFERROR(_xlfn.NUMBERVALUE(VLOOKUP(A34,'FBS input file'!A:M,11,0)),0)</f>
        <v>0</v>
      </c>
      <c r="J34" s="76" cm="1">
        <f t="array" aca="1" ref="J34" ca="1">IFERROR(ROUND(LOOKUP(9.99999999999999E+307,--MID(VLOOKUP(A34,'FBS input file'!A:L,10,0),MIN(FIND({0,1,2,3,4,5,6,7,8,9},VLOOKUP(A34,'FBS input file'!A:L,10,0)&amp;"0123456789")),ROW(INDIRECT("1:20")))),0),0)</f>
        <v>0</v>
      </c>
      <c r="K34" t="str" cm="1">
        <f t="array" ref="K34">_xlfn.IFS(ISNUMBER(SEARCH("*severe*",VLOOKUP(A34,'FBS input file'!A:M,10,0)))=TRUE,"Severe LB",ISNUMBER(SEARCH("*LB*",VLOOKUP(A34,'FBS input file'!A:M,10,0)))=TRUE,"LB",ISNUMBER(SEARCH("*LB*",VLOOKUP(A34,'FBS input file'!A:M,10,0)))=FALSE,"No")</f>
        <v>No</v>
      </c>
      <c r="L34" t="str" cm="1">
        <f t="array" ref="L34">IF(D34="Binding",IFERROR(_xlfn.IFS(AND(H34&gt;=$H$1,I34&gt;=$I$1),"Binding",AND(H34&gt;=$H$1,OR(J34&gt;=$J$1,K34="LB")),"Binding",AND(I34&gt;=$I$1,OR(J34&gt;=$J$1,K34="LB")),"Binding",K34="Severe LB","Binding"),"Not Binding"),"-")</f>
        <v>-</v>
      </c>
      <c r="M34">
        <f>IFERROR(_xlfn.NUMBERVALUE(VLOOKUP(A34,'FBS input file'!A:L,12,0)),"No")</f>
        <v>0</v>
      </c>
      <c r="N34" t="str">
        <f>VLOOKUP(A34,'All Plates'!A:K,3,0)</f>
        <v>Consistent Expert</v>
      </c>
      <c r="O34" t="str">
        <f>VLOOKUP(A34,'All Plates'!A:K,7,0)</f>
        <v>high purity*</v>
      </c>
      <c r="P34" t="str">
        <f t="shared" si="0"/>
        <v>Good</v>
      </c>
      <c r="Q34" s="53">
        <f t="shared" si="1"/>
        <v>0</v>
      </c>
      <c r="S34" s="13"/>
    </row>
    <row r="35" spans="1:22" x14ac:dyDescent="0.25">
      <c r="A35" t="str">
        <f>'All Plates'!A2</f>
        <v>P1_A01</v>
      </c>
      <c r="B35" s="5" t="str">
        <f>'All Plates'!J2</f>
        <v>0110705238</v>
      </c>
      <c r="C35" t="s">
        <v>4222</v>
      </c>
      <c r="D35" t="str">
        <f>IFERROR('All Plates'!K2,"Not Binding")</f>
        <v>Not Binding</v>
      </c>
      <c r="E35" t="str">
        <f>IF(ISNUMBER(SEARCH("Waterlogsy",VLOOKUP(A35,'FBS input file'!A:I,9,0))),"Yes","No")</f>
        <v>No</v>
      </c>
      <c r="F35" t="str">
        <f>IF(ISNUMBER(SEARCH("T2",VLOOKUP(A35,'FBS input file'!A:I,9,0))),"Yes","No")</f>
        <v>No</v>
      </c>
      <c r="G35" t="str">
        <f>IF(ISNUMBER(SEARCH("1D",VLOOKUP(A35,'FBS input file'!A:I,9,0))),"Yes","No")</f>
        <v>No</v>
      </c>
      <c r="H35" s="57">
        <f>IFERROR(_xlfn.NUMBERVALUE(VLOOKUP(A35,'FBS input file'!A:M,13,0)),0)</f>
        <v>0</v>
      </c>
      <c r="I35" s="55">
        <f>IFERROR(_xlfn.NUMBERVALUE(VLOOKUP(A35,'FBS input file'!A:M,11,0)),0)</f>
        <v>0</v>
      </c>
      <c r="J35" s="76" cm="1">
        <f t="array" aca="1" ref="J35" ca="1">IFERROR(ROUND(LOOKUP(9.99999999999999E+307,--MID(VLOOKUP(A35,'FBS input file'!A:L,10,0),MIN(FIND({0,1,2,3,4,5,6,7,8,9},VLOOKUP(A35,'FBS input file'!A:L,10,0)&amp;"0123456789")),ROW(INDIRECT("1:20")))),0),0)</f>
        <v>0</v>
      </c>
      <c r="K35" t="str" cm="1">
        <f t="array" ref="K35">_xlfn.IFS(ISNUMBER(SEARCH("*severe*",VLOOKUP(A35,'FBS input file'!A:M,10,0)))=TRUE,"Severe LB",ISNUMBER(SEARCH("*LB*",VLOOKUP(A35,'FBS input file'!A:M,10,0)))=TRUE,"LB",ISNUMBER(SEARCH("*LB*",VLOOKUP(A35,'FBS input file'!A:M,10,0)))=FALSE,"No")</f>
        <v>No</v>
      </c>
      <c r="L35" t="str" cm="1">
        <f t="array" ref="L35">IF(D35="Binding",IFERROR(_xlfn.IFS(AND(H35&gt;=$H$1,I35&gt;=$I$1),"Binding",AND(H35&gt;=$H$1,OR(J35&gt;=$J$1,K35="LB")),"Binding",AND(I35&gt;=$I$1,OR(J35&gt;=$J$1,K35="LB")),"Binding",K35="Severe LB","Binding"),"Not Binding"),"-")</f>
        <v>-</v>
      </c>
      <c r="M35">
        <f>IFERROR(_xlfn.NUMBERVALUE(VLOOKUP(A35,'FBS input file'!A:L,12,0)),"No")</f>
        <v>0</v>
      </c>
      <c r="N35" t="str">
        <f>VLOOKUP(A35,'All Plates'!A:K,3,0)</f>
        <v>Inconsistent Expert</v>
      </c>
      <c r="O35" t="str">
        <f>VLOOKUP(A35,'All Plates'!A:K,7,0)</f>
        <v>low solubility</v>
      </c>
      <c r="P35">
        <f t="shared" si="0"/>
        <v>-10000</v>
      </c>
      <c r="Q35" s="53">
        <f t="shared" si="1"/>
        <v>0</v>
      </c>
      <c r="S35" s="13"/>
    </row>
    <row r="36" spans="1:22" x14ac:dyDescent="0.25">
      <c r="A36" t="str">
        <f>'All Plates'!A3</f>
        <v>P1_A02</v>
      </c>
      <c r="B36" s="5" t="str">
        <f>'All Plates'!J3</f>
        <v>0110705950</v>
      </c>
      <c r="C36" t="s">
        <v>4223</v>
      </c>
      <c r="D36" t="str">
        <f>IFERROR('All Plates'!K3,"Not Binding")</f>
        <v>Not Binding</v>
      </c>
      <c r="E36" t="str">
        <f>IF(ISNUMBER(SEARCH("Waterlogsy",VLOOKUP(A36,'FBS input file'!A:I,9,0))),"Yes","No")</f>
        <v>No</v>
      </c>
      <c r="F36" t="str">
        <f>IF(ISNUMBER(SEARCH("T2",VLOOKUP(A36,'FBS input file'!A:I,9,0))),"Yes","No")</f>
        <v>No</v>
      </c>
      <c r="G36" t="str">
        <f>IF(ISNUMBER(SEARCH("1D",VLOOKUP(A36,'FBS input file'!A:I,9,0))),"Yes","No")</f>
        <v>No</v>
      </c>
      <c r="H36" s="57">
        <f>IFERROR(_xlfn.NUMBERVALUE(VLOOKUP(A36,'FBS input file'!A:M,13,0)),0)</f>
        <v>0</v>
      </c>
      <c r="I36" s="55">
        <f>IFERROR(_xlfn.NUMBERVALUE(VLOOKUP(A36,'FBS input file'!A:M,11,0)),0)</f>
        <v>0</v>
      </c>
      <c r="J36" s="76" cm="1">
        <f t="array" aca="1" ref="J36" ca="1">IFERROR(ROUND(LOOKUP(9.99999999999999E+307,--MID(VLOOKUP(A36,'FBS input file'!A:L,10,0),MIN(FIND({0,1,2,3,4,5,6,7,8,9},VLOOKUP(A36,'FBS input file'!A:L,10,0)&amp;"0123456789")),ROW(INDIRECT("1:20")))),0),0)</f>
        <v>0</v>
      </c>
      <c r="K36" t="str" cm="1">
        <f t="array" ref="K36">_xlfn.IFS(ISNUMBER(SEARCH("*severe*",VLOOKUP(A36,'FBS input file'!A:M,10,0)))=TRUE,"Severe LB",ISNUMBER(SEARCH("*LB*",VLOOKUP(A36,'FBS input file'!A:M,10,0)))=TRUE,"LB",ISNUMBER(SEARCH("*LB*",VLOOKUP(A36,'FBS input file'!A:M,10,0)))=FALSE,"No")</f>
        <v>No</v>
      </c>
      <c r="L36" t="str" cm="1">
        <f t="array" ref="L36">IF(D36="Binding",IFERROR(_xlfn.IFS(AND(H36&gt;=$H$1,I36&gt;=$I$1),"Binding",AND(H36&gt;=$H$1,OR(J36&gt;=$J$1,K36="LB")),"Binding",AND(I36&gt;=$I$1,OR(J36&gt;=$J$1,K36="LB")),"Binding",K36="Severe LB","Binding"),"Not Binding"),"-")</f>
        <v>-</v>
      </c>
      <c r="M36">
        <f>IFERROR(_xlfn.NUMBERVALUE(VLOOKUP(A36,'FBS input file'!A:L,12,0)),"No")</f>
        <v>0</v>
      </c>
      <c r="N36" t="str">
        <f>VLOOKUP(A36,'All Plates'!A:K,3,0)</f>
        <v>Consistent Expert</v>
      </c>
      <c r="O36" t="str">
        <f>VLOOKUP(A36,'All Plates'!A:K,7,0)</f>
        <v>medium purity*</v>
      </c>
      <c r="P36">
        <f t="shared" si="0"/>
        <v>-10000</v>
      </c>
      <c r="Q36" s="53">
        <f t="shared" si="1"/>
        <v>0</v>
      </c>
      <c r="S36" s="13"/>
    </row>
    <row r="37" spans="1:22" x14ac:dyDescent="0.25">
      <c r="A37" t="str">
        <f>'All Plates'!A4</f>
        <v>P1_A03</v>
      </c>
      <c r="B37" s="5" t="str">
        <f>'All Plates'!J4</f>
        <v>0110705949</v>
      </c>
      <c r="C37" t="s">
        <v>4224</v>
      </c>
      <c r="D37" t="str">
        <f>IFERROR('All Plates'!K4,"Not Binding")</f>
        <v>Not Binding</v>
      </c>
      <c r="E37" t="str">
        <f>IF(ISNUMBER(SEARCH("Waterlogsy",VLOOKUP(A37,'FBS input file'!A:I,9,0))),"Yes","No")</f>
        <v>No</v>
      </c>
      <c r="F37" t="str">
        <f>IF(ISNUMBER(SEARCH("T2",VLOOKUP(A37,'FBS input file'!A:I,9,0))),"Yes","No")</f>
        <v>No</v>
      </c>
      <c r="G37" t="str">
        <f>IF(ISNUMBER(SEARCH("1D",VLOOKUP(A37,'FBS input file'!A:I,9,0))),"Yes","No")</f>
        <v>No</v>
      </c>
      <c r="H37" s="57">
        <f>IFERROR(_xlfn.NUMBERVALUE(VLOOKUP(A37,'FBS input file'!A:M,13,0)),0)</f>
        <v>0</v>
      </c>
      <c r="I37" s="55">
        <f>IFERROR(_xlfn.NUMBERVALUE(VLOOKUP(A37,'FBS input file'!A:M,11,0)),0)</f>
        <v>0</v>
      </c>
      <c r="J37" s="76" cm="1">
        <f t="array" aca="1" ref="J37" ca="1">IFERROR(ROUND(LOOKUP(9.99999999999999E+307,--MID(VLOOKUP(A37,'FBS input file'!A:L,10,0),MIN(FIND({0,1,2,3,4,5,6,7,8,9},VLOOKUP(A37,'FBS input file'!A:L,10,0)&amp;"0123456789")),ROW(INDIRECT("1:20")))),0),0)</f>
        <v>0</v>
      </c>
      <c r="K37" t="str" cm="1">
        <f t="array" ref="K37">_xlfn.IFS(ISNUMBER(SEARCH("*severe*",VLOOKUP(A37,'FBS input file'!A:M,10,0)))=TRUE,"Severe LB",ISNUMBER(SEARCH("*LB*",VLOOKUP(A37,'FBS input file'!A:M,10,0)))=TRUE,"LB",ISNUMBER(SEARCH("*LB*",VLOOKUP(A37,'FBS input file'!A:M,10,0)))=FALSE,"No")</f>
        <v>No</v>
      </c>
      <c r="L37" t="str" cm="1">
        <f t="array" ref="L37">IF(D37="Binding",IFERROR(_xlfn.IFS(AND(H37&gt;=$H$1,I37&gt;=$I$1),"Binding",AND(H37&gt;=$H$1,OR(J37&gt;=$J$1,K37="LB")),"Binding",AND(I37&gt;=$I$1,OR(J37&gt;=$J$1,K37="LB")),"Binding",K37="Severe LB","Binding"),"Not Binding"),"-")</f>
        <v>-</v>
      </c>
      <c r="M37">
        <f>IFERROR(_xlfn.NUMBERVALUE(VLOOKUP(A37,'FBS input file'!A:L,12,0)),"No")</f>
        <v>0</v>
      </c>
      <c r="N37" t="str">
        <f>VLOOKUP(A37,'All Plates'!A:K,3,0)</f>
        <v>Inconsistent Expert</v>
      </c>
      <c r="O37" t="str">
        <f>VLOOKUP(A37,'All Plates'!A:K,7,0)</f>
        <v>low solubility</v>
      </c>
      <c r="P37">
        <f t="shared" si="0"/>
        <v>-10000</v>
      </c>
      <c r="Q37" s="53">
        <f t="shared" si="1"/>
        <v>0</v>
      </c>
      <c r="S37" s="13"/>
    </row>
    <row r="38" spans="1:22" x14ac:dyDescent="0.25">
      <c r="A38" t="str">
        <f>'All Plates'!A5</f>
        <v>P1_A04</v>
      </c>
      <c r="B38" s="5" t="str">
        <f>'All Plates'!J5</f>
        <v>0110705948</v>
      </c>
      <c r="C38" t="s">
        <v>4225</v>
      </c>
      <c r="D38" t="str">
        <f>IFERROR('All Plates'!K5,"Not Binding")</f>
        <v>Not Binding</v>
      </c>
      <c r="E38" t="str">
        <f>IF(ISNUMBER(SEARCH("Waterlogsy",VLOOKUP(A38,'FBS input file'!A:I,9,0))),"Yes","No")</f>
        <v>No</v>
      </c>
      <c r="F38" t="str">
        <f>IF(ISNUMBER(SEARCH("T2",VLOOKUP(A38,'FBS input file'!A:I,9,0))),"Yes","No")</f>
        <v>No</v>
      </c>
      <c r="G38" t="str">
        <f>IF(ISNUMBER(SEARCH("1D",VLOOKUP(A38,'FBS input file'!A:I,9,0))),"Yes","No")</f>
        <v>No</v>
      </c>
      <c r="H38" s="57">
        <f>IFERROR(_xlfn.NUMBERVALUE(VLOOKUP(A38,'FBS input file'!A:M,13,0)),0)</f>
        <v>0</v>
      </c>
      <c r="I38" s="55">
        <f>IFERROR(_xlfn.NUMBERVALUE(VLOOKUP(A38,'FBS input file'!A:M,11,0)),0)</f>
        <v>0</v>
      </c>
      <c r="J38" s="76" cm="1">
        <f t="array" aca="1" ref="J38" ca="1">IFERROR(ROUND(LOOKUP(9.99999999999999E+307,--MID(VLOOKUP(A38,'FBS input file'!A:L,10,0),MIN(FIND({0,1,2,3,4,5,6,7,8,9},VLOOKUP(A38,'FBS input file'!A:L,10,0)&amp;"0123456789")),ROW(INDIRECT("1:20")))),0),0)</f>
        <v>0</v>
      </c>
      <c r="K38" t="str" cm="1">
        <f t="array" ref="K38">_xlfn.IFS(ISNUMBER(SEARCH("*severe*",VLOOKUP(A38,'FBS input file'!A:M,10,0)))=TRUE,"Severe LB",ISNUMBER(SEARCH("*LB*",VLOOKUP(A38,'FBS input file'!A:M,10,0)))=TRUE,"LB",ISNUMBER(SEARCH("*LB*",VLOOKUP(A38,'FBS input file'!A:M,10,0)))=FALSE,"No")</f>
        <v>No</v>
      </c>
      <c r="L38" t="str" cm="1">
        <f t="array" ref="L38">IF(D38="Binding",IFERROR(_xlfn.IFS(AND(H38&gt;=$H$1,I38&gt;=$I$1),"Binding",AND(H38&gt;=$H$1,OR(J38&gt;=$J$1,K38="LB")),"Binding",AND(I38&gt;=$I$1,OR(J38&gt;=$J$1,K38="LB")),"Binding",K38="Severe LB","Binding"),"Not Binding"),"-")</f>
        <v>-</v>
      </c>
      <c r="M38">
        <f>IFERROR(_xlfn.NUMBERVALUE(VLOOKUP(A38,'FBS input file'!A:L,12,0)),"No")</f>
        <v>0</v>
      </c>
      <c r="N38" t="str">
        <f>VLOOKUP(A38,'All Plates'!A:K,3,0)</f>
        <v>Consistent Expert</v>
      </c>
      <c r="O38" t="str">
        <f>VLOOKUP(A38,'All Plates'!A:K,7,0)</f>
        <v>high purity</v>
      </c>
      <c r="P38">
        <f t="shared" si="0"/>
        <v>-10000</v>
      </c>
      <c r="Q38" s="53">
        <f t="shared" si="1"/>
        <v>0</v>
      </c>
      <c r="S38" s="13"/>
    </row>
    <row r="39" spans="1:22" x14ac:dyDescent="0.25">
      <c r="A39" t="str">
        <f>'All Plates'!A6</f>
        <v>P1_A05</v>
      </c>
      <c r="B39" s="5" t="str">
        <f>'All Plates'!J6</f>
        <v>0110705947</v>
      </c>
      <c r="C39" t="s">
        <v>4226</v>
      </c>
      <c r="D39" t="str">
        <f>IFERROR('All Plates'!K6,"Not Binding")</f>
        <v>Not Binding</v>
      </c>
      <c r="E39" t="str">
        <f>IF(ISNUMBER(SEARCH("Waterlogsy",VLOOKUP(A39,'FBS input file'!A:I,9,0))),"Yes","No")</f>
        <v>No</v>
      </c>
      <c r="F39" t="str">
        <f>IF(ISNUMBER(SEARCH("T2",VLOOKUP(A39,'FBS input file'!A:I,9,0))),"Yes","No")</f>
        <v>No</v>
      </c>
      <c r="G39" t="str">
        <f>IF(ISNUMBER(SEARCH("1D",VLOOKUP(A39,'FBS input file'!A:I,9,0))),"Yes","No")</f>
        <v>No</v>
      </c>
      <c r="H39" s="57">
        <f>IFERROR(_xlfn.NUMBERVALUE(VLOOKUP(A39,'FBS input file'!A:M,13,0)),0)</f>
        <v>0</v>
      </c>
      <c r="I39" s="55">
        <f>IFERROR(_xlfn.NUMBERVALUE(VLOOKUP(A39,'FBS input file'!A:M,11,0)),0)</f>
        <v>0</v>
      </c>
      <c r="J39" s="76" cm="1">
        <f t="array" aca="1" ref="J39" ca="1">IFERROR(ROUND(LOOKUP(9.99999999999999E+307,--MID(VLOOKUP(A39,'FBS input file'!A:L,10,0),MIN(FIND({0,1,2,3,4,5,6,7,8,9},VLOOKUP(A39,'FBS input file'!A:L,10,0)&amp;"0123456789")),ROW(INDIRECT("1:20")))),0),0)</f>
        <v>0</v>
      </c>
      <c r="K39" t="str" cm="1">
        <f t="array" ref="K39">_xlfn.IFS(ISNUMBER(SEARCH("*severe*",VLOOKUP(A39,'FBS input file'!A:M,10,0)))=TRUE,"Severe LB",ISNUMBER(SEARCH("*LB*",VLOOKUP(A39,'FBS input file'!A:M,10,0)))=TRUE,"LB",ISNUMBER(SEARCH("*LB*",VLOOKUP(A39,'FBS input file'!A:M,10,0)))=FALSE,"No")</f>
        <v>No</v>
      </c>
      <c r="L39" t="str" cm="1">
        <f t="array" ref="L39">IF(D39="Binding",IFERROR(_xlfn.IFS(AND(H39&gt;=$H$1,I39&gt;=$I$1),"Binding",AND(H39&gt;=$H$1,OR(J39&gt;=$J$1,K39="LB")),"Binding",AND(I39&gt;=$I$1,OR(J39&gt;=$J$1,K39="LB")),"Binding",K39="Severe LB","Binding"),"Not Binding"),"-")</f>
        <v>-</v>
      </c>
      <c r="M39">
        <f>IFERROR(_xlfn.NUMBERVALUE(VLOOKUP(A39,'FBS input file'!A:L,12,0)),"No")</f>
        <v>0</v>
      </c>
      <c r="N39" t="str">
        <f>VLOOKUP(A39,'All Plates'!A:K,3,0)</f>
        <v>Inconsistent Expert</v>
      </c>
      <c r="O39" t="str">
        <f>VLOOKUP(A39,'All Plates'!A:K,7,0)</f>
        <v>low solubility</v>
      </c>
      <c r="P39">
        <f t="shared" si="0"/>
        <v>-10000</v>
      </c>
      <c r="Q39" s="53">
        <f t="shared" si="1"/>
        <v>0</v>
      </c>
      <c r="S39" s="13"/>
    </row>
    <row r="40" spans="1:22" x14ac:dyDescent="0.25">
      <c r="A40" t="str">
        <f>'All Plates'!A7</f>
        <v>P1_A06</v>
      </c>
      <c r="B40" s="5" t="str">
        <f>'All Plates'!J7</f>
        <v>0110705946</v>
      </c>
      <c r="C40" t="s">
        <v>4227</v>
      </c>
      <c r="D40" t="str">
        <f>IFERROR('All Plates'!K7,"Not Binding")</f>
        <v>Not Binding</v>
      </c>
      <c r="E40" t="str">
        <f>IF(ISNUMBER(SEARCH("Waterlogsy",VLOOKUP(A40,'FBS input file'!A:I,9,0))),"Yes","No")</f>
        <v>No</v>
      </c>
      <c r="F40" t="str">
        <f>IF(ISNUMBER(SEARCH("T2",VLOOKUP(A40,'FBS input file'!A:I,9,0))),"Yes","No")</f>
        <v>No</v>
      </c>
      <c r="G40" t="str">
        <f>IF(ISNUMBER(SEARCH("1D",VLOOKUP(A40,'FBS input file'!A:I,9,0))),"Yes","No")</f>
        <v>No</v>
      </c>
      <c r="H40" s="57">
        <f>IFERROR(_xlfn.NUMBERVALUE(VLOOKUP(A40,'FBS input file'!A:M,13,0)),0)</f>
        <v>0</v>
      </c>
      <c r="I40" s="55">
        <f>IFERROR(_xlfn.NUMBERVALUE(VLOOKUP(A40,'FBS input file'!A:M,11,0)),0)</f>
        <v>0</v>
      </c>
      <c r="J40" s="76" cm="1">
        <f t="array" aca="1" ref="J40" ca="1">IFERROR(ROUND(LOOKUP(9.99999999999999E+307,--MID(VLOOKUP(A40,'FBS input file'!A:L,10,0),MIN(FIND({0,1,2,3,4,5,6,7,8,9},VLOOKUP(A40,'FBS input file'!A:L,10,0)&amp;"0123456789")),ROW(INDIRECT("1:20")))),0),0)</f>
        <v>0</v>
      </c>
      <c r="K40" t="str" cm="1">
        <f t="array" ref="K40">_xlfn.IFS(ISNUMBER(SEARCH("*severe*",VLOOKUP(A40,'FBS input file'!A:M,10,0)))=TRUE,"Severe LB",ISNUMBER(SEARCH("*LB*",VLOOKUP(A40,'FBS input file'!A:M,10,0)))=TRUE,"LB",ISNUMBER(SEARCH("*LB*",VLOOKUP(A40,'FBS input file'!A:M,10,0)))=FALSE,"No")</f>
        <v>No</v>
      </c>
      <c r="L40" t="str" cm="1">
        <f t="array" ref="L40">IF(D40="Binding",IFERROR(_xlfn.IFS(AND(H40&gt;=$H$1,I40&gt;=$I$1),"Binding",AND(H40&gt;=$H$1,OR(J40&gt;=$J$1,K40="LB")),"Binding",AND(I40&gt;=$I$1,OR(J40&gt;=$J$1,K40="LB")),"Binding",K40="Severe LB","Binding"),"Not Binding"),"-")</f>
        <v>-</v>
      </c>
      <c r="M40">
        <f>IFERROR(_xlfn.NUMBERVALUE(VLOOKUP(A40,'FBS input file'!A:L,12,0)),"No")</f>
        <v>0</v>
      </c>
      <c r="N40" t="str">
        <f>VLOOKUP(A40,'All Plates'!A:K,3,0)</f>
        <v>Consistent Expert</v>
      </c>
      <c r="O40" t="str">
        <f>VLOOKUP(A40,'All Plates'!A:K,7,0)</f>
        <v>addtional signals or too few signals</v>
      </c>
      <c r="P40">
        <f t="shared" si="0"/>
        <v>-10000</v>
      </c>
      <c r="Q40" s="53">
        <f t="shared" si="1"/>
        <v>0</v>
      </c>
    </row>
    <row r="41" spans="1:22" x14ac:dyDescent="0.25">
      <c r="A41" t="str">
        <f>'All Plates'!A8</f>
        <v>P1_A07</v>
      </c>
      <c r="B41" s="5" t="str">
        <f>'All Plates'!J8</f>
        <v>0110705224</v>
      </c>
      <c r="C41" t="s">
        <v>4228</v>
      </c>
      <c r="D41" t="str">
        <f>IFERROR('All Plates'!K8,"Not Binding")</f>
        <v>Not Binding</v>
      </c>
      <c r="E41" t="str">
        <f>IF(ISNUMBER(SEARCH("Waterlogsy",VLOOKUP(A41,'FBS input file'!A:I,9,0))),"Yes","No")</f>
        <v>No</v>
      </c>
      <c r="F41" t="str">
        <f>IF(ISNUMBER(SEARCH("T2",VLOOKUP(A41,'FBS input file'!A:I,9,0))),"Yes","No")</f>
        <v>No</v>
      </c>
      <c r="G41" t="str">
        <f>IF(ISNUMBER(SEARCH("1D",VLOOKUP(A41,'FBS input file'!A:I,9,0))),"Yes","No")</f>
        <v>No</v>
      </c>
      <c r="H41" s="57">
        <f>IFERROR(_xlfn.NUMBERVALUE(VLOOKUP(A41,'FBS input file'!A:M,13,0)),0)</f>
        <v>0</v>
      </c>
      <c r="I41" s="55">
        <f>IFERROR(_xlfn.NUMBERVALUE(VLOOKUP(A41,'FBS input file'!A:M,11,0)),0)</f>
        <v>0</v>
      </c>
      <c r="J41" s="76" cm="1">
        <f t="array" aca="1" ref="J41" ca="1">IFERROR(ROUND(LOOKUP(9.99999999999999E+307,--MID(VLOOKUP(A41,'FBS input file'!A:L,10,0),MIN(FIND({0,1,2,3,4,5,6,7,8,9},VLOOKUP(A41,'FBS input file'!A:L,10,0)&amp;"0123456789")),ROW(INDIRECT("1:20")))),0),0)</f>
        <v>0</v>
      </c>
      <c r="K41" t="str" cm="1">
        <f t="array" ref="K41">_xlfn.IFS(ISNUMBER(SEARCH("*severe*",VLOOKUP(A41,'FBS input file'!A:M,10,0)))=TRUE,"Severe LB",ISNUMBER(SEARCH("*LB*",VLOOKUP(A41,'FBS input file'!A:M,10,0)))=TRUE,"LB",ISNUMBER(SEARCH("*LB*",VLOOKUP(A41,'FBS input file'!A:M,10,0)))=FALSE,"No")</f>
        <v>No</v>
      </c>
      <c r="L41" t="str" cm="1">
        <f t="array" ref="L41">IF(D41="Binding",IFERROR(_xlfn.IFS(AND(H41&gt;=$H$1,I41&gt;=$I$1),"Binding",AND(H41&gt;=$H$1,OR(J41&gt;=$J$1,K41="LB")),"Binding",AND(I41&gt;=$I$1,OR(J41&gt;=$J$1,K41="LB")),"Binding",K41="Severe LB","Binding"),"Not Binding"),"-")</f>
        <v>-</v>
      </c>
      <c r="M41">
        <f>IFERROR(_xlfn.NUMBERVALUE(VLOOKUP(A41,'FBS input file'!A:L,12,0)),"No")</f>
        <v>0</v>
      </c>
      <c r="N41" t="str">
        <f>VLOOKUP(A41,'All Plates'!A:K,3,0)</f>
        <v>Consistent Expert</v>
      </c>
      <c r="O41" t="str">
        <f>VLOOKUP(A41,'All Plates'!A:K,7,0)</f>
        <v>high purity</v>
      </c>
      <c r="P41">
        <f t="shared" si="0"/>
        <v>-10000</v>
      </c>
      <c r="Q41" s="53">
        <f t="shared" si="1"/>
        <v>0</v>
      </c>
    </row>
    <row r="42" spans="1:22" x14ac:dyDescent="0.25">
      <c r="A42" t="str">
        <f>'All Plates'!A9</f>
        <v>P1_A08</v>
      </c>
      <c r="B42" s="5" t="str">
        <f>'All Plates'!J9</f>
        <v>0110705944</v>
      </c>
      <c r="C42" t="s">
        <v>4229</v>
      </c>
      <c r="D42" t="str">
        <f>IFERROR('All Plates'!K9,"Not Binding")</f>
        <v>Not Binding</v>
      </c>
      <c r="E42" t="str">
        <f>IF(ISNUMBER(SEARCH("Waterlogsy",VLOOKUP(A42,'FBS input file'!A:I,9,0))),"Yes","No")</f>
        <v>No</v>
      </c>
      <c r="F42" t="str">
        <f>IF(ISNUMBER(SEARCH("T2",VLOOKUP(A42,'FBS input file'!A:I,9,0))),"Yes","No")</f>
        <v>No</v>
      </c>
      <c r="G42" t="str">
        <f>IF(ISNUMBER(SEARCH("1D",VLOOKUP(A42,'FBS input file'!A:I,9,0))),"Yes","No")</f>
        <v>No</v>
      </c>
      <c r="H42" s="57">
        <f>IFERROR(_xlfn.NUMBERVALUE(VLOOKUP(A42,'FBS input file'!A:M,13,0)),0)</f>
        <v>0</v>
      </c>
      <c r="I42" s="55">
        <f>IFERROR(_xlfn.NUMBERVALUE(VLOOKUP(A42,'FBS input file'!A:M,11,0)),0)</f>
        <v>0</v>
      </c>
      <c r="J42" s="76" cm="1">
        <f t="array" aca="1" ref="J42" ca="1">IFERROR(ROUND(LOOKUP(9.99999999999999E+307,--MID(VLOOKUP(A42,'FBS input file'!A:L,10,0),MIN(FIND({0,1,2,3,4,5,6,7,8,9},VLOOKUP(A42,'FBS input file'!A:L,10,0)&amp;"0123456789")),ROW(INDIRECT("1:20")))),0),0)</f>
        <v>0</v>
      </c>
      <c r="K42" t="str" cm="1">
        <f t="array" ref="K42">_xlfn.IFS(ISNUMBER(SEARCH("*severe*",VLOOKUP(A42,'FBS input file'!A:M,10,0)))=TRUE,"Severe LB",ISNUMBER(SEARCH("*LB*",VLOOKUP(A42,'FBS input file'!A:M,10,0)))=TRUE,"LB",ISNUMBER(SEARCH("*LB*",VLOOKUP(A42,'FBS input file'!A:M,10,0)))=FALSE,"No")</f>
        <v>No</v>
      </c>
      <c r="L42" t="str" cm="1">
        <f t="array" ref="L42">IF(D42="Binding",IFERROR(_xlfn.IFS(AND(H42&gt;=$H$1,I42&gt;=$I$1),"Binding",AND(H42&gt;=$H$1,OR(J42&gt;=$J$1,K42="LB")),"Binding",AND(I42&gt;=$I$1,OR(J42&gt;=$J$1,K42="LB")),"Binding",K42="Severe LB","Binding"),"Not Binding"),"-")</f>
        <v>-</v>
      </c>
      <c r="M42">
        <f>IFERROR(_xlfn.NUMBERVALUE(VLOOKUP(A42,'FBS input file'!A:L,12,0)),"No")</f>
        <v>0</v>
      </c>
      <c r="N42" t="str">
        <f>VLOOKUP(A42,'All Plates'!A:K,3,0)</f>
        <v>Inconsistent Expert</v>
      </c>
      <c r="O42" t="str">
        <f>VLOOKUP(A42,'All Plates'!A:K,7,0)</f>
        <v>low solubility</v>
      </c>
      <c r="P42">
        <f t="shared" si="0"/>
        <v>-10000</v>
      </c>
      <c r="Q42" s="53">
        <f t="shared" si="1"/>
        <v>0</v>
      </c>
    </row>
    <row r="43" spans="1:22" x14ac:dyDescent="0.25">
      <c r="A43" t="str">
        <f>'All Plates'!A10</f>
        <v>P1_A09</v>
      </c>
      <c r="B43" s="5" t="str">
        <f>'All Plates'!J10</f>
        <v>0110705220</v>
      </c>
      <c r="C43" t="s">
        <v>4230</v>
      </c>
      <c r="D43" t="str">
        <f>IFERROR('All Plates'!K10,"Not Binding")</f>
        <v>Not Binding</v>
      </c>
      <c r="E43" t="str">
        <f>IF(ISNUMBER(SEARCH("Waterlogsy",VLOOKUP(A43,'FBS input file'!A:I,9,0))),"Yes","No")</f>
        <v>No</v>
      </c>
      <c r="F43" t="str">
        <f>IF(ISNUMBER(SEARCH("T2",VLOOKUP(A43,'FBS input file'!A:I,9,0))),"Yes","No")</f>
        <v>No</v>
      </c>
      <c r="G43" t="str">
        <f>IF(ISNUMBER(SEARCH("1D",VLOOKUP(A43,'FBS input file'!A:I,9,0))),"Yes","No")</f>
        <v>No</v>
      </c>
      <c r="H43" s="57">
        <f>IFERROR(_xlfn.NUMBERVALUE(VLOOKUP(A43,'FBS input file'!A:M,13,0)),0)</f>
        <v>0</v>
      </c>
      <c r="I43" s="55">
        <f>IFERROR(_xlfn.NUMBERVALUE(VLOOKUP(A43,'FBS input file'!A:M,11,0)),0)</f>
        <v>0</v>
      </c>
      <c r="J43" s="76" cm="1">
        <f t="array" aca="1" ref="J43" ca="1">IFERROR(ROUND(LOOKUP(9.99999999999999E+307,--MID(VLOOKUP(A43,'FBS input file'!A:L,10,0),MIN(FIND({0,1,2,3,4,5,6,7,8,9},VLOOKUP(A43,'FBS input file'!A:L,10,0)&amp;"0123456789")),ROW(INDIRECT("1:20")))),0),0)</f>
        <v>0</v>
      </c>
      <c r="K43" t="str" cm="1">
        <f t="array" ref="K43">_xlfn.IFS(ISNUMBER(SEARCH("*severe*",VLOOKUP(A43,'FBS input file'!A:M,10,0)))=TRUE,"Severe LB",ISNUMBER(SEARCH("*LB*",VLOOKUP(A43,'FBS input file'!A:M,10,0)))=TRUE,"LB",ISNUMBER(SEARCH("*LB*",VLOOKUP(A43,'FBS input file'!A:M,10,0)))=FALSE,"No")</f>
        <v>No</v>
      </c>
      <c r="L43" t="str" cm="1">
        <f t="array" ref="L43">IF(D43="Binding",IFERROR(_xlfn.IFS(AND(H43&gt;=$H$1,I43&gt;=$I$1),"Binding",AND(H43&gt;=$H$1,OR(J43&gt;=$J$1,K43="LB")),"Binding",AND(I43&gt;=$I$1,OR(J43&gt;=$J$1,K43="LB")),"Binding",K43="Severe LB","Binding"),"Not Binding"),"-")</f>
        <v>-</v>
      </c>
      <c r="M43">
        <f>IFERROR(_xlfn.NUMBERVALUE(VLOOKUP(A43,'FBS input file'!A:L,12,0)),"No")</f>
        <v>0</v>
      </c>
      <c r="N43" t="str">
        <f>VLOOKUP(A43,'All Plates'!A:K,3,0)</f>
        <v>Consistent Expert</v>
      </c>
      <c r="O43" t="str">
        <f>VLOOKUP(A43,'All Plates'!A:K,7,0)</f>
        <v>high purity</v>
      </c>
      <c r="P43">
        <f t="shared" si="0"/>
        <v>-10000</v>
      </c>
      <c r="Q43" s="53">
        <f t="shared" si="1"/>
        <v>0</v>
      </c>
    </row>
    <row r="44" spans="1:22" x14ac:dyDescent="0.25">
      <c r="A44" t="str">
        <f>'All Plates'!A11</f>
        <v>P1_A10</v>
      </c>
      <c r="B44" s="5" t="str">
        <f>'All Plates'!J11</f>
        <v>0110705942</v>
      </c>
      <c r="C44" t="s">
        <v>4231</v>
      </c>
      <c r="D44" t="str">
        <f>IFERROR('All Plates'!K11,"Not Binding")</f>
        <v>Not Binding</v>
      </c>
      <c r="E44" t="str">
        <f>IF(ISNUMBER(SEARCH("Waterlogsy",VLOOKUP(A44,'FBS input file'!A:I,9,0))),"Yes","No")</f>
        <v>No</v>
      </c>
      <c r="F44" t="str">
        <f>IF(ISNUMBER(SEARCH("T2",VLOOKUP(A44,'FBS input file'!A:I,9,0))),"Yes","No")</f>
        <v>No</v>
      </c>
      <c r="G44" t="str">
        <f>IF(ISNUMBER(SEARCH("1D",VLOOKUP(A44,'FBS input file'!A:I,9,0))),"Yes","No")</f>
        <v>No</v>
      </c>
      <c r="H44" s="57">
        <f>IFERROR(_xlfn.NUMBERVALUE(VLOOKUP(A44,'FBS input file'!A:M,13,0)),0)</f>
        <v>0</v>
      </c>
      <c r="I44" s="55">
        <f>IFERROR(_xlfn.NUMBERVALUE(VLOOKUP(A44,'FBS input file'!A:M,11,0)),0)</f>
        <v>0</v>
      </c>
      <c r="J44" s="76" cm="1">
        <f t="array" aca="1" ref="J44" ca="1">IFERROR(ROUND(LOOKUP(9.99999999999999E+307,--MID(VLOOKUP(A44,'FBS input file'!A:L,10,0),MIN(FIND({0,1,2,3,4,5,6,7,8,9},VLOOKUP(A44,'FBS input file'!A:L,10,0)&amp;"0123456789")),ROW(INDIRECT("1:20")))),0),0)</f>
        <v>0</v>
      </c>
      <c r="K44" t="str" cm="1">
        <f t="array" ref="K44">_xlfn.IFS(ISNUMBER(SEARCH("*severe*",VLOOKUP(A44,'FBS input file'!A:M,10,0)))=TRUE,"Severe LB",ISNUMBER(SEARCH("*LB*",VLOOKUP(A44,'FBS input file'!A:M,10,0)))=TRUE,"LB",ISNUMBER(SEARCH("*LB*",VLOOKUP(A44,'FBS input file'!A:M,10,0)))=FALSE,"No")</f>
        <v>No</v>
      </c>
      <c r="L44" t="str" cm="1">
        <f t="array" ref="L44">IF(D44="Binding",IFERROR(_xlfn.IFS(AND(H44&gt;=$H$1,I44&gt;=$I$1),"Binding",AND(H44&gt;=$H$1,OR(J44&gt;=$J$1,K44="LB")),"Binding",AND(I44&gt;=$I$1,OR(J44&gt;=$J$1,K44="LB")),"Binding",K44="Severe LB","Binding"),"Not Binding"),"-")</f>
        <v>-</v>
      </c>
      <c r="M44">
        <f>IFERROR(_xlfn.NUMBERVALUE(VLOOKUP(A44,'FBS input file'!A:L,12,0)),"No")</f>
        <v>0</v>
      </c>
      <c r="N44" t="str">
        <f>VLOOKUP(A44,'All Plates'!A:K,3,0)</f>
        <v>Consistent Expert</v>
      </c>
      <c r="O44" t="str">
        <f>VLOOKUP(A44,'All Plates'!A:K,7,0)</f>
        <v>high purity*</v>
      </c>
      <c r="P44">
        <f t="shared" si="0"/>
        <v>-10000</v>
      </c>
      <c r="Q44" s="53">
        <f t="shared" si="1"/>
        <v>0</v>
      </c>
    </row>
    <row r="45" spans="1:22" x14ac:dyDescent="0.25">
      <c r="A45" t="str">
        <f>'All Plates'!A12</f>
        <v>P1_A11</v>
      </c>
      <c r="B45" s="5" t="str">
        <f>'All Plates'!J12</f>
        <v>0110705941</v>
      </c>
      <c r="C45" t="s">
        <v>4232</v>
      </c>
      <c r="D45" t="str">
        <f>IFERROR('All Plates'!K12,"Not Binding")</f>
        <v>Not Binding</v>
      </c>
      <c r="E45" t="str">
        <f>IF(ISNUMBER(SEARCH("Waterlogsy",VLOOKUP(A45,'FBS input file'!A:I,9,0))),"Yes","No")</f>
        <v>No</v>
      </c>
      <c r="F45" t="str">
        <f>IF(ISNUMBER(SEARCH("T2",VLOOKUP(A45,'FBS input file'!A:I,9,0))),"Yes","No")</f>
        <v>No</v>
      </c>
      <c r="G45" t="str">
        <f>IF(ISNUMBER(SEARCH("1D",VLOOKUP(A45,'FBS input file'!A:I,9,0))),"Yes","No")</f>
        <v>No</v>
      </c>
      <c r="H45" s="57">
        <f>IFERROR(_xlfn.NUMBERVALUE(VLOOKUP(A45,'FBS input file'!A:M,13,0)),0)</f>
        <v>0</v>
      </c>
      <c r="I45" s="55">
        <f>IFERROR(_xlfn.NUMBERVALUE(VLOOKUP(A45,'FBS input file'!A:M,11,0)),0)</f>
        <v>0</v>
      </c>
      <c r="J45" s="76" cm="1">
        <f t="array" aca="1" ref="J45" ca="1">IFERROR(ROUND(LOOKUP(9.99999999999999E+307,--MID(VLOOKUP(A45,'FBS input file'!A:L,10,0),MIN(FIND({0,1,2,3,4,5,6,7,8,9},VLOOKUP(A45,'FBS input file'!A:L,10,0)&amp;"0123456789")),ROW(INDIRECT("1:20")))),0),0)</f>
        <v>0</v>
      </c>
      <c r="K45" t="str" cm="1">
        <f t="array" ref="K45">_xlfn.IFS(ISNUMBER(SEARCH("*severe*",VLOOKUP(A45,'FBS input file'!A:M,10,0)))=TRUE,"Severe LB",ISNUMBER(SEARCH("*LB*",VLOOKUP(A45,'FBS input file'!A:M,10,0)))=TRUE,"LB",ISNUMBER(SEARCH("*LB*",VLOOKUP(A45,'FBS input file'!A:M,10,0)))=FALSE,"No")</f>
        <v>No</v>
      </c>
      <c r="L45" t="str" cm="1">
        <f t="array" ref="L45">IF(D45="Binding",IFERROR(_xlfn.IFS(AND(H45&gt;=$H$1,I45&gt;=$I$1),"Binding",AND(H45&gt;=$H$1,OR(J45&gt;=$J$1,K45="LB")),"Binding",AND(I45&gt;=$I$1,OR(J45&gt;=$J$1,K45="LB")),"Binding",K45="Severe LB","Binding"),"Not Binding"),"-")</f>
        <v>-</v>
      </c>
      <c r="M45">
        <f>IFERROR(_xlfn.NUMBERVALUE(VLOOKUP(A45,'FBS input file'!A:L,12,0)),"No")</f>
        <v>0</v>
      </c>
      <c r="N45" t="str">
        <f>VLOOKUP(A45,'All Plates'!A:K,3,0)</f>
        <v>Inconsistent Expert</v>
      </c>
      <c r="O45" t="str">
        <f>VLOOKUP(A45,'All Plates'!A:K,7,0)</f>
        <v>low solubility</v>
      </c>
      <c r="P45">
        <f t="shared" si="0"/>
        <v>-10000</v>
      </c>
      <c r="Q45" s="53">
        <f t="shared" si="1"/>
        <v>0</v>
      </c>
    </row>
    <row r="46" spans="1:22" ht="15.75" thickBot="1" x14ac:dyDescent="0.3">
      <c r="A46" t="str">
        <f>'All Plates'!A13</f>
        <v>P1_A12</v>
      </c>
      <c r="B46" s="5" t="str">
        <f>'All Plates'!J13</f>
        <v>0110705940</v>
      </c>
      <c r="C46" t="s">
        <v>4233</v>
      </c>
      <c r="D46" t="str">
        <f>IFERROR('All Plates'!K13,"Not Binding")</f>
        <v>Not Binding</v>
      </c>
      <c r="E46" t="str">
        <f>IF(ISNUMBER(SEARCH("Waterlogsy",VLOOKUP(A46,'FBS input file'!A:I,9,0))),"Yes","No")</f>
        <v>No</v>
      </c>
      <c r="F46" t="str">
        <f>IF(ISNUMBER(SEARCH("T2",VLOOKUP(A46,'FBS input file'!A:I,9,0))),"Yes","No")</f>
        <v>No</v>
      </c>
      <c r="G46" t="str">
        <f>IF(ISNUMBER(SEARCH("1D",VLOOKUP(A46,'FBS input file'!A:I,9,0))),"Yes","No")</f>
        <v>No</v>
      </c>
      <c r="H46" s="57">
        <f>IFERROR(_xlfn.NUMBERVALUE(VLOOKUP(A46,'FBS input file'!A:M,13,0)),0)</f>
        <v>0</v>
      </c>
      <c r="I46" s="55">
        <f>IFERROR(_xlfn.NUMBERVALUE(VLOOKUP(A46,'FBS input file'!A:M,11,0)),0)</f>
        <v>0</v>
      </c>
      <c r="J46" s="76" cm="1">
        <f t="array" aca="1" ref="J46" ca="1">IFERROR(ROUND(LOOKUP(9.99999999999999E+307,--MID(VLOOKUP(A46,'FBS input file'!A:L,10,0),MIN(FIND({0,1,2,3,4,5,6,7,8,9},VLOOKUP(A46,'FBS input file'!A:L,10,0)&amp;"0123456789")),ROW(INDIRECT("1:20")))),0),0)</f>
        <v>0</v>
      </c>
      <c r="K46" t="str" cm="1">
        <f t="array" ref="K46">_xlfn.IFS(ISNUMBER(SEARCH("*severe*",VLOOKUP(A46,'FBS input file'!A:M,10,0)))=TRUE,"Severe LB",ISNUMBER(SEARCH("*LB*",VLOOKUP(A46,'FBS input file'!A:M,10,0)))=TRUE,"LB",ISNUMBER(SEARCH("*LB*",VLOOKUP(A46,'FBS input file'!A:M,10,0)))=FALSE,"No")</f>
        <v>No</v>
      </c>
      <c r="L46" t="str" cm="1">
        <f t="array" ref="L46">IF(D46="Binding",IFERROR(_xlfn.IFS(AND(H46&gt;=$H$1,I46&gt;=$I$1),"Binding",AND(H46&gt;=$H$1,OR(J46&gt;=$J$1,K46="LB")),"Binding",AND(I46&gt;=$I$1,OR(J46&gt;=$J$1,K46="LB")),"Binding",K46="Severe LB","Binding"),"Not Binding"),"-")</f>
        <v>-</v>
      </c>
      <c r="M46">
        <f>IFERROR(_xlfn.NUMBERVALUE(VLOOKUP(A46,'FBS input file'!A:L,12,0)),"No")</f>
        <v>0</v>
      </c>
      <c r="N46" t="str">
        <f>VLOOKUP(A46,'All Plates'!A:K,3,0)</f>
        <v>Consistent Expert</v>
      </c>
      <c r="O46" t="str">
        <f>VLOOKUP(A46,'All Plates'!A:K,7,0)</f>
        <v>high purity</v>
      </c>
      <c r="P46">
        <f t="shared" si="0"/>
        <v>-10000</v>
      </c>
      <c r="Q46" s="53">
        <f t="shared" si="1"/>
        <v>0</v>
      </c>
    </row>
    <row r="47" spans="1:22" ht="15.75" thickBot="1" x14ac:dyDescent="0.3">
      <c r="A47" t="str">
        <f>'All Plates'!A14</f>
        <v>P1_B01</v>
      </c>
      <c r="B47" s="5" t="str">
        <f>'All Plates'!J14</f>
        <v>0110705928</v>
      </c>
      <c r="C47" t="s">
        <v>4234</v>
      </c>
      <c r="D47" t="str">
        <f>IFERROR('All Plates'!K14,"Not Binding")</f>
        <v>Not Binding</v>
      </c>
      <c r="E47" t="str">
        <f>IF(ISNUMBER(SEARCH("Waterlogsy",VLOOKUP(A47,'FBS input file'!A:I,9,0))),"Yes","No")</f>
        <v>No</v>
      </c>
      <c r="F47" t="str">
        <f>IF(ISNUMBER(SEARCH("T2",VLOOKUP(A47,'FBS input file'!A:I,9,0))),"Yes","No")</f>
        <v>No</v>
      </c>
      <c r="G47" t="str">
        <f>IF(ISNUMBER(SEARCH("1D",VLOOKUP(A47,'FBS input file'!A:I,9,0))),"Yes","No")</f>
        <v>No</v>
      </c>
      <c r="H47" s="57">
        <f>IFERROR(_xlfn.NUMBERVALUE(VLOOKUP(A47,'FBS input file'!A:M,13,0)),0)</f>
        <v>0</v>
      </c>
      <c r="I47" s="55">
        <f>IFERROR(_xlfn.NUMBERVALUE(VLOOKUP(A47,'FBS input file'!A:M,11,0)),0)</f>
        <v>0</v>
      </c>
      <c r="J47" s="76" cm="1">
        <f t="array" aca="1" ref="J47" ca="1">IFERROR(ROUND(LOOKUP(9.99999999999999E+307,--MID(VLOOKUP(A47,'FBS input file'!A:L,10,0),MIN(FIND({0,1,2,3,4,5,6,7,8,9},VLOOKUP(A47,'FBS input file'!A:L,10,0)&amp;"0123456789")),ROW(INDIRECT("1:20")))),0),0)</f>
        <v>0</v>
      </c>
      <c r="K47" t="str" cm="1">
        <f t="array" ref="K47">_xlfn.IFS(ISNUMBER(SEARCH("*severe*",VLOOKUP(A47,'FBS input file'!A:M,10,0)))=TRUE,"Severe LB",ISNUMBER(SEARCH("*LB*",VLOOKUP(A47,'FBS input file'!A:M,10,0)))=TRUE,"LB",ISNUMBER(SEARCH("*LB*",VLOOKUP(A47,'FBS input file'!A:M,10,0)))=FALSE,"No")</f>
        <v>No</v>
      </c>
      <c r="L47" t="str" cm="1">
        <f t="array" ref="L47">IF(D47="Binding",IFERROR(_xlfn.IFS(AND(H47&gt;=$H$1,I47&gt;=$I$1),"Binding",AND(H47&gt;=$H$1,OR(J47&gt;=$J$1,K47="LB")),"Binding",AND(I47&gt;=$I$1,OR(J47&gt;=$J$1,K47="LB")),"Binding",K47="Severe LB","Binding"),"Not Binding"),"-")</f>
        <v>-</v>
      </c>
      <c r="M47">
        <f>IFERROR(_xlfn.NUMBERVALUE(VLOOKUP(A47,'FBS input file'!A:L,12,0)),"No")</f>
        <v>0</v>
      </c>
      <c r="N47" t="str">
        <f>VLOOKUP(A47,'All Plates'!A:K,3,0)</f>
        <v>Consistent Expert</v>
      </c>
      <c r="O47" t="str">
        <f>VLOOKUP(A47,'All Plates'!A:K,7,0)</f>
        <v>medium purity*</v>
      </c>
      <c r="P47">
        <f t="shared" si="0"/>
        <v>-10000</v>
      </c>
      <c r="Q47" s="53">
        <f t="shared" si="1"/>
        <v>0</v>
      </c>
      <c r="S47" s="43" t="s">
        <v>4098</v>
      </c>
      <c r="T47" s="40"/>
      <c r="U47" s="42"/>
      <c r="V47" s="42"/>
    </row>
    <row r="48" spans="1:22" x14ac:dyDescent="0.25">
      <c r="A48" t="str">
        <f>'All Plates'!A16</f>
        <v>P1_B03</v>
      </c>
      <c r="B48" s="5" t="str">
        <f>'All Plates'!J16</f>
        <v>0110705930</v>
      </c>
      <c r="C48" t="s">
        <v>4236</v>
      </c>
      <c r="D48" t="str">
        <f>IFERROR('All Plates'!K16,"Not Binding")</f>
        <v>Not Binding</v>
      </c>
      <c r="E48" t="str">
        <f>IF(ISNUMBER(SEARCH("Waterlogsy",VLOOKUP(A48,'FBS input file'!A:I,9,0))),"Yes","No")</f>
        <v>No</v>
      </c>
      <c r="F48" t="str">
        <f>IF(ISNUMBER(SEARCH("T2",VLOOKUP(A48,'FBS input file'!A:I,9,0))),"Yes","No")</f>
        <v>No</v>
      </c>
      <c r="G48" t="str">
        <f>IF(ISNUMBER(SEARCH("1D",VLOOKUP(A48,'FBS input file'!A:I,9,0))),"Yes","No")</f>
        <v>No</v>
      </c>
      <c r="H48" s="57">
        <f>IFERROR(_xlfn.NUMBERVALUE(VLOOKUP(A48,'FBS input file'!A:M,13,0)),0)</f>
        <v>0</v>
      </c>
      <c r="I48" s="55">
        <f>IFERROR(_xlfn.NUMBERVALUE(VLOOKUP(A48,'FBS input file'!A:M,11,0)),0)</f>
        <v>0</v>
      </c>
      <c r="J48" s="76" cm="1">
        <f t="array" aca="1" ref="J48" ca="1">IFERROR(ROUND(LOOKUP(9.99999999999999E+307,--MID(VLOOKUP(A48,'FBS input file'!A:L,10,0),MIN(FIND({0,1,2,3,4,5,6,7,8,9},VLOOKUP(A48,'FBS input file'!A:L,10,0)&amp;"0123456789")),ROW(INDIRECT("1:20")))),0),0)</f>
        <v>0</v>
      </c>
      <c r="K48" t="str" cm="1">
        <f t="array" ref="K48">_xlfn.IFS(ISNUMBER(SEARCH("*severe*",VLOOKUP(A48,'FBS input file'!A:M,10,0)))=TRUE,"Severe LB",ISNUMBER(SEARCH("*LB*",VLOOKUP(A48,'FBS input file'!A:M,10,0)))=TRUE,"LB",ISNUMBER(SEARCH("*LB*",VLOOKUP(A48,'FBS input file'!A:M,10,0)))=FALSE,"No")</f>
        <v>No</v>
      </c>
      <c r="L48" t="str" cm="1">
        <f t="array" ref="L48">IF(D48="Binding",IFERROR(_xlfn.IFS(AND(H48&gt;=$H$1,I48&gt;=$I$1),"Binding",AND(H48&gt;=$H$1,OR(J48&gt;=$J$1,K48="LB")),"Binding",AND(I48&gt;=$I$1,OR(J48&gt;=$J$1,K48="LB")),"Binding",K48="Severe LB","Binding"),"Not Binding"),"-")</f>
        <v>-</v>
      </c>
      <c r="M48">
        <f>IFERROR(_xlfn.NUMBERVALUE(VLOOKUP(A48,'FBS input file'!A:L,12,0)),"No")</f>
        <v>0</v>
      </c>
      <c r="N48" t="str">
        <f>VLOOKUP(A48,'All Plates'!A:K,3,0)</f>
        <v>Consistent Expert</v>
      </c>
      <c r="O48" t="str">
        <f>VLOOKUP(A48,'All Plates'!A:K,7,0)</f>
        <v>addtional signals or too few signals</v>
      </c>
      <c r="P48">
        <f t="shared" si="0"/>
        <v>-10000</v>
      </c>
      <c r="Q48" s="53">
        <f t="shared" si="1"/>
        <v>0</v>
      </c>
      <c r="S48" s="19" t="s">
        <v>4993</v>
      </c>
      <c r="T48" s="44">
        <f ca="1">COUNTIFS(L:L,"Binding",H:H,"&gt;="&amp;H1)</f>
        <v>1</v>
      </c>
      <c r="U48" s="42"/>
      <c r="V48" s="42"/>
    </row>
    <row r="49" spans="1:22" x14ac:dyDescent="0.25">
      <c r="A49" t="str">
        <f>'All Plates'!A17</f>
        <v>P1_B04</v>
      </c>
      <c r="B49" s="5" t="str">
        <f>'All Plates'!J17</f>
        <v>0110705931</v>
      </c>
      <c r="C49" t="s">
        <v>4237</v>
      </c>
      <c r="D49" t="str">
        <f>IFERROR('All Plates'!K17,"Not Binding")</f>
        <v>Not Binding</v>
      </c>
      <c r="E49" t="str">
        <f>IF(ISNUMBER(SEARCH("Waterlogsy",VLOOKUP(A49,'FBS input file'!A:I,9,0))),"Yes","No")</f>
        <v>No</v>
      </c>
      <c r="F49" t="str">
        <f>IF(ISNUMBER(SEARCH("T2",VLOOKUP(A49,'FBS input file'!A:I,9,0))),"Yes","No")</f>
        <v>No</v>
      </c>
      <c r="G49" t="str">
        <f>IF(ISNUMBER(SEARCH("1D",VLOOKUP(A49,'FBS input file'!A:I,9,0))),"Yes","No")</f>
        <v>No</v>
      </c>
      <c r="H49" s="57">
        <f>IFERROR(_xlfn.NUMBERVALUE(VLOOKUP(A49,'FBS input file'!A:M,13,0)),0)</f>
        <v>0</v>
      </c>
      <c r="I49" s="55">
        <f>IFERROR(_xlfn.NUMBERVALUE(VLOOKUP(A49,'FBS input file'!A:M,11,0)),0)</f>
        <v>0</v>
      </c>
      <c r="J49" s="76" cm="1">
        <f t="array" aca="1" ref="J49" ca="1">IFERROR(ROUND(LOOKUP(9.99999999999999E+307,--MID(VLOOKUP(A49,'FBS input file'!A:L,10,0),MIN(FIND({0,1,2,3,4,5,6,7,8,9},VLOOKUP(A49,'FBS input file'!A:L,10,0)&amp;"0123456789")),ROW(INDIRECT("1:20")))),0),0)</f>
        <v>0</v>
      </c>
      <c r="K49" t="str" cm="1">
        <f t="array" ref="K49">_xlfn.IFS(ISNUMBER(SEARCH("*severe*",VLOOKUP(A49,'FBS input file'!A:M,10,0)))=TRUE,"Severe LB",ISNUMBER(SEARCH("*LB*",VLOOKUP(A49,'FBS input file'!A:M,10,0)))=TRUE,"LB",ISNUMBER(SEARCH("*LB*",VLOOKUP(A49,'FBS input file'!A:M,10,0)))=FALSE,"No")</f>
        <v>No</v>
      </c>
      <c r="L49" t="str" cm="1">
        <f t="array" ref="L49">IF(D49="Binding",IFERROR(_xlfn.IFS(AND(H49&gt;=$H$1,I49&gt;=$I$1),"Binding",AND(H49&gt;=$H$1,OR(J49&gt;=$J$1,K49="LB")),"Binding",AND(I49&gt;=$I$1,OR(J49&gt;=$J$1,K49="LB")),"Binding",K49="Severe LB","Binding"),"Not Binding"),"-")</f>
        <v>-</v>
      </c>
      <c r="M49">
        <f>IFERROR(_xlfn.NUMBERVALUE(VLOOKUP(A49,'FBS input file'!A:L,12,0)),"No")</f>
        <v>0</v>
      </c>
      <c r="N49" t="str">
        <f>VLOOKUP(A49,'All Plates'!A:K,3,0)</f>
        <v>Inconsistent Expert</v>
      </c>
      <c r="O49" t="str">
        <f>VLOOKUP(A49,'All Plates'!A:K,7,0)</f>
        <v>low solubility</v>
      </c>
      <c r="P49">
        <f t="shared" si="0"/>
        <v>-10000</v>
      </c>
      <c r="Q49" s="53">
        <f t="shared" si="1"/>
        <v>0</v>
      </c>
      <c r="S49" s="19" t="s">
        <v>4991</v>
      </c>
      <c r="T49" s="44">
        <f ca="1">COUNTIFS(L:L,"Binding",I:I,"&gt;="&amp;I1)</f>
        <v>0</v>
      </c>
      <c r="U49" s="42"/>
      <c r="V49" s="42"/>
    </row>
    <row r="50" spans="1:22" ht="15.75" thickBot="1" x14ac:dyDescent="0.3">
      <c r="A50" t="str">
        <f>'All Plates'!A18</f>
        <v>P1_B05</v>
      </c>
      <c r="B50" s="5" t="str">
        <f>'All Plates'!J18</f>
        <v>0110705932</v>
      </c>
      <c r="C50" t="s">
        <v>4238</v>
      </c>
      <c r="D50" t="str">
        <f>IFERROR('All Plates'!K18,"Not Binding")</f>
        <v>Not Binding</v>
      </c>
      <c r="E50" t="str">
        <f>IF(ISNUMBER(SEARCH("Waterlogsy",VLOOKUP(A50,'FBS input file'!A:I,9,0))),"Yes","No")</f>
        <v>No</v>
      </c>
      <c r="F50" t="str">
        <f>IF(ISNUMBER(SEARCH("T2",VLOOKUP(A50,'FBS input file'!A:I,9,0))),"Yes","No")</f>
        <v>No</v>
      </c>
      <c r="G50" t="str">
        <f>IF(ISNUMBER(SEARCH("1D",VLOOKUP(A50,'FBS input file'!A:I,9,0))),"Yes","No")</f>
        <v>No</v>
      </c>
      <c r="H50" s="57">
        <f>IFERROR(_xlfn.NUMBERVALUE(VLOOKUP(A50,'FBS input file'!A:M,13,0)),0)</f>
        <v>0</v>
      </c>
      <c r="I50" s="55">
        <f>IFERROR(_xlfn.NUMBERVALUE(VLOOKUP(A50,'FBS input file'!A:M,11,0)),0)</f>
        <v>0</v>
      </c>
      <c r="J50" s="76" cm="1">
        <f t="array" aca="1" ref="J50" ca="1">IFERROR(ROUND(LOOKUP(9.99999999999999E+307,--MID(VLOOKUP(A50,'FBS input file'!A:L,10,0),MIN(FIND({0,1,2,3,4,5,6,7,8,9},VLOOKUP(A50,'FBS input file'!A:L,10,0)&amp;"0123456789")),ROW(INDIRECT("1:20")))),0),0)</f>
        <v>0</v>
      </c>
      <c r="K50" t="str" cm="1">
        <f t="array" ref="K50">_xlfn.IFS(ISNUMBER(SEARCH("*severe*",VLOOKUP(A50,'FBS input file'!A:M,10,0)))=TRUE,"Severe LB",ISNUMBER(SEARCH("*LB*",VLOOKUP(A50,'FBS input file'!A:M,10,0)))=TRUE,"LB",ISNUMBER(SEARCH("*LB*",VLOOKUP(A50,'FBS input file'!A:M,10,0)))=FALSE,"No")</f>
        <v>No</v>
      </c>
      <c r="L50" t="str" cm="1">
        <f t="array" ref="L50">IF(D50="Binding",IFERROR(_xlfn.IFS(AND(H50&gt;=$H$1,I50&gt;=$I$1),"Binding",AND(H50&gt;=$H$1,OR(J50&gt;=$J$1,K50="LB")),"Binding",AND(I50&gt;=$I$1,OR(J50&gt;=$J$1,K50="LB")),"Binding",K50="Severe LB","Binding"),"Not Binding"),"-")</f>
        <v>-</v>
      </c>
      <c r="M50">
        <f>IFERROR(_xlfn.NUMBERVALUE(VLOOKUP(A50,'FBS input file'!A:L,12,0)),"No")</f>
        <v>0</v>
      </c>
      <c r="N50" t="str">
        <f>VLOOKUP(A50,'All Plates'!A:K,3,0)</f>
        <v>Inconsistent Expert</v>
      </c>
      <c r="O50" t="str">
        <f>VLOOKUP(A50,'All Plates'!A:K,7,0)</f>
        <v>low solubility</v>
      </c>
      <c r="P50">
        <f t="shared" si="0"/>
        <v>-10000</v>
      </c>
      <c r="Q50" s="53">
        <f t="shared" si="1"/>
        <v>0</v>
      </c>
      <c r="S50" s="19" t="s">
        <v>4994</v>
      </c>
      <c r="T50" s="44">
        <f ca="1">COUNTIFS(L:L,"Binding",J:J,"&gt;="&amp;J1)+COUNTIFS(L:L,"Binding",K:K,"LB")-COUNTIFS(L:L,"Binding",J:J,"&gt;="&amp;J1,K:K,"LB")</f>
        <v>1</v>
      </c>
      <c r="U50" s="42"/>
      <c r="V50" s="42"/>
    </row>
    <row r="51" spans="1:22" x14ac:dyDescent="0.25">
      <c r="A51" t="str">
        <f>'All Plates'!A19</f>
        <v>P1_B06</v>
      </c>
      <c r="B51" s="5" t="str">
        <f>'All Plates'!J19</f>
        <v>0110705933</v>
      </c>
      <c r="C51" t="s">
        <v>4239</v>
      </c>
      <c r="D51" t="str">
        <f>IFERROR('All Plates'!K19,"Not Binding")</f>
        <v>Not Binding</v>
      </c>
      <c r="E51" t="str">
        <f>IF(ISNUMBER(SEARCH("Waterlogsy",VLOOKUP(A51,'FBS input file'!A:I,9,0))),"Yes","No")</f>
        <v>No</v>
      </c>
      <c r="F51" t="str">
        <f>IF(ISNUMBER(SEARCH("T2",VLOOKUP(A51,'FBS input file'!A:I,9,0))),"Yes","No")</f>
        <v>No</v>
      </c>
      <c r="G51" t="str">
        <f>IF(ISNUMBER(SEARCH("1D",VLOOKUP(A51,'FBS input file'!A:I,9,0))),"Yes","No")</f>
        <v>No</v>
      </c>
      <c r="H51" s="57">
        <f>IFERROR(_xlfn.NUMBERVALUE(VLOOKUP(A51,'FBS input file'!A:M,13,0)),0)</f>
        <v>0</v>
      </c>
      <c r="I51" s="55">
        <f>IFERROR(_xlfn.NUMBERVALUE(VLOOKUP(A51,'FBS input file'!A:M,11,0)),0)</f>
        <v>0</v>
      </c>
      <c r="J51" s="76" cm="1">
        <f t="array" aca="1" ref="J51" ca="1">IFERROR(ROUND(LOOKUP(9.99999999999999E+307,--MID(VLOOKUP(A51,'FBS input file'!A:L,10,0),MIN(FIND({0,1,2,3,4,5,6,7,8,9},VLOOKUP(A51,'FBS input file'!A:L,10,0)&amp;"0123456789")),ROW(INDIRECT("1:20")))),0),0)</f>
        <v>0</v>
      </c>
      <c r="K51" t="str" cm="1">
        <f t="array" ref="K51">_xlfn.IFS(ISNUMBER(SEARCH("*severe*",VLOOKUP(A51,'FBS input file'!A:M,10,0)))=TRUE,"Severe LB",ISNUMBER(SEARCH("*LB*",VLOOKUP(A51,'FBS input file'!A:M,10,0)))=TRUE,"LB",ISNUMBER(SEARCH("*LB*",VLOOKUP(A51,'FBS input file'!A:M,10,0)))=FALSE,"No")</f>
        <v>No</v>
      </c>
      <c r="L51" t="str" cm="1">
        <f t="array" ref="L51">IF(D51="Binding",IFERROR(_xlfn.IFS(AND(H51&gt;=$H$1,I51&gt;=$I$1),"Binding",AND(H51&gt;=$H$1,OR(J51&gt;=$J$1,K51="LB")),"Binding",AND(I51&gt;=$I$1,OR(J51&gt;=$J$1,K51="LB")),"Binding",K51="Severe LB","Binding"),"Not Binding"),"-")</f>
        <v>-</v>
      </c>
      <c r="M51">
        <f>IFERROR(_xlfn.NUMBERVALUE(VLOOKUP(A51,'FBS input file'!A:L,12,0)),"No")</f>
        <v>0</v>
      </c>
      <c r="N51" t="str">
        <f>VLOOKUP(A51,'All Plates'!A:K,3,0)</f>
        <v>Inconsistent Expert</v>
      </c>
      <c r="O51" t="str">
        <f>VLOOKUP(A51,'All Plates'!A:K,7,0)</f>
        <v>low solubility</v>
      </c>
      <c r="P51">
        <f t="shared" si="0"/>
        <v>-10000</v>
      </c>
      <c r="Q51" s="53">
        <f t="shared" si="1"/>
        <v>0</v>
      </c>
      <c r="S51" s="45" t="s">
        <v>4995</v>
      </c>
      <c r="T51" s="46">
        <f ca="1">COUNTIFS(L:L,"Binding",H:H,"&gt;="&amp;H1,I:I,"&gt;="&amp;I1)</f>
        <v>0</v>
      </c>
      <c r="U51" s="42"/>
      <c r="V51" s="42"/>
    </row>
    <row r="52" spans="1:22" x14ac:dyDescent="0.25">
      <c r="A52" t="str">
        <f>'All Plates'!A20</f>
        <v>P1_B07</v>
      </c>
      <c r="B52" s="5" t="str">
        <f>'All Plates'!J20</f>
        <v>0110705934</v>
      </c>
      <c r="C52" t="s">
        <v>4240</v>
      </c>
      <c r="D52" t="str">
        <f>IFERROR('All Plates'!K20,"Not Binding")</f>
        <v>Not Binding</v>
      </c>
      <c r="E52" t="str">
        <f>IF(ISNUMBER(SEARCH("Waterlogsy",VLOOKUP(A52,'FBS input file'!A:I,9,0))),"Yes","No")</f>
        <v>No</v>
      </c>
      <c r="F52" t="str">
        <f>IF(ISNUMBER(SEARCH("T2",VLOOKUP(A52,'FBS input file'!A:I,9,0))),"Yes","No")</f>
        <v>No</v>
      </c>
      <c r="G52" t="str">
        <f>IF(ISNUMBER(SEARCH("1D",VLOOKUP(A52,'FBS input file'!A:I,9,0))),"Yes","No")</f>
        <v>No</v>
      </c>
      <c r="H52" s="57">
        <f>IFERROR(_xlfn.NUMBERVALUE(VLOOKUP(A52,'FBS input file'!A:M,13,0)),0)</f>
        <v>0</v>
      </c>
      <c r="I52" s="55">
        <f>IFERROR(_xlfn.NUMBERVALUE(VLOOKUP(A52,'FBS input file'!A:M,11,0)),0)</f>
        <v>0</v>
      </c>
      <c r="J52" s="76" cm="1">
        <f t="array" aca="1" ref="J52" ca="1">IFERROR(ROUND(LOOKUP(9.99999999999999E+307,--MID(VLOOKUP(A52,'FBS input file'!A:L,10,0),MIN(FIND({0,1,2,3,4,5,6,7,8,9},VLOOKUP(A52,'FBS input file'!A:L,10,0)&amp;"0123456789")),ROW(INDIRECT("1:20")))),0),0)</f>
        <v>0</v>
      </c>
      <c r="K52" t="str" cm="1">
        <f t="array" ref="K52">_xlfn.IFS(ISNUMBER(SEARCH("*severe*",VLOOKUP(A52,'FBS input file'!A:M,10,0)))=TRUE,"Severe LB",ISNUMBER(SEARCH("*LB*",VLOOKUP(A52,'FBS input file'!A:M,10,0)))=TRUE,"LB",ISNUMBER(SEARCH("*LB*",VLOOKUP(A52,'FBS input file'!A:M,10,0)))=FALSE,"No")</f>
        <v>No</v>
      </c>
      <c r="L52" t="str" cm="1">
        <f t="array" ref="L52">IF(D52="Binding",IFERROR(_xlfn.IFS(AND(H52&gt;=$H$1,I52&gt;=$I$1),"Binding",AND(H52&gt;=$H$1,OR(J52&gt;=$J$1,K52="LB")),"Binding",AND(I52&gt;=$I$1,OR(J52&gt;=$J$1,K52="LB")),"Binding",K52="Severe LB","Binding"),"Not Binding"),"-")</f>
        <v>-</v>
      </c>
      <c r="M52">
        <f>IFERROR(_xlfn.NUMBERVALUE(VLOOKUP(A52,'FBS input file'!A:L,12,0)),"No")</f>
        <v>0</v>
      </c>
      <c r="N52" t="str">
        <f>VLOOKUP(A52,'All Plates'!A:K,3,0)</f>
        <v>Consistent Expert</v>
      </c>
      <c r="O52" t="str">
        <f>VLOOKUP(A52,'All Plates'!A:K,7,0)</f>
        <v>high purity</v>
      </c>
      <c r="P52">
        <f t="shared" si="0"/>
        <v>-10000</v>
      </c>
      <c r="Q52" s="53">
        <f t="shared" si="1"/>
        <v>0</v>
      </c>
      <c r="S52" s="47" t="s">
        <v>4996</v>
      </c>
      <c r="T52" s="48">
        <f ca="1">COUNTIFS(L:L,"Binding",H:H,"&gt;="&amp;H1,J:J,"&gt;="&amp;J1)+COUNTIFS(L:L,"Binding",H:H,"&gt;="&amp;H1,K:K,"LB")-COUNTIFS(L:L,"Binding",H:H,"&gt;="&amp;H1,J:J,"&gt;="&amp;J1,K:K,"LB")</f>
        <v>1</v>
      </c>
      <c r="U52" s="42"/>
      <c r="V52" s="42"/>
    </row>
    <row r="53" spans="1:22" x14ac:dyDescent="0.25">
      <c r="A53" t="str">
        <f>'All Plates'!A21</f>
        <v>P1_B08</v>
      </c>
      <c r="B53" s="5" t="str">
        <f>'All Plates'!J21</f>
        <v>0110705935</v>
      </c>
      <c r="C53" t="s">
        <v>4241</v>
      </c>
      <c r="D53" t="str">
        <f>IFERROR('All Plates'!K21,"Not Binding")</f>
        <v>Not Binding</v>
      </c>
      <c r="E53" t="str">
        <f>IF(ISNUMBER(SEARCH("Waterlogsy",VLOOKUP(A53,'FBS input file'!A:I,9,0))),"Yes","No")</f>
        <v>No</v>
      </c>
      <c r="F53" t="str">
        <f>IF(ISNUMBER(SEARCH("T2",VLOOKUP(A53,'FBS input file'!A:I,9,0))),"Yes","No")</f>
        <v>No</v>
      </c>
      <c r="G53" t="str">
        <f>IF(ISNUMBER(SEARCH("1D",VLOOKUP(A53,'FBS input file'!A:I,9,0))),"Yes","No")</f>
        <v>No</v>
      </c>
      <c r="H53" s="57">
        <f>IFERROR(_xlfn.NUMBERVALUE(VLOOKUP(A53,'FBS input file'!A:M,13,0)),0)</f>
        <v>0</v>
      </c>
      <c r="I53" s="55">
        <f>IFERROR(_xlfn.NUMBERVALUE(VLOOKUP(A53,'FBS input file'!A:M,11,0)),0)</f>
        <v>0</v>
      </c>
      <c r="J53" s="76" cm="1">
        <f t="array" aca="1" ref="J53" ca="1">IFERROR(ROUND(LOOKUP(9.99999999999999E+307,--MID(VLOOKUP(A53,'FBS input file'!A:L,10,0),MIN(FIND({0,1,2,3,4,5,6,7,8,9},VLOOKUP(A53,'FBS input file'!A:L,10,0)&amp;"0123456789")),ROW(INDIRECT("1:20")))),0),0)</f>
        <v>0</v>
      </c>
      <c r="K53" t="str" cm="1">
        <f t="array" ref="K53">_xlfn.IFS(ISNUMBER(SEARCH("*severe*",VLOOKUP(A53,'FBS input file'!A:M,10,0)))=TRUE,"Severe LB",ISNUMBER(SEARCH("*LB*",VLOOKUP(A53,'FBS input file'!A:M,10,0)))=TRUE,"LB",ISNUMBER(SEARCH("*LB*",VLOOKUP(A53,'FBS input file'!A:M,10,0)))=FALSE,"No")</f>
        <v>No</v>
      </c>
      <c r="L53" t="str" cm="1">
        <f t="array" ref="L53">IF(D53="Binding",IFERROR(_xlfn.IFS(AND(H53&gt;=$H$1,I53&gt;=$I$1),"Binding",AND(H53&gt;=$H$1,OR(J53&gt;=$J$1,K53="LB")),"Binding",AND(I53&gt;=$I$1,OR(J53&gt;=$J$1,K53="LB")),"Binding",K53="Severe LB","Binding"),"Not Binding"),"-")</f>
        <v>-</v>
      </c>
      <c r="M53">
        <f>IFERROR(_xlfn.NUMBERVALUE(VLOOKUP(A53,'FBS input file'!A:L,12,0)),"No")</f>
        <v>0</v>
      </c>
      <c r="N53" t="str">
        <f>VLOOKUP(A53,'All Plates'!A:K,3,0)</f>
        <v>Consistent Expert</v>
      </c>
      <c r="O53" t="str">
        <f>VLOOKUP(A53,'All Plates'!A:K,7,0)</f>
        <v>high purity</v>
      </c>
      <c r="P53">
        <f t="shared" si="0"/>
        <v>-10000</v>
      </c>
      <c r="Q53" s="53">
        <f t="shared" si="1"/>
        <v>0</v>
      </c>
      <c r="S53" s="47" t="s">
        <v>4997</v>
      </c>
      <c r="T53" s="48">
        <f ca="1">COUNTIFS(L:L,"Binding",I:I,"&gt;="&amp;I1,J:J,"&gt;="&amp;J1)+COUNTIFS(L:L,"Binding",I:I,"&gt;="&amp;I1,K:K,"LB")-COUNTIFS(L:L,"Binding",I:I,"&gt;="&amp;I1,J:J,"&gt;="&amp;J1,K:K,"LB")</f>
        <v>0</v>
      </c>
      <c r="U53" s="42"/>
      <c r="V53" s="42"/>
    </row>
    <row r="54" spans="1:22" ht="15.75" thickBot="1" x14ac:dyDescent="0.3">
      <c r="A54" t="str">
        <f>'All Plates'!A22</f>
        <v>P1_B09</v>
      </c>
      <c r="B54" s="5" t="str">
        <f>'All Plates'!J22</f>
        <v>0110705936</v>
      </c>
      <c r="C54" t="s">
        <v>4242</v>
      </c>
      <c r="D54" t="str">
        <f>IFERROR('All Plates'!K22,"Not Binding")</f>
        <v>Not Binding</v>
      </c>
      <c r="E54" t="str">
        <f>IF(ISNUMBER(SEARCH("Waterlogsy",VLOOKUP(A54,'FBS input file'!A:I,9,0))),"Yes","No")</f>
        <v>No</v>
      </c>
      <c r="F54" t="str">
        <f>IF(ISNUMBER(SEARCH("T2",VLOOKUP(A54,'FBS input file'!A:I,9,0))),"Yes","No")</f>
        <v>No</v>
      </c>
      <c r="G54" t="str">
        <f>IF(ISNUMBER(SEARCH("1D",VLOOKUP(A54,'FBS input file'!A:I,9,0))),"Yes","No")</f>
        <v>No</v>
      </c>
      <c r="H54" s="57">
        <f>IFERROR(_xlfn.NUMBERVALUE(VLOOKUP(A54,'FBS input file'!A:M,13,0)),0)</f>
        <v>0</v>
      </c>
      <c r="I54" s="55">
        <f>IFERROR(_xlfn.NUMBERVALUE(VLOOKUP(A54,'FBS input file'!A:M,11,0)),0)</f>
        <v>0</v>
      </c>
      <c r="J54" s="76" cm="1">
        <f t="array" aca="1" ref="J54" ca="1">IFERROR(ROUND(LOOKUP(9.99999999999999E+307,--MID(VLOOKUP(A54,'FBS input file'!A:L,10,0),MIN(FIND({0,1,2,3,4,5,6,7,8,9},VLOOKUP(A54,'FBS input file'!A:L,10,0)&amp;"0123456789")),ROW(INDIRECT("1:20")))),0),0)</f>
        <v>0</v>
      </c>
      <c r="K54" t="str" cm="1">
        <f t="array" ref="K54">_xlfn.IFS(ISNUMBER(SEARCH("*severe*",VLOOKUP(A54,'FBS input file'!A:M,10,0)))=TRUE,"Severe LB",ISNUMBER(SEARCH("*LB*",VLOOKUP(A54,'FBS input file'!A:M,10,0)))=TRUE,"LB",ISNUMBER(SEARCH("*LB*",VLOOKUP(A54,'FBS input file'!A:M,10,0)))=FALSE,"No")</f>
        <v>No</v>
      </c>
      <c r="L54" t="str" cm="1">
        <f t="array" ref="L54">IF(D54="Binding",IFERROR(_xlfn.IFS(AND(H54&gt;=$H$1,I54&gt;=$I$1),"Binding",AND(H54&gt;=$H$1,OR(J54&gt;=$J$1,K54="LB")),"Binding",AND(I54&gt;=$I$1,OR(J54&gt;=$J$1,K54="LB")),"Binding",K54="Severe LB","Binding"),"Not Binding"),"-")</f>
        <v>-</v>
      </c>
      <c r="M54">
        <f>IFERROR(_xlfn.NUMBERVALUE(VLOOKUP(A54,'FBS input file'!A:L,12,0)),"No")</f>
        <v>0</v>
      </c>
      <c r="N54" t="str">
        <f>VLOOKUP(A54,'All Plates'!A:K,3,0)</f>
        <v>Consistent Expert</v>
      </c>
      <c r="O54" t="str">
        <f>VLOOKUP(A54,'All Plates'!A:K,7,0)</f>
        <v>medium purity*</v>
      </c>
      <c r="P54">
        <f t="shared" si="0"/>
        <v>-10000</v>
      </c>
      <c r="Q54" s="53">
        <f t="shared" si="1"/>
        <v>0</v>
      </c>
      <c r="S54" s="49" t="s">
        <v>5043</v>
      </c>
      <c r="T54" s="77">
        <f ca="1">COUNTIFS(L:L,"Binding",H:H,"&gt;="&amp;H1,J:J,"&gt;="&amp;J1,I:I,"&gt;="&amp;I1)+COUNTIFS(L:L,"Binding",H:H,"&gt;="&amp;H1,K:K,"LB",I:I,"&gt;="&amp;I1)-COUNTIFS(L:L,"Binding",H:H,"&gt;="&amp;H1,J:J,"&gt;="&amp;J1,K:K,"LB",I:I,"&gt;="&amp;I1)</f>
        <v>0</v>
      </c>
      <c r="U54" s="42"/>
      <c r="V54" s="42"/>
    </row>
    <row r="55" spans="1:22" x14ac:dyDescent="0.25">
      <c r="A55" t="str">
        <f>'All Plates'!A23</f>
        <v>P1_B10</v>
      </c>
      <c r="B55" s="5" t="str">
        <f>'All Plates'!J23</f>
        <v>0110705937</v>
      </c>
      <c r="C55" t="s">
        <v>4243</v>
      </c>
      <c r="D55" t="str">
        <f>IFERROR('All Plates'!K23,"Not Binding")</f>
        <v>Not Binding</v>
      </c>
      <c r="E55" t="str">
        <f>IF(ISNUMBER(SEARCH("Waterlogsy",VLOOKUP(A55,'FBS input file'!A:I,9,0))),"Yes","No")</f>
        <v>No</v>
      </c>
      <c r="F55" t="str">
        <f>IF(ISNUMBER(SEARCH("T2",VLOOKUP(A55,'FBS input file'!A:I,9,0))),"Yes","No")</f>
        <v>No</v>
      </c>
      <c r="G55" t="str">
        <f>IF(ISNUMBER(SEARCH("1D",VLOOKUP(A55,'FBS input file'!A:I,9,0))),"Yes","No")</f>
        <v>No</v>
      </c>
      <c r="H55" s="57">
        <f>IFERROR(_xlfn.NUMBERVALUE(VLOOKUP(A55,'FBS input file'!A:M,13,0)),0)</f>
        <v>0</v>
      </c>
      <c r="I55" s="55">
        <f>IFERROR(_xlfn.NUMBERVALUE(VLOOKUP(A55,'FBS input file'!A:M,11,0)),0)</f>
        <v>0</v>
      </c>
      <c r="J55" s="76" cm="1">
        <f t="array" aca="1" ref="J55" ca="1">IFERROR(ROUND(LOOKUP(9.99999999999999E+307,--MID(VLOOKUP(A55,'FBS input file'!A:L,10,0),MIN(FIND({0,1,2,3,4,5,6,7,8,9},VLOOKUP(A55,'FBS input file'!A:L,10,0)&amp;"0123456789")),ROW(INDIRECT("1:20")))),0),0)</f>
        <v>0</v>
      </c>
      <c r="K55" t="str" cm="1">
        <f t="array" ref="K55">_xlfn.IFS(ISNUMBER(SEARCH("*severe*",VLOOKUP(A55,'FBS input file'!A:M,10,0)))=TRUE,"Severe LB",ISNUMBER(SEARCH("*LB*",VLOOKUP(A55,'FBS input file'!A:M,10,0)))=TRUE,"LB",ISNUMBER(SEARCH("*LB*",VLOOKUP(A55,'FBS input file'!A:M,10,0)))=FALSE,"No")</f>
        <v>No</v>
      </c>
      <c r="L55" t="str" cm="1">
        <f t="array" ref="L55">IF(D55="Binding",IFERROR(_xlfn.IFS(AND(H55&gt;=$H$1,I55&gt;=$I$1),"Binding",AND(H55&gt;=$H$1,OR(J55&gt;=$J$1,K55="LB")),"Binding",AND(I55&gt;=$I$1,OR(J55&gt;=$J$1,K55="LB")),"Binding",K55="Severe LB","Binding"),"Not Binding"),"-")</f>
        <v>-</v>
      </c>
      <c r="M55">
        <f>IFERROR(_xlfn.NUMBERVALUE(VLOOKUP(A55,'FBS input file'!A:L,12,0)),"No")</f>
        <v>0</v>
      </c>
      <c r="N55" t="str">
        <f>VLOOKUP(A55,'All Plates'!A:K,3,0)</f>
        <v>Consistent Expert</v>
      </c>
      <c r="O55" t="str">
        <f>VLOOKUP(A55,'All Plates'!A:K,7,0)</f>
        <v>medium purity*</v>
      </c>
      <c r="P55">
        <f t="shared" si="0"/>
        <v>-10000</v>
      </c>
      <c r="Q55" s="53">
        <f t="shared" si="1"/>
        <v>0</v>
      </c>
      <c r="S55" s="78"/>
      <c r="T55" s="78"/>
    </row>
    <row r="56" spans="1:22" x14ac:dyDescent="0.25">
      <c r="A56" t="str">
        <f>'All Plates'!A24</f>
        <v>P1_B11</v>
      </c>
      <c r="B56" s="5" t="str">
        <f>'All Plates'!J24</f>
        <v>0110705938</v>
      </c>
      <c r="C56" t="s">
        <v>4244</v>
      </c>
      <c r="D56" t="str">
        <f>IFERROR('All Plates'!K24,"Not Binding")</f>
        <v>Not Binding</v>
      </c>
      <c r="E56" t="str">
        <f>IF(ISNUMBER(SEARCH("Waterlogsy",VLOOKUP(A56,'FBS input file'!A:I,9,0))),"Yes","No")</f>
        <v>No</v>
      </c>
      <c r="F56" t="str">
        <f>IF(ISNUMBER(SEARCH("T2",VLOOKUP(A56,'FBS input file'!A:I,9,0))),"Yes","No")</f>
        <v>No</v>
      </c>
      <c r="G56" t="str">
        <f>IF(ISNUMBER(SEARCH("1D",VLOOKUP(A56,'FBS input file'!A:I,9,0))),"Yes","No")</f>
        <v>No</v>
      </c>
      <c r="H56" s="57">
        <f>IFERROR(_xlfn.NUMBERVALUE(VLOOKUP(A56,'FBS input file'!A:M,13,0)),0)</f>
        <v>0</v>
      </c>
      <c r="I56" s="55">
        <f>IFERROR(_xlfn.NUMBERVALUE(VLOOKUP(A56,'FBS input file'!A:M,11,0)),0)</f>
        <v>0</v>
      </c>
      <c r="J56" s="76" cm="1">
        <f t="array" aca="1" ref="J56" ca="1">IFERROR(ROUND(LOOKUP(9.99999999999999E+307,--MID(VLOOKUP(A56,'FBS input file'!A:L,10,0),MIN(FIND({0,1,2,3,4,5,6,7,8,9},VLOOKUP(A56,'FBS input file'!A:L,10,0)&amp;"0123456789")),ROW(INDIRECT("1:20")))),0),0)</f>
        <v>0</v>
      </c>
      <c r="K56" t="str" cm="1">
        <f t="array" ref="K56">_xlfn.IFS(ISNUMBER(SEARCH("*severe*",VLOOKUP(A56,'FBS input file'!A:M,10,0)))=TRUE,"Severe LB",ISNUMBER(SEARCH("*LB*",VLOOKUP(A56,'FBS input file'!A:M,10,0)))=TRUE,"LB",ISNUMBER(SEARCH("*LB*",VLOOKUP(A56,'FBS input file'!A:M,10,0)))=FALSE,"No")</f>
        <v>No</v>
      </c>
      <c r="L56" t="str" cm="1">
        <f t="array" ref="L56">IF(D56="Binding",IFERROR(_xlfn.IFS(AND(H56&gt;=$H$1,I56&gt;=$I$1),"Binding",AND(H56&gt;=$H$1,OR(J56&gt;=$J$1,K56="LB")),"Binding",AND(I56&gt;=$I$1,OR(J56&gt;=$J$1,K56="LB")),"Binding",K56="Severe LB","Binding"),"Not Binding"),"-")</f>
        <v>-</v>
      </c>
      <c r="M56">
        <f>IFERROR(_xlfn.NUMBERVALUE(VLOOKUP(A56,'FBS input file'!A:L,12,0)),"No")</f>
        <v>0</v>
      </c>
      <c r="N56" t="str">
        <f>VLOOKUP(A56,'All Plates'!A:K,3,0)</f>
        <v>Consistent Expert</v>
      </c>
      <c r="O56" t="str">
        <f>VLOOKUP(A56,'All Plates'!A:K,7,0)</f>
        <v>high purity*</v>
      </c>
      <c r="P56">
        <f t="shared" si="0"/>
        <v>-10000</v>
      </c>
      <c r="Q56" s="53">
        <f t="shared" si="1"/>
        <v>0</v>
      </c>
      <c r="S56" s="78"/>
      <c r="T56" s="79"/>
    </row>
    <row r="57" spans="1:22" x14ac:dyDescent="0.25">
      <c r="A57" t="str">
        <f>'All Plates'!A25</f>
        <v>P1_B12</v>
      </c>
      <c r="B57" s="5" t="str">
        <f>'All Plates'!J25</f>
        <v>0110705939</v>
      </c>
      <c r="C57" t="s">
        <v>4245</v>
      </c>
      <c r="D57" t="str">
        <f>IFERROR('All Plates'!K25,"Not Binding")</f>
        <v>Not Binding</v>
      </c>
      <c r="E57" t="str">
        <f>IF(ISNUMBER(SEARCH("Waterlogsy",VLOOKUP(A57,'FBS input file'!A:I,9,0))),"Yes","No")</f>
        <v>No</v>
      </c>
      <c r="F57" t="str">
        <f>IF(ISNUMBER(SEARCH("T2",VLOOKUP(A57,'FBS input file'!A:I,9,0))),"Yes","No")</f>
        <v>No</v>
      </c>
      <c r="G57" t="str">
        <f>IF(ISNUMBER(SEARCH("1D",VLOOKUP(A57,'FBS input file'!A:I,9,0))),"Yes","No")</f>
        <v>No</v>
      </c>
      <c r="H57" s="57">
        <f>IFERROR(_xlfn.NUMBERVALUE(VLOOKUP(A57,'FBS input file'!A:M,13,0)),0)</f>
        <v>0</v>
      </c>
      <c r="I57" s="55">
        <f>IFERROR(_xlfn.NUMBERVALUE(VLOOKUP(A57,'FBS input file'!A:M,11,0)),0)</f>
        <v>0</v>
      </c>
      <c r="J57" s="76" cm="1">
        <f t="array" aca="1" ref="J57" ca="1">IFERROR(ROUND(LOOKUP(9.99999999999999E+307,--MID(VLOOKUP(A57,'FBS input file'!A:L,10,0),MIN(FIND({0,1,2,3,4,5,6,7,8,9},VLOOKUP(A57,'FBS input file'!A:L,10,0)&amp;"0123456789")),ROW(INDIRECT("1:20")))),0),0)</f>
        <v>0</v>
      </c>
      <c r="K57" t="str" cm="1">
        <f t="array" ref="K57">_xlfn.IFS(ISNUMBER(SEARCH("*severe*",VLOOKUP(A57,'FBS input file'!A:M,10,0)))=TRUE,"Severe LB",ISNUMBER(SEARCH("*LB*",VLOOKUP(A57,'FBS input file'!A:M,10,0)))=TRUE,"LB",ISNUMBER(SEARCH("*LB*",VLOOKUP(A57,'FBS input file'!A:M,10,0)))=FALSE,"No")</f>
        <v>No</v>
      </c>
      <c r="L57" t="str" cm="1">
        <f t="array" ref="L57">IF(D57="Binding",IFERROR(_xlfn.IFS(AND(H57&gt;=$H$1,I57&gt;=$I$1),"Binding",AND(H57&gt;=$H$1,OR(J57&gt;=$J$1,K57="LB")),"Binding",AND(I57&gt;=$I$1,OR(J57&gt;=$J$1,K57="LB")),"Binding",K57="Severe LB","Binding"),"Not Binding"),"-")</f>
        <v>-</v>
      </c>
      <c r="M57">
        <f>IFERROR(_xlfn.NUMBERVALUE(VLOOKUP(A57,'FBS input file'!A:L,12,0)),"No")</f>
        <v>0</v>
      </c>
      <c r="N57" t="str">
        <f>VLOOKUP(A57,'All Plates'!A:K,3,0)</f>
        <v>Consistent Expert</v>
      </c>
      <c r="O57" t="str">
        <f>VLOOKUP(A57,'All Plates'!A:K,7,0)</f>
        <v>high purity*</v>
      </c>
      <c r="P57">
        <f t="shared" si="0"/>
        <v>-10000</v>
      </c>
      <c r="Q57" s="53">
        <f t="shared" si="1"/>
        <v>0</v>
      </c>
      <c r="S57" s="78"/>
      <c r="T57" s="78"/>
    </row>
    <row r="58" spans="1:22" x14ac:dyDescent="0.25">
      <c r="A58" t="str">
        <f>'All Plates'!A26</f>
        <v>P1_C01</v>
      </c>
      <c r="B58" s="5" t="str">
        <f>'All Plates'!J26</f>
        <v>0110705927</v>
      </c>
      <c r="C58" t="s">
        <v>4246</v>
      </c>
      <c r="D58" t="str">
        <f>IFERROR('All Plates'!K26,"Not Binding")</f>
        <v>Not Binding</v>
      </c>
      <c r="E58" t="str">
        <f>IF(ISNUMBER(SEARCH("Waterlogsy",VLOOKUP(A58,'FBS input file'!A:I,9,0))),"Yes","No")</f>
        <v>No</v>
      </c>
      <c r="F58" t="str">
        <f>IF(ISNUMBER(SEARCH("T2",VLOOKUP(A58,'FBS input file'!A:I,9,0))),"Yes","No")</f>
        <v>No</v>
      </c>
      <c r="G58" t="str">
        <f>IF(ISNUMBER(SEARCH("1D",VLOOKUP(A58,'FBS input file'!A:I,9,0))),"Yes","No")</f>
        <v>No</v>
      </c>
      <c r="H58" s="57">
        <f>IFERROR(_xlfn.NUMBERVALUE(VLOOKUP(A58,'FBS input file'!A:M,13,0)),0)</f>
        <v>0</v>
      </c>
      <c r="I58" s="55">
        <f>IFERROR(_xlfn.NUMBERVALUE(VLOOKUP(A58,'FBS input file'!A:M,11,0)),0)</f>
        <v>0</v>
      </c>
      <c r="J58" s="76" cm="1">
        <f t="array" aca="1" ref="J58" ca="1">IFERROR(ROUND(LOOKUP(9.99999999999999E+307,--MID(VLOOKUP(A58,'FBS input file'!A:L,10,0),MIN(FIND({0,1,2,3,4,5,6,7,8,9},VLOOKUP(A58,'FBS input file'!A:L,10,0)&amp;"0123456789")),ROW(INDIRECT("1:20")))),0),0)</f>
        <v>0</v>
      </c>
      <c r="K58" t="str" cm="1">
        <f t="array" ref="K58">_xlfn.IFS(ISNUMBER(SEARCH("*severe*",VLOOKUP(A58,'FBS input file'!A:M,10,0)))=TRUE,"Severe LB",ISNUMBER(SEARCH("*LB*",VLOOKUP(A58,'FBS input file'!A:M,10,0)))=TRUE,"LB",ISNUMBER(SEARCH("*LB*",VLOOKUP(A58,'FBS input file'!A:M,10,0)))=FALSE,"No")</f>
        <v>No</v>
      </c>
      <c r="L58" t="str" cm="1">
        <f t="array" ref="L58">IF(D58="Binding",IFERROR(_xlfn.IFS(AND(H58&gt;=$H$1,I58&gt;=$I$1),"Binding",AND(H58&gt;=$H$1,OR(J58&gt;=$J$1,K58="LB")),"Binding",AND(I58&gt;=$I$1,OR(J58&gt;=$J$1,K58="LB")),"Binding",K58="Severe LB","Binding"),"Not Binding"),"-")</f>
        <v>-</v>
      </c>
      <c r="M58">
        <f>IFERROR(_xlfn.NUMBERVALUE(VLOOKUP(A58,'FBS input file'!A:L,12,0)),"No")</f>
        <v>0</v>
      </c>
      <c r="N58" t="str">
        <f>VLOOKUP(A58,'All Plates'!A:K,3,0)</f>
        <v>Inconsistent Expert</v>
      </c>
      <c r="O58" t="str">
        <f>VLOOKUP(A58,'All Plates'!A:K,7,0)</f>
        <v>low solubility</v>
      </c>
      <c r="P58">
        <f t="shared" si="0"/>
        <v>-10000</v>
      </c>
      <c r="Q58" s="53">
        <f t="shared" si="1"/>
        <v>0</v>
      </c>
      <c r="S58" s="78"/>
      <c r="T58" s="79"/>
    </row>
    <row r="59" spans="1:22" x14ac:dyDescent="0.25">
      <c r="A59" t="str">
        <f>'All Plates'!A27</f>
        <v>P1_C02</v>
      </c>
      <c r="B59" s="5" t="str">
        <f>'All Plates'!J27</f>
        <v>0110705926</v>
      </c>
      <c r="C59" t="s">
        <v>4247</v>
      </c>
      <c r="D59" t="str">
        <f>IFERROR('All Plates'!K27,"Not Binding")</f>
        <v>Not Binding</v>
      </c>
      <c r="E59" t="str">
        <f>IF(ISNUMBER(SEARCH("Waterlogsy",VLOOKUP(A59,'FBS input file'!A:I,9,0))),"Yes","No")</f>
        <v>No</v>
      </c>
      <c r="F59" t="str">
        <f>IF(ISNUMBER(SEARCH("T2",VLOOKUP(A59,'FBS input file'!A:I,9,0))),"Yes","No")</f>
        <v>No</v>
      </c>
      <c r="G59" t="str">
        <f>IF(ISNUMBER(SEARCH("1D",VLOOKUP(A59,'FBS input file'!A:I,9,0))),"Yes","No")</f>
        <v>No</v>
      </c>
      <c r="H59" s="57">
        <f>IFERROR(_xlfn.NUMBERVALUE(VLOOKUP(A59,'FBS input file'!A:M,13,0)),0)</f>
        <v>0</v>
      </c>
      <c r="I59" s="55">
        <f>IFERROR(_xlfn.NUMBERVALUE(VLOOKUP(A59,'FBS input file'!A:M,11,0)),0)</f>
        <v>0</v>
      </c>
      <c r="J59" s="76" cm="1">
        <f t="array" aca="1" ref="J59" ca="1">IFERROR(ROUND(LOOKUP(9.99999999999999E+307,--MID(VLOOKUP(A59,'FBS input file'!A:L,10,0),MIN(FIND({0,1,2,3,4,5,6,7,8,9},VLOOKUP(A59,'FBS input file'!A:L,10,0)&amp;"0123456789")),ROW(INDIRECT("1:20")))),0),0)</f>
        <v>0</v>
      </c>
      <c r="K59" t="str" cm="1">
        <f t="array" ref="K59">_xlfn.IFS(ISNUMBER(SEARCH("*severe*",VLOOKUP(A59,'FBS input file'!A:M,10,0)))=TRUE,"Severe LB",ISNUMBER(SEARCH("*LB*",VLOOKUP(A59,'FBS input file'!A:M,10,0)))=TRUE,"LB",ISNUMBER(SEARCH("*LB*",VLOOKUP(A59,'FBS input file'!A:M,10,0)))=FALSE,"No")</f>
        <v>No</v>
      </c>
      <c r="L59" t="str" cm="1">
        <f t="array" ref="L59">IF(D59="Binding",IFERROR(_xlfn.IFS(AND(H59&gt;=$H$1,I59&gt;=$I$1),"Binding",AND(H59&gt;=$H$1,OR(J59&gt;=$J$1,K59="LB")),"Binding",AND(I59&gt;=$I$1,OR(J59&gt;=$J$1,K59="LB")),"Binding",K59="Severe LB","Binding"),"Not Binding"),"-")</f>
        <v>-</v>
      </c>
      <c r="M59">
        <f>IFERROR(_xlfn.NUMBERVALUE(VLOOKUP(A59,'FBS input file'!A:L,12,0)),"No")</f>
        <v>0</v>
      </c>
      <c r="N59" t="str">
        <f>VLOOKUP(A59,'All Plates'!A:K,3,0)</f>
        <v>Consistent Expert</v>
      </c>
      <c r="O59" t="str">
        <f>VLOOKUP(A59,'All Plates'!A:K,7,0)</f>
        <v>high purity*</v>
      </c>
      <c r="P59">
        <f t="shared" si="0"/>
        <v>-10000</v>
      </c>
      <c r="Q59" s="53">
        <f t="shared" si="1"/>
        <v>0</v>
      </c>
      <c r="S59" s="78"/>
      <c r="T59" s="79"/>
    </row>
    <row r="60" spans="1:22" x14ac:dyDescent="0.25">
      <c r="A60" t="str">
        <f>'All Plates'!A28</f>
        <v>P1_C03</v>
      </c>
      <c r="B60" s="5" t="str">
        <f>'All Plates'!J28</f>
        <v>0110705925</v>
      </c>
      <c r="C60" t="s">
        <v>4248</v>
      </c>
      <c r="D60" t="str">
        <f>IFERROR('All Plates'!K28,"Not Binding")</f>
        <v>Not Binding</v>
      </c>
      <c r="E60" t="str">
        <f>IF(ISNUMBER(SEARCH("Waterlogsy",VLOOKUP(A60,'FBS input file'!A:I,9,0))),"Yes","No")</f>
        <v>No</v>
      </c>
      <c r="F60" t="str">
        <f>IF(ISNUMBER(SEARCH("T2",VLOOKUP(A60,'FBS input file'!A:I,9,0))),"Yes","No")</f>
        <v>No</v>
      </c>
      <c r="G60" t="str">
        <f>IF(ISNUMBER(SEARCH("1D",VLOOKUP(A60,'FBS input file'!A:I,9,0))),"Yes","No")</f>
        <v>No</v>
      </c>
      <c r="H60" s="57">
        <f>IFERROR(_xlfn.NUMBERVALUE(VLOOKUP(A60,'FBS input file'!A:M,13,0)),0)</f>
        <v>0</v>
      </c>
      <c r="I60" s="55">
        <f>IFERROR(_xlfn.NUMBERVALUE(VLOOKUP(A60,'FBS input file'!A:M,11,0)),0)</f>
        <v>0</v>
      </c>
      <c r="J60" s="76" cm="1">
        <f t="array" aca="1" ref="J60" ca="1">IFERROR(ROUND(LOOKUP(9.99999999999999E+307,--MID(VLOOKUP(A60,'FBS input file'!A:L,10,0),MIN(FIND({0,1,2,3,4,5,6,7,8,9},VLOOKUP(A60,'FBS input file'!A:L,10,0)&amp;"0123456789")),ROW(INDIRECT("1:20")))),0),0)</f>
        <v>0</v>
      </c>
      <c r="K60" t="str" cm="1">
        <f t="array" ref="K60">_xlfn.IFS(ISNUMBER(SEARCH("*severe*",VLOOKUP(A60,'FBS input file'!A:M,10,0)))=TRUE,"Severe LB",ISNUMBER(SEARCH("*LB*",VLOOKUP(A60,'FBS input file'!A:M,10,0)))=TRUE,"LB",ISNUMBER(SEARCH("*LB*",VLOOKUP(A60,'FBS input file'!A:M,10,0)))=FALSE,"No")</f>
        <v>No</v>
      </c>
      <c r="L60" t="str" cm="1">
        <f t="array" ref="L60">IF(D60="Binding",IFERROR(_xlfn.IFS(AND(H60&gt;=$H$1,I60&gt;=$I$1),"Binding",AND(H60&gt;=$H$1,OR(J60&gt;=$J$1,K60="LB")),"Binding",AND(I60&gt;=$I$1,OR(J60&gt;=$J$1,K60="LB")),"Binding",K60="Severe LB","Binding"),"Not Binding"),"-")</f>
        <v>-</v>
      </c>
      <c r="M60">
        <f>IFERROR(_xlfn.NUMBERVALUE(VLOOKUP(A60,'FBS input file'!A:L,12,0)),"No")</f>
        <v>0</v>
      </c>
      <c r="N60" t="str">
        <f>VLOOKUP(A60,'All Plates'!A:K,3,0)</f>
        <v>Consistent Expert</v>
      </c>
      <c r="O60" t="str">
        <f>VLOOKUP(A60,'All Plates'!A:K,7,0)</f>
        <v>high purity*</v>
      </c>
      <c r="P60">
        <f t="shared" si="0"/>
        <v>-10000</v>
      </c>
      <c r="Q60" s="53">
        <f t="shared" si="1"/>
        <v>0</v>
      </c>
    </row>
    <row r="61" spans="1:22" x14ac:dyDescent="0.25">
      <c r="A61" t="str">
        <f>'All Plates'!A29</f>
        <v>P1_C04</v>
      </c>
      <c r="B61" s="5" t="str">
        <f>'All Plates'!J29</f>
        <v>0110705924</v>
      </c>
      <c r="C61" t="s">
        <v>4249</v>
      </c>
      <c r="D61" t="str">
        <f>IFERROR('All Plates'!K29,"Not Binding")</f>
        <v>Not Binding</v>
      </c>
      <c r="E61" t="str">
        <f>IF(ISNUMBER(SEARCH("Waterlogsy",VLOOKUP(A61,'FBS input file'!A:I,9,0))),"Yes","No")</f>
        <v>No</v>
      </c>
      <c r="F61" t="str">
        <f>IF(ISNUMBER(SEARCH("T2",VLOOKUP(A61,'FBS input file'!A:I,9,0))),"Yes","No")</f>
        <v>No</v>
      </c>
      <c r="G61" t="str">
        <f>IF(ISNUMBER(SEARCH("1D",VLOOKUP(A61,'FBS input file'!A:I,9,0))),"Yes","No")</f>
        <v>No</v>
      </c>
      <c r="H61" s="57">
        <f>IFERROR(_xlfn.NUMBERVALUE(VLOOKUP(A61,'FBS input file'!A:M,13,0)),0)</f>
        <v>0</v>
      </c>
      <c r="I61" s="55">
        <f>IFERROR(_xlfn.NUMBERVALUE(VLOOKUP(A61,'FBS input file'!A:M,11,0)),0)</f>
        <v>0</v>
      </c>
      <c r="J61" s="76" cm="1">
        <f t="array" aca="1" ref="J61" ca="1">IFERROR(ROUND(LOOKUP(9.99999999999999E+307,--MID(VLOOKUP(A61,'FBS input file'!A:L,10,0),MIN(FIND({0,1,2,3,4,5,6,7,8,9},VLOOKUP(A61,'FBS input file'!A:L,10,0)&amp;"0123456789")),ROW(INDIRECT("1:20")))),0),0)</f>
        <v>0</v>
      </c>
      <c r="K61" t="str" cm="1">
        <f t="array" ref="K61">_xlfn.IFS(ISNUMBER(SEARCH("*severe*",VLOOKUP(A61,'FBS input file'!A:M,10,0)))=TRUE,"Severe LB",ISNUMBER(SEARCH("*LB*",VLOOKUP(A61,'FBS input file'!A:M,10,0)))=TRUE,"LB",ISNUMBER(SEARCH("*LB*",VLOOKUP(A61,'FBS input file'!A:M,10,0)))=FALSE,"No")</f>
        <v>No</v>
      </c>
      <c r="L61" t="str" cm="1">
        <f t="array" ref="L61">IF(D61="Binding",IFERROR(_xlfn.IFS(AND(H61&gt;=$H$1,I61&gt;=$I$1),"Binding",AND(H61&gt;=$H$1,OR(J61&gt;=$J$1,K61="LB")),"Binding",AND(I61&gt;=$I$1,OR(J61&gt;=$J$1,K61="LB")),"Binding",K61="Severe LB","Binding"),"Not Binding"),"-")</f>
        <v>-</v>
      </c>
      <c r="M61">
        <f>IFERROR(_xlfn.NUMBERVALUE(VLOOKUP(A61,'FBS input file'!A:L,12,0)),"No")</f>
        <v>0</v>
      </c>
      <c r="N61" t="str">
        <f>VLOOKUP(A61,'All Plates'!A:K,3,0)</f>
        <v>Consistent Expert</v>
      </c>
      <c r="O61" t="str">
        <f>VLOOKUP(A61,'All Plates'!A:K,7,0)</f>
        <v>high purity</v>
      </c>
      <c r="P61">
        <f t="shared" si="0"/>
        <v>-10000</v>
      </c>
      <c r="Q61" s="53">
        <f t="shared" si="1"/>
        <v>0</v>
      </c>
    </row>
    <row r="62" spans="1:22" x14ac:dyDescent="0.25">
      <c r="A62" t="str">
        <f>'All Plates'!A30</f>
        <v>P1_C05</v>
      </c>
      <c r="B62" s="5" t="str">
        <f>'All Plates'!J30</f>
        <v>0110705923</v>
      </c>
      <c r="C62" t="s">
        <v>4250</v>
      </c>
      <c r="D62" t="str">
        <f>IFERROR('All Plates'!K30,"Not Binding")</f>
        <v>Not Binding</v>
      </c>
      <c r="E62" t="str">
        <f>IF(ISNUMBER(SEARCH("Waterlogsy",VLOOKUP(A62,'FBS input file'!A:I,9,0))),"Yes","No")</f>
        <v>No</v>
      </c>
      <c r="F62" t="str">
        <f>IF(ISNUMBER(SEARCH("T2",VLOOKUP(A62,'FBS input file'!A:I,9,0))),"Yes","No")</f>
        <v>No</v>
      </c>
      <c r="G62" t="str">
        <f>IF(ISNUMBER(SEARCH("1D",VLOOKUP(A62,'FBS input file'!A:I,9,0))),"Yes","No")</f>
        <v>No</v>
      </c>
      <c r="H62" s="57">
        <f>IFERROR(_xlfn.NUMBERVALUE(VLOOKUP(A62,'FBS input file'!A:M,13,0)),0)</f>
        <v>0</v>
      </c>
      <c r="I62" s="55">
        <f>IFERROR(_xlfn.NUMBERVALUE(VLOOKUP(A62,'FBS input file'!A:M,11,0)),0)</f>
        <v>0</v>
      </c>
      <c r="J62" s="76" cm="1">
        <f t="array" aca="1" ref="J62" ca="1">IFERROR(ROUND(LOOKUP(9.99999999999999E+307,--MID(VLOOKUP(A62,'FBS input file'!A:L,10,0),MIN(FIND({0,1,2,3,4,5,6,7,8,9},VLOOKUP(A62,'FBS input file'!A:L,10,0)&amp;"0123456789")),ROW(INDIRECT("1:20")))),0),0)</f>
        <v>0</v>
      </c>
      <c r="K62" t="str" cm="1">
        <f t="array" ref="K62">_xlfn.IFS(ISNUMBER(SEARCH("*severe*",VLOOKUP(A62,'FBS input file'!A:M,10,0)))=TRUE,"Severe LB",ISNUMBER(SEARCH("*LB*",VLOOKUP(A62,'FBS input file'!A:M,10,0)))=TRUE,"LB",ISNUMBER(SEARCH("*LB*",VLOOKUP(A62,'FBS input file'!A:M,10,0)))=FALSE,"No")</f>
        <v>No</v>
      </c>
      <c r="L62" t="str" cm="1">
        <f t="array" ref="L62">IF(D62="Binding",IFERROR(_xlfn.IFS(AND(H62&gt;=$H$1,I62&gt;=$I$1),"Binding",AND(H62&gt;=$H$1,OR(J62&gt;=$J$1,K62="LB")),"Binding",AND(I62&gt;=$I$1,OR(J62&gt;=$J$1,K62="LB")),"Binding",K62="Severe LB","Binding"),"Not Binding"),"-")</f>
        <v>-</v>
      </c>
      <c r="M62">
        <f>IFERROR(_xlfn.NUMBERVALUE(VLOOKUP(A62,'FBS input file'!A:L,12,0)),"No")</f>
        <v>0</v>
      </c>
      <c r="N62" t="str">
        <f>VLOOKUP(A62,'All Plates'!A:K,3,0)</f>
        <v>Consistent Expert</v>
      </c>
      <c r="O62" t="str">
        <f>VLOOKUP(A62,'All Plates'!A:K,7,0)</f>
        <v>high purity</v>
      </c>
      <c r="P62">
        <f t="shared" si="0"/>
        <v>-10000</v>
      </c>
      <c r="Q62" s="53">
        <f t="shared" si="1"/>
        <v>0</v>
      </c>
    </row>
    <row r="63" spans="1:22" x14ac:dyDescent="0.25">
      <c r="A63" t="str">
        <f>'All Plates'!A31</f>
        <v>P1_C06</v>
      </c>
      <c r="B63" s="5" t="str">
        <f>'All Plates'!J31</f>
        <v>0110705922</v>
      </c>
      <c r="C63" t="s">
        <v>4251</v>
      </c>
      <c r="D63" t="str">
        <f>IFERROR('All Plates'!K31,"Not Binding")</f>
        <v>Not Binding</v>
      </c>
      <c r="E63" t="str">
        <f>IF(ISNUMBER(SEARCH("Waterlogsy",VLOOKUP(A63,'FBS input file'!A:I,9,0))),"Yes","No")</f>
        <v>No</v>
      </c>
      <c r="F63" t="str">
        <f>IF(ISNUMBER(SEARCH("T2",VLOOKUP(A63,'FBS input file'!A:I,9,0))),"Yes","No")</f>
        <v>No</v>
      </c>
      <c r="G63" t="str">
        <f>IF(ISNUMBER(SEARCH("1D",VLOOKUP(A63,'FBS input file'!A:I,9,0))),"Yes","No")</f>
        <v>No</v>
      </c>
      <c r="H63" s="57">
        <f>IFERROR(_xlfn.NUMBERVALUE(VLOOKUP(A63,'FBS input file'!A:M,13,0)),0)</f>
        <v>0</v>
      </c>
      <c r="I63" s="55">
        <f>IFERROR(_xlfn.NUMBERVALUE(VLOOKUP(A63,'FBS input file'!A:M,11,0)),0)</f>
        <v>0</v>
      </c>
      <c r="J63" s="76" cm="1">
        <f t="array" aca="1" ref="J63" ca="1">IFERROR(ROUND(LOOKUP(9.99999999999999E+307,--MID(VLOOKUP(A63,'FBS input file'!A:L,10,0),MIN(FIND({0,1,2,3,4,5,6,7,8,9},VLOOKUP(A63,'FBS input file'!A:L,10,0)&amp;"0123456789")),ROW(INDIRECT("1:20")))),0),0)</f>
        <v>0</v>
      </c>
      <c r="K63" t="str" cm="1">
        <f t="array" ref="K63">_xlfn.IFS(ISNUMBER(SEARCH("*severe*",VLOOKUP(A63,'FBS input file'!A:M,10,0)))=TRUE,"Severe LB",ISNUMBER(SEARCH("*LB*",VLOOKUP(A63,'FBS input file'!A:M,10,0)))=TRUE,"LB",ISNUMBER(SEARCH("*LB*",VLOOKUP(A63,'FBS input file'!A:M,10,0)))=FALSE,"No")</f>
        <v>No</v>
      </c>
      <c r="L63" t="str" cm="1">
        <f t="array" ref="L63">IF(D63="Binding",IFERROR(_xlfn.IFS(AND(H63&gt;=$H$1,I63&gt;=$I$1),"Binding",AND(H63&gt;=$H$1,OR(J63&gt;=$J$1,K63="LB")),"Binding",AND(I63&gt;=$I$1,OR(J63&gt;=$J$1,K63="LB")),"Binding",K63="Severe LB","Binding"),"Not Binding"),"-")</f>
        <v>-</v>
      </c>
      <c r="M63">
        <f>IFERROR(_xlfn.NUMBERVALUE(VLOOKUP(A63,'FBS input file'!A:L,12,0)),"No")</f>
        <v>0</v>
      </c>
      <c r="N63" t="str">
        <f>VLOOKUP(A63,'All Plates'!A:K,3,0)</f>
        <v>Inconsistent Expert</v>
      </c>
      <c r="O63" t="str">
        <f>VLOOKUP(A63,'All Plates'!A:K,7,0)</f>
        <v>low solubility</v>
      </c>
      <c r="P63">
        <f t="shared" si="0"/>
        <v>-10000</v>
      </c>
      <c r="Q63" s="53">
        <f t="shared" si="1"/>
        <v>0</v>
      </c>
    </row>
    <row r="64" spans="1:22" x14ac:dyDescent="0.25">
      <c r="A64" t="str">
        <f>'All Plates'!A32</f>
        <v>P1_C07</v>
      </c>
      <c r="B64" s="5" t="str">
        <f>'All Plates'!J32</f>
        <v>0110705921</v>
      </c>
      <c r="C64" t="s">
        <v>4252</v>
      </c>
      <c r="D64" t="str">
        <f>IFERROR('All Plates'!K32,"Not Binding")</f>
        <v>Not Binding</v>
      </c>
      <c r="E64" t="str">
        <f>IF(ISNUMBER(SEARCH("Waterlogsy",VLOOKUP(A64,'FBS input file'!A:I,9,0))),"Yes","No")</f>
        <v>No</v>
      </c>
      <c r="F64" t="str">
        <f>IF(ISNUMBER(SEARCH("T2",VLOOKUP(A64,'FBS input file'!A:I,9,0))),"Yes","No")</f>
        <v>No</v>
      </c>
      <c r="G64" t="str">
        <f>IF(ISNUMBER(SEARCH("1D",VLOOKUP(A64,'FBS input file'!A:I,9,0))),"Yes","No")</f>
        <v>No</v>
      </c>
      <c r="H64" s="57">
        <f>IFERROR(_xlfn.NUMBERVALUE(VLOOKUP(A64,'FBS input file'!A:M,13,0)),0)</f>
        <v>0</v>
      </c>
      <c r="I64" s="55">
        <f>IFERROR(_xlfn.NUMBERVALUE(VLOOKUP(A64,'FBS input file'!A:M,11,0)),0)</f>
        <v>0</v>
      </c>
      <c r="J64" s="76" cm="1">
        <f t="array" aca="1" ref="J64" ca="1">IFERROR(ROUND(LOOKUP(9.99999999999999E+307,--MID(VLOOKUP(A64,'FBS input file'!A:L,10,0),MIN(FIND({0,1,2,3,4,5,6,7,8,9},VLOOKUP(A64,'FBS input file'!A:L,10,0)&amp;"0123456789")),ROW(INDIRECT("1:20")))),0),0)</f>
        <v>0</v>
      </c>
      <c r="K64" t="str" cm="1">
        <f t="array" ref="K64">_xlfn.IFS(ISNUMBER(SEARCH("*severe*",VLOOKUP(A64,'FBS input file'!A:M,10,0)))=TRUE,"Severe LB",ISNUMBER(SEARCH("*LB*",VLOOKUP(A64,'FBS input file'!A:M,10,0)))=TRUE,"LB",ISNUMBER(SEARCH("*LB*",VLOOKUP(A64,'FBS input file'!A:M,10,0)))=FALSE,"No")</f>
        <v>No</v>
      </c>
      <c r="L64" t="str" cm="1">
        <f t="array" ref="L64">IF(D64="Binding",IFERROR(_xlfn.IFS(AND(H64&gt;=$H$1,I64&gt;=$I$1),"Binding",AND(H64&gt;=$H$1,OR(J64&gt;=$J$1,K64="LB")),"Binding",AND(I64&gt;=$I$1,OR(J64&gt;=$J$1,K64="LB")),"Binding",K64="Severe LB","Binding"),"Not Binding"),"-")</f>
        <v>-</v>
      </c>
      <c r="M64">
        <f>IFERROR(_xlfn.NUMBERVALUE(VLOOKUP(A64,'FBS input file'!A:L,12,0)),"No")</f>
        <v>0</v>
      </c>
      <c r="N64" t="str">
        <f>VLOOKUP(A64,'All Plates'!A:K,3,0)</f>
        <v>Consistent Expert</v>
      </c>
      <c r="O64" t="str">
        <f>VLOOKUP(A64,'All Plates'!A:K,7,0)</f>
        <v>very high purity</v>
      </c>
      <c r="P64">
        <f t="shared" si="0"/>
        <v>-10000</v>
      </c>
      <c r="Q64" s="53">
        <f t="shared" si="1"/>
        <v>0</v>
      </c>
    </row>
    <row r="65" spans="1:17" x14ac:dyDescent="0.25">
      <c r="A65" t="str">
        <f>'All Plates'!A33</f>
        <v>P1_C08</v>
      </c>
      <c r="B65" s="5" t="str">
        <f>'All Plates'!J33</f>
        <v>0110705222</v>
      </c>
      <c r="C65" t="s">
        <v>4253</v>
      </c>
      <c r="D65" t="str">
        <f>IFERROR('All Plates'!K33,"Not Binding")</f>
        <v>Not Binding</v>
      </c>
      <c r="E65" t="str">
        <f>IF(ISNUMBER(SEARCH("Waterlogsy",VLOOKUP(A65,'FBS input file'!A:I,9,0))),"Yes","No")</f>
        <v>No</v>
      </c>
      <c r="F65" t="str">
        <f>IF(ISNUMBER(SEARCH("T2",VLOOKUP(A65,'FBS input file'!A:I,9,0))),"Yes","No")</f>
        <v>No</v>
      </c>
      <c r="G65" t="str">
        <f>IF(ISNUMBER(SEARCH("1D",VLOOKUP(A65,'FBS input file'!A:I,9,0))),"Yes","No")</f>
        <v>No</v>
      </c>
      <c r="H65" s="57">
        <f>IFERROR(_xlfn.NUMBERVALUE(VLOOKUP(A65,'FBS input file'!A:M,13,0)),0)</f>
        <v>0</v>
      </c>
      <c r="I65" s="55">
        <f>IFERROR(_xlfn.NUMBERVALUE(VLOOKUP(A65,'FBS input file'!A:M,11,0)),0)</f>
        <v>0</v>
      </c>
      <c r="J65" s="76" cm="1">
        <f t="array" aca="1" ref="J65" ca="1">IFERROR(ROUND(LOOKUP(9.99999999999999E+307,--MID(VLOOKUP(A65,'FBS input file'!A:L,10,0),MIN(FIND({0,1,2,3,4,5,6,7,8,9},VLOOKUP(A65,'FBS input file'!A:L,10,0)&amp;"0123456789")),ROW(INDIRECT("1:20")))),0),0)</f>
        <v>0</v>
      </c>
      <c r="K65" t="str" cm="1">
        <f t="array" ref="K65">_xlfn.IFS(ISNUMBER(SEARCH("*severe*",VLOOKUP(A65,'FBS input file'!A:M,10,0)))=TRUE,"Severe LB",ISNUMBER(SEARCH("*LB*",VLOOKUP(A65,'FBS input file'!A:M,10,0)))=TRUE,"LB",ISNUMBER(SEARCH("*LB*",VLOOKUP(A65,'FBS input file'!A:M,10,0)))=FALSE,"No")</f>
        <v>No</v>
      </c>
      <c r="L65" t="str" cm="1">
        <f t="array" ref="L65">IF(D65="Binding",IFERROR(_xlfn.IFS(AND(H65&gt;=$H$1,I65&gt;=$I$1),"Binding",AND(H65&gt;=$H$1,OR(J65&gt;=$J$1,K65="LB")),"Binding",AND(I65&gt;=$I$1,OR(J65&gt;=$J$1,K65="LB")),"Binding",K65="Severe LB","Binding"),"Not Binding"),"-")</f>
        <v>-</v>
      </c>
      <c r="M65">
        <f>IFERROR(_xlfn.NUMBERVALUE(VLOOKUP(A65,'FBS input file'!A:L,12,0)),"No")</f>
        <v>0</v>
      </c>
      <c r="N65" t="str">
        <f>VLOOKUP(A65,'All Plates'!A:K,3,0)</f>
        <v>Consistent Expert</v>
      </c>
      <c r="O65" t="str">
        <f>VLOOKUP(A65,'All Plates'!A:K,7,0)</f>
        <v>very high purity*</v>
      </c>
      <c r="P65">
        <f t="shared" si="0"/>
        <v>-10000</v>
      </c>
      <c r="Q65" s="53">
        <f t="shared" si="1"/>
        <v>0</v>
      </c>
    </row>
    <row r="66" spans="1:17" x14ac:dyDescent="0.25">
      <c r="A66" t="str">
        <f>'All Plates'!A34</f>
        <v>P1_C09</v>
      </c>
      <c r="B66" s="5" t="str">
        <f>'All Plates'!J34</f>
        <v>0110705919</v>
      </c>
      <c r="C66" t="s">
        <v>4254</v>
      </c>
      <c r="D66" t="str">
        <f>IFERROR('All Plates'!K34,"Not Binding")</f>
        <v>Not Binding</v>
      </c>
      <c r="E66" t="str">
        <f>IF(ISNUMBER(SEARCH("Waterlogsy",VLOOKUP(A66,'FBS input file'!A:I,9,0))),"Yes","No")</f>
        <v>No</v>
      </c>
      <c r="F66" t="str">
        <f>IF(ISNUMBER(SEARCH("T2",VLOOKUP(A66,'FBS input file'!A:I,9,0))),"Yes","No")</f>
        <v>No</v>
      </c>
      <c r="G66" t="str">
        <f>IF(ISNUMBER(SEARCH("1D",VLOOKUP(A66,'FBS input file'!A:I,9,0))),"Yes","No")</f>
        <v>No</v>
      </c>
      <c r="H66" s="57">
        <f>IFERROR(_xlfn.NUMBERVALUE(VLOOKUP(A66,'FBS input file'!A:M,13,0)),0)</f>
        <v>0</v>
      </c>
      <c r="I66" s="55">
        <f>IFERROR(_xlfn.NUMBERVALUE(VLOOKUP(A66,'FBS input file'!A:M,11,0)),0)</f>
        <v>0</v>
      </c>
      <c r="J66" s="76" cm="1">
        <f t="array" aca="1" ref="J66" ca="1">IFERROR(ROUND(LOOKUP(9.99999999999999E+307,--MID(VLOOKUP(A66,'FBS input file'!A:L,10,0),MIN(FIND({0,1,2,3,4,5,6,7,8,9},VLOOKUP(A66,'FBS input file'!A:L,10,0)&amp;"0123456789")),ROW(INDIRECT("1:20")))),0),0)</f>
        <v>0</v>
      </c>
      <c r="K66" t="str" cm="1">
        <f t="array" ref="K66">_xlfn.IFS(ISNUMBER(SEARCH("*severe*",VLOOKUP(A66,'FBS input file'!A:M,10,0)))=TRUE,"Severe LB",ISNUMBER(SEARCH("*LB*",VLOOKUP(A66,'FBS input file'!A:M,10,0)))=TRUE,"LB",ISNUMBER(SEARCH("*LB*",VLOOKUP(A66,'FBS input file'!A:M,10,0)))=FALSE,"No")</f>
        <v>No</v>
      </c>
      <c r="L66" t="str" cm="1">
        <f t="array" ref="L66">IF(D66="Binding",IFERROR(_xlfn.IFS(AND(H66&gt;=$H$1,I66&gt;=$I$1),"Binding",AND(H66&gt;=$H$1,OR(J66&gt;=$J$1,K66="LB")),"Binding",AND(I66&gt;=$I$1,OR(J66&gt;=$J$1,K66="LB")),"Binding",K66="Severe LB","Binding"),"Not Binding"),"-")</f>
        <v>-</v>
      </c>
      <c r="M66">
        <f>IFERROR(_xlfn.NUMBERVALUE(VLOOKUP(A66,'FBS input file'!A:L,12,0)),"No")</f>
        <v>0</v>
      </c>
      <c r="N66" t="str">
        <f>VLOOKUP(A66,'All Plates'!A:K,3,0)</f>
        <v>Consistent Expert</v>
      </c>
      <c r="O66" t="str">
        <f>VLOOKUP(A66,'All Plates'!A:K,7,0)</f>
        <v>high purity</v>
      </c>
      <c r="P66">
        <f t="shared" si="0"/>
        <v>-10000</v>
      </c>
      <c r="Q66" s="53">
        <f t="shared" si="1"/>
        <v>0</v>
      </c>
    </row>
    <row r="67" spans="1:17" x14ac:dyDescent="0.25">
      <c r="A67" t="str">
        <f>'All Plates'!A36</f>
        <v>P1_C11</v>
      </c>
      <c r="B67" s="5" t="str">
        <f>'All Plates'!J36</f>
        <v>0110705917</v>
      </c>
      <c r="C67" t="s">
        <v>4256</v>
      </c>
      <c r="D67" t="str">
        <f>IFERROR('All Plates'!K36,"Not Binding")</f>
        <v>Not Binding</v>
      </c>
      <c r="E67" t="str">
        <f>IF(ISNUMBER(SEARCH("Waterlogsy",VLOOKUP(A67,'FBS input file'!A:I,9,0))),"Yes","No")</f>
        <v>No</v>
      </c>
      <c r="F67" t="str">
        <f>IF(ISNUMBER(SEARCH("T2",VLOOKUP(A67,'FBS input file'!A:I,9,0))),"Yes","No")</f>
        <v>No</v>
      </c>
      <c r="G67" t="str">
        <f>IF(ISNUMBER(SEARCH("1D",VLOOKUP(A67,'FBS input file'!A:I,9,0))),"Yes","No")</f>
        <v>No</v>
      </c>
      <c r="H67" s="57">
        <f>IFERROR(_xlfn.NUMBERVALUE(VLOOKUP(A67,'FBS input file'!A:M,13,0)),0)</f>
        <v>0</v>
      </c>
      <c r="I67" s="55">
        <f>IFERROR(_xlfn.NUMBERVALUE(VLOOKUP(A67,'FBS input file'!A:M,11,0)),0)</f>
        <v>0</v>
      </c>
      <c r="J67" s="76" cm="1">
        <f t="array" aca="1" ref="J67" ca="1">IFERROR(ROUND(LOOKUP(9.99999999999999E+307,--MID(VLOOKUP(A67,'FBS input file'!A:L,10,0),MIN(FIND({0,1,2,3,4,5,6,7,8,9},VLOOKUP(A67,'FBS input file'!A:L,10,0)&amp;"0123456789")),ROW(INDIRECT("1:20")))),0),0)</f>
        <v>0</v>
      </c>
      <c r="K67" t="str" cm="1">
        <f t="array" ref="K67">_xlfn.IFS(ISNUMBER(SEARCH("*severe*",VLOOKUP(A67,'FBS input file'!A:M,10,0)))=TRUE,"Severe LB",ISNUMBER(SEARCH("*LB*",VLOOKUP(A67,'FBS input file'!A:M,10,0)))=TRUE,"LB",ISNUMBER(SEARCH("*LB*",VLOOKUP(A67,'FBS input file'!A:M,10,0)))=FALSE,"No")</f>
        <v>No</v>
      </c>
      <c r="L67" t="str" cm="1">
        <f t="array" ref="L67">IF(D67="Binding",IFERROR(_xlfn.IFS(AND(H67&gt;=$H$1,I67&gt;=$I$1),"Binding",AND(H67&gt;=$H$1,OR(J67&gt;=$J$1,K67="LB")),"Binding",AND(I67&gt;=$I$1,OR(J67&gt;=$J$1,K67="LB")),"Binding",K67="Severe LB","Binding"),"Not Binding"),"-")</f>
        <v>-</v>
      </c>
      <c r="M67">
        <f>IFERROR(_xlfn.NUMBERVALUE(VLOOKUP(A67,'FBS input file'!A:L,12,0)),"No")</f>
        <v>0</v>
      </c>
      <c r="N67" t="str">
        <f>VLOOKUP(A67,'All Plates'!A:K,3,0)</f>
        <v>Consistent Expert</v>
      </c>
      <c r="O67" t="str">
        <f>VLOOKUP(A67,'All Plates'!A:K,7,0)</f>
        <v>high purity</v>
      </c>
      <c r="P67">
        <f t="shared" ref="P67:P130" si="13">IF(OR(E67="Yes",F67="Yes",G67="Yes"),IF(AND(D67="Binding",N67="Inconsistent Expert"),"No","Good"),-10000)</f>
        <v>-10000</v>
      </c>
      <c r="Q67" s="53">
        <f t="shared" ref="Q67:Q130" si="14">IFERROR((I67/($S$2*$R$4))*1000,"No")</f>
        <v>0</v>
      </c>
    </row>
    <row r="68" spans="1:17" x14ac:dyDescent="0.25">
      <c r="A68" t="str">
        <f>'All Plates'!A37</f>
        <v>P1_C12</v>
      </c>
      <c r="B68" s="5" t="str">
        <f>'All Plates'!J37</f>
        <v>0110705916</v>
      </c>
      <c r="C68" t="s">
        <v>4257</v>
      </c>
      <c r="D68" t="str">
        <f>IFERROR('All Plates'!K37,"Not Binding")</f>
        <v>Not Binding</v>
      </c>
      <c r="E68" t="str">
        <f>IF(ISNUMBER(SEARCH("Waterlogsy",VLOOKUP(A68,'FBS input file'!A:I,9,0))),"Yes","No")</f>
        <v>No</v>
      </c>
      <c r="F68" t="str">
        <f>IF(ISNUMBER(SEARCH("T2",VLOOKUP(A68,'FBS input file'!A:I,9,0))),"Yes","No")</f>
        <v>No</v>
      </c>
      <c r="G68" t="str">
        <f>IF(ISNUMBER(SEARCH("1D",VLOOKUP(A68,'FBS input file'!A:I,9,0))),"Yes","No")</f>
        <v>No</v>
      </c>
      <c r="H68" s="57">
        <f>IFERROR(_xlfn.NUMBERVALUE(VLOOKUP(A68,'FBS input file'!A:M,13,0)),0)</f>
        <v>0</v>
      </c>
      <c r="I68" s="55">
        <f>IFERROR(_xlfn.NUMBERVALUE(VLOOKUP(A68,'FBS input file'!A:M,11,0)),0)</f>
        <v>0</v>
      </c>
      <c r="J68" s="76" cm="1">
        <f t="array" aca="1" ref="J68" ca="1">IFERROR(ROUND(LOOKUP(9.99999999999999E+307,--MID(VLOOKUP(A68,'FBS input file'!A:L,10,0),MIN(FIND({0,1,2,3,4,5,6,7,8,9},VLOOKUP(A68,'FBS input file'!A:L,10,0)&amp;"0123456789")),ROW(INDIRECT("1:20")))),0),0)</f>
        <v>0</v>
      </c>
      <c r="K68" t="str" cm="1">
        <f t="array" ref="K68">_xlfn.IFS(ISNUMBER(SEARCH("*severe*",VLOOKUP(A68,'FBS input file'!A:M,10,0)))=TRUE,"Severe LB",ISNUMBER(SEARCH("*LB*",VLOOKUP(A68,'FBS input file'!A:M,10,0)))=TRUE,"LB",ISNUMBER(SEARCH("*LB*",VLOOKUP(A68,'FBS input file'!A:M,10,0)))=FALSE,"No")</f>
        <v>No</v>
      </c>
      <c r="L68" t="str" cm="1">
        <f t="array" ref="L68">IF(D68="Binding",IFERROR(_xlfn.IFS(AND(H68&gt;=$H$1,I68&gt;=$I$1),"Binding",AND(H68&gt;=$H$1,OR(J68&gt;=$J$1,K68="LB")),"Binding",AND(I68&gt;=$I$1,OR(J68&gt;=$J$1,K68="LB")),"Binding",K68="Severe LB","Binding"),"Not Binding"),"-")</f>
        <v>-</v>
      </c>
      <c r="M68">
        <f>IFERROR(_xlfn.NUMBERVALUE(VLOOKUP(A68,'FBS input file'!A:L,12,0)),"No")</f>
        <v>0</v>
      </c>
      <c r="N68" t="str">
        <f>VLOOKUP(A68,'All Plates'!A:K,3,0)</f>
        <v>Consistent Expert</v>
      </c>
      <c r="O68" t="str">
        <f>VLOOKUP(A68,'All Plates'!A:K,7,0)</f>
        <v>high purity*</v>
      </c>
      <c r="P68">
        <f t="shared" si="13"/>
        <v>-10000</v>
      </c>
      <c r="Q68" s="53">
        <f t="shared" si="14"/>
        <v>0</v>
      </c>
    </row>
    <row r="69" spans="1:17" x14ac:dyDescent="0.25">
      <c r="A69" t="str">
        <f>'All Plates'!A38</f>
        <v>P1_D01</v>
      </c>
      <c r="B69" s="5" t="str">
        <f>'All Plates'!J38</f>
        <v>0110705904</v>
      </c>
      <c r="C69" t="s">
        <v>4258</v>
      </c>
      <c r="D69" t="str">
        <f>IFERROR('All Plates'!K38,"Not Binding")</f>
        <v>Not Binding</v>
      </c>
      <c r="E69" t="str">
        <f>IF(ISNUMBER(SEARCH("Waterlogsy",VLOOKUP(A69,'FBS input file'!A:I,9,0))),"Yes","No")</f>
        <v>No</v>
      </c>
      <c r="F69" t="str">
        <f>IF(ISNUMBER(SEARCH("T2",VLOOKUP(A69,'FBS input file'!A:I,9,0))),"Yes","No")</f>
        <v>No</v>
      </c>
      <c r="G69" t="str">
        <f>IF(ISNUMBER(SEARCH("1D",VLOOKUP(A69,'FBS input file'!A:I,9,0))),"Yes","No")</f>
        <v>No</v>
      </c>
      <c r="H69" s="57">
        <f>IFERROR(_xlfn.NUMBERVALUE(VLOOKUP(A69,'FBS input file'!A:M,13,0)),0)</f>
        <v>0</v>
      </c>
      <c r="I69" s="55">
        <f>IFERROR(_xlfn.NUMBERVALUE(VLOOKUP(A69,'FBS input file'!A:M,11,0)),0)</f>
        <v>0</v>
      </c>
      <c r="J69" s="76" cm="1">
        <f t="array" aca="1" ref="J69" ca="1">IFERROR(ROUND(LOOKUP(9.99999999999999E+307,--MID(VLOOKUP(A69,'FBS input file'!A:L,10,0),MIN(FIND({0,1,2,3,4,5,6,7,8,9},VLOOKUP(A69,'FBS input file'!A:L,10,0)&amp;"0123456789")),ROW(INDIRECT("1:20")))),0),0)</f>
        <v>0</v>
      </c>
      <c r="K69" t="str" cm="1">
        <f t="array" ref="K69">_xlfn.IFS(ISNUMBER(SEARCH("*severe*",VLOOKUP(A69,'FBS input file'!A:M,10,0)))=TRUE,"Severe LB",ISNUMBER(SEARCH("*LB*",VLOOKUP(A69,'FBS input file'!A:M,10,0)))=TRUE,"LB",ISNUMBER(SEARCH("*LB*",VLOOKUP(A69,'FBS input file'!A:M,10,0)))=FALSE,"No")</f>
        <v>No</v>
      </c>
      <c r="L69" t="str" cm="1">
        <f t="array" ref="L69">IF(D69="Binding",IFERROR(_xlfn.IFS(AND(H69&gt;=$H$1,I69&gt;=$I$1),"Binding",AND(H69&gt;=$H$1,OR(J69&gt;=$J$1,K69="LB")),"Binding",AND(I69&gt;=$I$1,OR(J69&gt;=$J$1,K69="LB")),"Binding",K69="Severe LB","Binding"),"Not Binding"),"-")</f>
        <v>-</v>
      </c>
      <c r="M69">
        <f>IFERROR(_xlfn.NUMBERVALUE(VLOOKUP(A69,'FBS input file'!A:L,12,0)),"No")</f>
        <v>0</v>
      </c>
      <c r="N69" t="str">
        <f>VLOOKUP(A69,'All Plates'!A:K,3,0)</f>
        <v>Inconsistent Expert</v>
      </c>
      <c r="O69" t="str">
        <f>VLOOKUP(A69,'All Plates'!A:K,7,0)</f>
        <v>low solubility</v>
      </c>
      <c r="P69">
        <f t="shared" si="13"/>
        <v>-10000</v>
      </c>
      <c r="Q69" s="53">
        <f t="shared" si="14"/>
        <v>0</v>
      </c>
    </row>
    <row r="70" spans="1:17" x14ac:dyDescent="0.25">
      <c r="A70" t="str">
        <f>'All Plates'!A39</f>
        <v>P1_D02</v>
      </c>
      <c r="B70" s="5" t="str">
        <f>'All Plates'!J39</f>
        <v>0110705905</v>
      </c>
      <c r="C70" t="s">
        <v>4259</v>
      </c>
      <c r="D70" t="str">
        <f>IFERROR('All Plates'!K39,"Not Binding")</f>
        <v>Not Binding</v>
      </c>
      <c r="E70" t="str">
        <f>IF(ISNUMBER(SEARCH("Waterlogsy",VLOOKUP(A70,'FBS input file'!A:I,9,0))),"Yes","No")</f>
        <v>No</v>
      </c>
      <c r="F70" t="str">
        <f>IF(ISNUMBER(SEARCH("T2",VLOOKUP(A70,'FBS input file'!A:I,9,0))),"Yes","No")</f>
        <v>No</v>
      </c>
      <c r="G70" t="str">
        <f>IF(ISNUMBER(SEARCH("1D",VLOOKUP(A70,'FBS input file'!A:I,9,0))),"Yes","No")</f>
        <v>No</v>
      </c>
      <c r="H70" s="57">
        <f>IFERROR(_xlfn.NUMBERVALUE(VLOOKUP(A70,'FBS input file'!A:M,13,0)),0)</f>
        <v>0</v>
      </c>
      <c r="I70" s="55">
        <f>IFERROR(_xlfn.NUMBERVALUE(VLOOKUP(A70,'FBS input file'!A:M,11,0)),0)</f>
        <v>0</v>
      </c>
      <c r="J70" s="76" cm="1">
        <f t="array" aca="1" ref="J70" ca="1">IFERROR(ROUND(LOOKUP(9.99999999999999E+307,--MID(VLOOKUP(A70,'FBS input file'!A:L,10,0),MIN(FIND({0,1,2,3,4,5,6,7,8,9},VLOOKUP(A70,'FBS input file'!A:L,10,0)&amp;"0123456789")),ROW(INDIRECT("1:20")))),0),0)</f>
        <v>0</v>
      </c>
      <c r="K70" t="str" cm="1">
        <f t="array" ref="K70">_xlfn.IFS(ISNUMBER(SEARCH("*severe*",VLOOKUP(A70,'FBS input file'!A:M,10,0)))=TRUE,"Severe LB",ISNUMBER(SEARCH("*LB*",VLOOKUP(A70,'FBS input file'!A:M,10,0)))=TRUE,"LB",ISNUMBER(SEARCH("*LB*",VLOOKUP(A70,'FBS input file'!A:M,10,0)))=FALSE,"No")</f>
        <v>No</v>
      </c>
      <c r="L70" t="str" cm="1">
        <f t="array" ref="L70">IF(D70="Binding",IFERROR(_xlfn.IFS(AND(H70&gt;=$H$1,I70&gt;=$I$1),"Binding",AND(H70&gt;=$H$1,OR(J70&gt;=$J$1,K70="LB")),"Binding",AND(I70&gt;=$I$1,OR(J70&gt;=$J$1,K70="LB")),"Binding",K70="Severe LB","Binding"),"Not Binding"),"-")</f>
        <v>-</v>
      </c>
      <c r="M70">
        <f>IFERROR(_xlfn.NUMBERVALUE(VLOOKUP(A70,'FBS input file'!A:L,12,0)),"No")</f>
        <v>0</v>
      </c>
      <c r="N70" t="str">
        <f>VLOOKUP(A70,'All Plates'!A:K,3,0)</f>
        <v>Consistent Expert</v>
      </c>
      <c r="O70" t="str">
        <f>VLOOKUP(A70,'All Plates'!A:K,7,0)</f>
        <v>very high purity*</v>
      </c>
      <c r="P70">
        <f t="shared" si="13"/>
        <v>-10000</v>
      </c>
      <c r="Q70" s="53">
        <f t="shared" si="14"/>
        <v>0</v>
      </c>
    </row>
    <row r="71" spans="1:17" x14ac:dyDescent="0.25">
      <c r="A71" t="str">
        <f>'All Plates'!A40</f>
        <v>P1_D03</v>
      </c>
      <c r="B71" s="5" t="str">
        <f>'All Plates'!J40</f>
        <v>0110705906</v>
      </c>
      <c r="C71" t="s">
        <v>4260</v>
      </c>
      <c r="D71" t="str">
        <f>IFERROR('All Plates'!K40,"Not Binding")</f>
        <v>Not Binding</v>
      </c>
      <c r="E71" t="str">
        <f>IF(ISNUMBER(SEARCH("Waterlogsy",VLOOKUP(A71,'FBS input file'!A:I,9,0))),"Yes","No")</f>
        <v>No</v>
      </c>
      <c r="F71" t="str">
        <f>IF(ISNUMBER(SEARCH("T2",VLOOKUP(A71,'FBS input file'!A:I,9,0))),"Yes","No")</f>
        <v>No</v>
      </c>
      <c r="G71" t="str">
        <f>IF(ISNUMBER(SEARCH("1D",VLOOKUP(A71,'FBS input file'!A:I,9,0))),"Yes","No")</f>
        <v>No</v>
      </c>
      <c r="H71" s="57">
        <f>IFERROR(_xlfn.NUMBERVALUE(VLOOKUP(A71,'FBS input file'!A:M,13,0)),0)</f>
        <v>0</v>
      </c>
      <c r="I71" s="55">
        <f>IFERROR(_xlfn.NUMBERVALUE(VLOOKUP(A71,'FBS input file'!A:M,11,0)),0)</f>
        <v>0</v>
      </c>
      <c r="J71" s="76" cm="1">
        <f t="array" aca="1" ref="J71" ca="1">IFERROR(ROUND(LOOKUP(9.99999999999999E+307,--MID(VLOOKUP(A71,'FBS input file'!A:L,10,0),MIN(FIND({0,1,2,3,4,5,6,7,8,9},VLOOKUP(A71,'FBS input file'!A:L,10,0)&amp;"0123456789")),ROW(INDIRECT("1:20")))),0),0)</f>
        <v>0</v>
      </c>
      <c r="K71" t="str" cm="1">
        <f t="array" ref="K71">_xlfn.IFS(ISNUMBER(SEARCH("*severe*",VLOOKUP(A71,'FBS input file'!A:M,10,0)))=TRUE,"Severe LB",ISNUMBER(SEARCH("*LB*",VLOOKUP(A71,'FBS input file'!A:M,10,0)))=TRUE,"LB",ISNUMBER(SEARCH("*LB*",VLOOKUP(A71,'FBS input file'!A:M,10,0)))=FALSE,"No")</f>
        <v>No</v>
      </c>
      <c r="L71" t="str" cm="1">
        <f t="array" ref="L71">IF(D71="Binding",IFERROR(_xlfn.IFS(AND(H71&gt;=$H$1,I71&gt;=$I$1),"Binding",AND(H71&gt;=$H$1,OR(J71&gt;=$J$1,K71="LB")),"Binding",AND(I71&gt;=$I$1,OR(J71&gt;=$J$1,K71="LB")),"Binding",K71="Severe LB","Binding"),"Not Binding"),"-")</f>
        <v>-</v>
      </c>
      <c r="M71">
        <f>IFERROR(_xlfn.NUMBERVALUE(VLOOKUP(A71,'FBS input file'!A:L,12,0)),"No")</f>
        <v>0</v>
      </c>
      <c r="N71" t="str">
        <f>VLOOKUP(A71,'All Plates'!A:K,3,0)</f>
        <v>Inconsistent Expert</v>
      </c>
      <c r="O71" t="str">
        <f>VLOOKUP(A71,'All Plates'!A:K,7,0)</f>
        <v>addtional signals or too few signals</v>
      </c>
      <c r="P71">
        <f t="shared" si="13"/>
        <v>-10000</v>
      </c>
      <c r="Q71" s="53">
        <f t="shared" si="14"/>
        <v>0</v>
      </c>
    </row>
    <row r="72" spans="1:17" x14ac:dyDescent="0.25">
      <c r="A72" t="str">
        <f>'All Plates'!A41</f>
        <v>P1_D04</v>
      </c>
      <c r="B72" s="5" t="str">
        <f>'All Plates'!J41</f>
        <v>0110705907</v>
      </c>
      <c r="C72" t="s">
        <v>4261</v>
      </c>
      <c r="D72" t="str">
        <f>IFERROR('All Plates'!K41,"Not Binding")</f>
        <v>Not Binding</v>
      </c>
      <c r="E72" t="str">
        <f>IF(ISNUMBER(SEARCH("Waterlogsy",VLOOKUP(A72,'FBS input file'!A:I,9,0))),"Yes","No")</f>
        <v>No</v>
      </c>
      <c r="F72" t="str">
        <f>IF(ISNUMBER(SEARCH("T2",VLOOKUP(A72,'FBS input file'!A:I,9,0))),"Yes","No")</f>
        <v>No</v>
      </c>
      <c r="G72" t="str">
        <f>IF(ISNUMBER(SEARCH("1D",VLOOKUP(A72,'FBS input file'!A:I,9,0))),"Yes","No")</f>
        <v>No</v>
      </c>
      <c r="H72" s="57">
        <f>IFERROR(_xlfn.NUMBERVALUE(VLOOKUP(A72,'FBS input file'!A:M,13,0)),0)</f>
        <v>0</v>
      </c>
      <c r="I72" s="55">
        <f>IFERROR(_xlfn.NUMBERVALUE(VLOOKUP(A72,'FBS input file'!A:M,11,0)),0)</f>
        <v>0</v>
      </c>
      <c r="J72" s="76" cm="1">
        <f t="array" aca="1" ref="J72" ca="1">IFERROR(ROUND(LOOKUP(9.99999999999999E+307,--MID(VLOOKUP(A72,'FBS input file'!A:L,10,0),MIN(FIND({0,1,2,3,4,5,6,7,8,9},VLOOKUP(A72,'FBS input file'!A:L,10,0)&amp;"0123456789")),ROW(INDIRECT("1:20")))),0),0)</f>
        <v>0</v>
      </c>
      <c r="K72" t="str" cm="1">
        <f t="array" ref="K72">_xlfn.IFS(ISNUMBER(SEARCH("*severe*",VLOOKUP(A72,'FBS input file'!A:M,10,0)))=TRUE,"Severe LB",ISNUMBER(SEARCH("*LB*",VLOOKUP(A72,'FBS input file'!A:M,10,0)))=TRUE,"LB",ISNUMBER(SEARCH("*LB*",VLOOKUP(A72,'FBS input file'!A:M,10,0)))=FALSE,"No")</f>
        <v>No</v>
      </c>
      <c r="L72" t="str" cm="1">
        <f t="array" ref="L72">IF(D72="Binding",IFERROR(_xlfn.IFS(AND(H72&gt;=$H$1,I72&gt;=$I$1),"Binding",AND(H72&gt;=$H$1,OR(J72&gt;=$J$1,K72="LB")),"Binding",AND(I72&gt;=$I$1,OR(J72&gt;=$J$1,K72="LB")),"Binding",K72="Severe LB","Binding"),"Not Binding"),"-")</f>
        <v>-</v>
      </c>
      <c r="M72">
        <f>IFERROR(_xlfn.NUMBERVALUE(VLOOKUP(A72,'FBS input file'!A:L,12,0)),"No")</f>
        <v>0</v>
      </c>
      <c r="N72" t="str">
        <f>VLOOKUP(A72,'All Plates'!A:K,3,0)</f>
        <v>Consistent Expert</v>
      </c>
      <c r="O72" t="str">
        <f>VLOOKUP(A72,'All Plates'!A:K,7,0)</f>
        <v>high purity</v>
      </c>
      <c r="P72">
        <f t="shared" si="13"/>
        <v>-10000</v>
      </c>
      <c r="Q72" s="53">
        <f t="shared" si="14"/>
        <v>0</v>
      </c>
    </row>
    <row r="73" spans="1:17" x14ac:dyDescent="0.25">
      <c r="A73" t="str">
        <f>'All Plates'!A42</f>
        <v>P1_D05</v>
      </c>
      <c r="B73" s="5" t="str">
        <f>'All Plates'!J42</f>
        <v>0110705908</v>
      </c>
      <c r="C73" t="s">
        <v>4262</v>
      </c>
      <c r="D73" t="str">
        <f>IFERROR('All Plates'!K42,"Not Binding")</f>
        <v>Not Binding</v>
      </c>
      <c r="E73" t="str">
        <f>IF(ISNUMBER(SEARCH("Waterlogsy",VLOOKUP(A73,'FBS input file'!A:I,9,0))),"Yes","No")</f>
        <v>No</v>
      </c>
      <c r="F73" t="str">
        <f>IF(ISNUMBER(SEARCH("T2",VLOOKUP(A73,'FBS input file'!A:I,9,0))),"Yes","No")</f>
        <v>No</v>
      </c>
      <c r="G73" t="str">
        <f>IF(ISNUMBER(SEARCH("1D",VLOOKUP(A73,'FBS input file'!A:I,9,0))),"Yes","No")</f>
        <v>No</v>
      </c>
      <c r="H73" s="57">
        <f>IFERROR(_xlfn.NUMBERVALUE(VLOOKUP(A73,'FBS input file'!A:M,13,0)),0)</f>
        <v>0</v>
      </c>
      <c r="I73" s="55">
        <f>IFERROR(_xlfn.NUMBERVALUE(VLOOKUP(A73,'FBS input file'!A:M,11,0)),0)</f>
        <v>0</v>
      </c>
      <c r="J73" s="76" cm="1">
        <f t="array" aca="1" ref="J73" ca="1">IFERROR(ROUND(LOOKUP(9.99999999999999E+307,--MID(VLOOKUP(A73,'FBS input file'!A:L,10,0),MIN(FIND({0,1,2,3,4,5,6,7,8,9},VLOOKUP(A73,'FBS input file'!A:L,10,0)&amp;"0123456789")),ROW(INDIRECT("1:20")))),0),0)</f>
        <v>0</v>
      </c>
      <c r="K73" t="str" cm="1">
        <f t="array" ref="K73">_xlfn.IFS(ISNUMBER(SEARCH("*severe*",VLOOKUP(A73,'FBS input file'!A:M,10,0)))=TRUE,"Severe LB",ISNUMBER(SEARCH("*LB*",VLOOKUP(A73,'FBS input file'!A:M,10,0)))=TRUE,"LB",ISNUMBER(SEARCH("*LB*",VLOOKUP(A73,'FBS input file'!A:M,10,0)))=FALSE,"No")</f>
        <v>No</v>
      </c>
      <c r="L73" t="str" cm="1">
        <f t="array" ref="L73">IF(D73="Binding",IFERROR(_xlfn.IFS(AND(H73&gt;=$H$1,I73&gt;=$I$1),"Binding",AND(H73&gt;=$H$1,OR(J73&gt;=$J$1,K73="LB")),"Binding",AND(I73&gt;=$I$1,OR(J73&gt;=$J$1,K73="LB")),"Binding",K73="Severe LB","Binding"),"Not Binding"),"-")</f>
        <v>-</v>
      </c>
      <c r="M73">
        <f>IFERROR(_xlfn.NUMBERVALUE(VLOOKUP(A73,'FBS input file'!A:L,12,0)),"No")</f>
        <v>0</v>
      </c>
      <c r="N73" t="str">
        <f>VLOOKUP(A73,'All Plates'!A:K,3,0)</f>
        <v>Inconsistent Expert</v>
      </c>
      <c r="O73" t="str">
        <f>VLOOKUP(A73,'All Plates'!A:K,7,0)</f>
        <v>low solubility</v>
      </c>
      <c r="P73">
        <f t="shared" si="13"/>
        <v>-10000</v>
      </c>
      <c r="Q73" s="53">
        <f t="shared" si="14"/>
        <v>0</v>
      </c>
    </row>
    <row r="74" spans="1:17" x14ac:dyDescent="0.25">
      <c r="A74" t="str">
        <f>'All Plates'!A43</f>
        <v>P1_D06</v>
      </c>
      <c r="B74" s="5" t="str">
        <f>'All Plates'!J43</f>
        <v>0110705909</v>
      </c>
      <c r="C74" t="s">
        <v>4263</v>
      </c>
      <c r="D74" t="str">
        <f>IFERROR('All Plates'!K43,"Not Binding")</f>
        <v>Not Binding</v>
      </c>
      <c r="E74" t="str">
        <f>IF(ISNUMBER(SEARCH("Waterlogsy",VLOOKUP(A74,'FBS input file'!A:I,9,0))),"Yes","No")</f>
        <v>No</v>
      </c>
      <c r="F74" t="str">
        <f>IF(ISNUMBER(SEARCH("T2",VLOOKUP(A74,'FBS input file'!A:I,9,0))),"Yes","No")</f>
        <v>No</v>
      </c>
      <c r="G74" t="str">
        <f>IF(ISNUMBER(SEARCH("1D",VLOOKUP(A74,'FBS input file'!A:I,9,0))),"Yes","No")</f>
        <v>No</v>
      </c>
      <c r="H74" s="57">
        <f>IFERROR(_xlfn.NUMBERVALUE(VLOOKUP(A74,'FBS input file'!A:M,13,0)),0)</f>
        <v>0</v>
      </c>
      <c r="I74" s="55">
        <f>IFERROR(_xlfn.NUMBERVALUE(VLOOKUP(A74,'FBS input file'!A:M,11,0)),0)</f>
        <v>0</v>
      </c>
      <c r="J74" s="76" cm="1">
        <f t="array" aca="1" ref="J74" ca="1">IFERROR(ROUND(LOOKUP(9.99999999999999E+307,--MID(VLOOKUP(A74,'FBS input file'!A:L,10,0),MIN(FIND({0,1,2,3,4,5,6,7,8,9},VLOOKUP(A74,'FBS input file'!A:L,10,0)&amp;"0123456789")),ROW(INDIRECT("1:20")))),0),0)</f>
        <v>0</v>
      </c>
      <c r="K74" t="str" cm="1">
        <f t="array" ref="K74">_xlfn.IFS(ISNUMBER(SEARCH("*severe*",VLOOKUP(A74,'FBS input file'!A:M,10,0)))=TRUE,"Severe LB",ISNUMBER(SEARCH("*LB*",VLOOKUP(A74,'FBS input file'!A:M,10,0)))=TRUE,"LB",ISNUMBER(SEARCH("*LB*",VLOOKUP(A74,'FBS input file'!A:M,10,0)))=FALSE,"No")</f>
        <v>No</v>
      </c>
      <c r="L74" t="str" cm="1">
        <f t="array" ref="L74">IF(D74="Binding",IFERROR(_xlfn.IFS(AND(H74&gt;=$H$1,I74&gt;=$I$1),"Binding",AND(H74&gt;=$H$1,OR(J74&gt;=$J$1,K74="LB")),"Binding",AND(I74&gt;=$I$1,OR(J74&gt;=$J$1,K74="LB")),"Binding",K74="Severe LB","Binding"),"Not Binding"),"-")</f>
        <v>-</v>
      </c>
      <c r="M74">
        <f>IFERROR(_xlfn.NUMBERVALUE(VLOOKUP(A74,'FBS input file'!A:L,12,0)),"No")</f>
        <v>0</v>
      </c>
      <c r="N74" t="str">
        <f>VLOOKUP(A74,'All Plates'!A:K,3,0)</f>
        <v>Inconsistent Expert</v>
      </c>
      <c r="O74" t="str">
        <f>VLOOKUP(A74,'All Plates'!A:K,7,0)</f>
        <v>low solubility</v>
      </c>
      <c r="P74">
        <f t="shared" si="13"/>
        <v>-10000</v>
      </c>
      <c r="Q74" s="53">
        <f t="shared" si="14"/>
        <v>0</v>
      </c>
    </row>
    <row r="75" spans="1:17" x14ac:dyDescent="0.25">
      <c r="A75" t="str">
        <f>'All Plates'!A44</f>
        <v>P1_D07</v>
      </c>
      <c r="B75" s="5" t="str">
        <f>'All Plates'!J44</f>
        <v>0110705249</v>
      </c>
      <c r="C75" t="s">
        <v>4264</v>
      </c>
      <c r="D75" t="str">
        <f>IFERROR('All Plates'!K44,"Not Binding")</f>
        <v>Not Binding</v>
      </c>
      <c r="E75" t="str">
        <f>IF(ISNUMBER(SEARCH("Waterlogsy",VLOOKUP(A75,'FBS input file'!A:I,9,0))),"Yes","No")</f>
        <v>No</v>
      </c>
      <c r="F75" t="str">
        <f>IF(ISNUMBER(SEARCH("T2",VLOOKUP(A75,'FBS input file'!A:I,9,0))),"Yes","No")</f>
        <v>No</v>
      </c>
      <c r="G75" t="str">
        <f>IF(ISNUMBER(SEARCH("1D",VLOOKUP(A75,'FBS input file'!A:I,9,0))),"Yes","No")</f>
        <v>No</v>
      </c>
      <c r="H75" s="57">
        <f>IFERROR(_xlfn.NUMBERVALUE(VLOOKUP(A75,'FBS input file'!A:M,13,0)),0)</f>
        <v>0</v>
      </c>
      <c r="I75" s="55">
        <f>IFERROR(_xlfn.NUMBERVALUE(VLOOKUP(A75,'FBS input file'!A:M,11,0)),0)</f>
        <v>0</v>
      </c>
      <c r="J75" s="76" cm="1">
        <f t="array" aca="1" ref="J75" ca="1">IFERROR(ROUND(LOOKUP(9.99999999999999E+307,--MID(VLOOKUP(A75,'FBS input file'!A:L,10,0),MIN(FIND({0,1,2,3,4,5,6,7,8,9},VLOOKUP(A75,'FBS input file'!A:L,10,0)&amp;"0123456789")),ROW(INDIRECT("1:20")))),0),0)</f>
        <v>0</v>
      </c>
      <c r="K75" t="str" cm="1">
        <f t="array" ref="K75">_xlfn.IFS(ISNUMBER(SEARCH("*severe*",VLOOKUP(A75,'FBS input file'!A:M,10,0)))=TRUE,"Severe LB",ISNUMBER(SEARCH("*LB*",VLOOKUP(A75,'FBS input file'!A:M,10,0)))=TRUE,"LB",ISNUMBER(SEARCH("*LB*",VLOOKUP(A75,'FBS input file'!A:M,10,0)))=FALSE,"No")</f>
        <v>No</v>
      </c>
      <c r="L75" t="str" cm="1">
        <f t="array" ref="L75">IF(D75="Binding",IFERROR(_xlfn.IFS(AND(H75&gt;=$H$1,I75&gt;=$I$1),"Binding",AND(H75&gt;=$H$1,OR(J75&gt;=$J$1,K75="LB")),"Binding",AND(I75&gt;=$I$1,OR(J75&gt;=$J$1,K75="LB")),"Binding",K75="Severe LB","Binding"),"Not Binding"),"-")</f>
        <v>-</v>
      </c>
      <c r="M75">
        <f>IFERROR(_xlfn.NUMBERVALUE(VLOOKUP(A75,'FBS input file'!A:L,12,0)),"No")</f>
        <v>0</v>
      </c>
      <c r="N75" t="str">
        <f>VLOOKUP(A75,'All Plates'!A:K,3,0)</f>
        <v>Consistent Expert</v>
      </c>
      <c r="O75" t="str">
        <f>VLOOKUP(A75,'All Plates'!A:K,7,0)</f>
        <v>medium purity*</v>
      </c>
      <c r="P75">
        <f t="shared" si="13"/>
        <v>-10000</v>
      </c>
      <c r="Q75" s="53">
        <f t="shared" si="14"/>
        <v>0</v>
      </c>
    </row>
    <row r="76" spans="1:17" x14ac:dyDescent="0.25">
      <c r="A76" t="str">
        <f>'All Plates'!A45</f>
        <v>P1_D08</v>
      </c>
      <c r="B76" s="5" t="str">
        <f>'All Plates'!J45</f>
        <v>0110705911</v>
      </c>
      <c r="C76" t="s">
        <v>4265</v>
      </c>
      <c r="D76" t="str">
        <f>IFERROR('All Plates'!K45,"Not Binding")</f>
        <v>Not Binding</v>
      </c>
      <c r="E76" t="str">
        <f>IF(ISNUMBER(SEARCH("Waterlogsy",VLOOKUP(A76,'FBS input file'!A:I,9,0))),"Yes","No")</f>
        <v>No</v>
      </c>
      <c r="F76" t="str">
        <f>IF(ISNUMBER(SEARCH("T2",VLOOKUP(A76,'FBS input file'!A:I,9,0))),"Yes","No")</f>
        <v>No</v>
      </c>
      <c r="G76" t="str">
        <f>IF(ISNUMBER(SEARCH("1D",VLOOKUP(A76,'FBS input file'!A:I,9,0))),"Yes","No")</f>
        <v>No</v>
      </c>
      <c r="H76" s="57">
        <f>IFERROR(_xlfn.NUMBERVALUE(VLOOKUP(A76,'FBS input file'!A:M,13,0)),0)</f>
        <v>0</v>
      </c>
      <c r="I76" s="55">
        <f>IFERROR(_xlfn.NUMBERVALUE(VLOOKUP(A76,'FBS input file'!A:M,11,0)),0)</f>
        <v>0</v>
      </c>
      <c r="J76" s="76" cm="1">
        <f t="array" aca="1" ref="J76" ca="1">IFERROR(ROUND(LOOKUP(9.99999999999999E+307,--MID(VLOOKUP(A76,'FBS input file'!A:L,10,0),MIN(FIND({0,1,2,3,4,5,6,7,8,9},VLOOKUP(A76,'FBS input file'!A:L,10,0)&amp;"0123456789")),ROW(INDIRECT("1:20")))),0),0)</f>
        <v>0</v>
      </c>
      <c r="K76" t="str" cm="1">
        <f t="array" ref="K76">_xlfn.IFS(ISNUMBER(SEARCH("*severe*",VLOOKUP(A76,'FBS input file'!A:M,10,0)))=TRUE,"Severe LB",ISNUMBER(SEARCH("*LB*",VLOOKUP(A76,'FBS input file'!A:M,10,0)))=TRUE,"LB",ISNUMBER(SEARCH("*LB*",VLOOKUP(A76,'FBS input file'!A:M,10,0)))=FALSE,"No")</f>
        <v>No</v>
      </c>
      <c r="L76" t="str" cm="1">
        <f t="array" ref="L76">IF(D76="Binding",IFERROR(_xlfn.IFS(AND(H76&gt;=$H$1,I76&gt;=$I$1),"Binding",AND(H76&gt;=$H$1,OR(J76&gt;=$J$1,K76="LB")),"Binding",AND(I76&gt;=$I$1,OR(J76&gt;=$J$1,K76="LB")),"Binding",K76="Severe LB","Binding"),"Not Binding"),"-")</f>
        <v>-</v>
      </c>
      <c r="M76">
        <f>IFERROR(_xlfn.NUMBERVALUE(VLOOKUP(A76,'FBS input file'!A:L,12,0)),"No")</f>
        <v>0</v>
      </c>
      <c r="N76" t="str">
        <f>VLOOKUP(A76,'All Plates'!A:K,3,0)</f>
        <v>Consistent Expert</v>
      </c>
      <c r="O76" t="str">
        <f>VLOOKUP(A76,'All Plates'!A:K,7,0)</f>
        <v>medium purity*</v>
      </c>
      <c r="P76">
        <f t="shared" si="13"/>
        <v>-10000</v>
      </c>
      <c r="Q76" s="53">
        <f t="shared" si="14"/>
        <v>0</v>
      </c>
    </row>
    <row r="77" spans="1:17" x14ac:dyDescent="0.25">
      <c r="A77" t="str">
        <f>'All Plates'!A46</f>
        <v>P1_D09</v>
      </c>
      <c r="B77" s="5" t="str">
        <f>'All Plates'!J46</f>
        <v>0110705912</v>
      </c>
      <c r="C77" t="s">
        <v>4266</v>
      </c>
      <c r="D77" t="str">
        <f>IFERROR('All Plates'!K46,"Not Binding")</f>
        <v>Not Binding</v>
      </c>
      <c r="E77" t="str">
        <f>IF(ISNUMBER(SEARCH("Waterlogsy",VLOOKUP(A77,'FBS input file'!A:I,9,0))),"Yes","No")</f>
        <v>No</v>
      </c>
      <c r="F77" t="str">
        <f>IF(ISNUMBER(SEARCH("T2",VLOOKUP(A77,'FBS input file'!A:I,9,0))),"Yes","No")</f>
        <v>No</v>
      </c>
      <c r="G77" t="str">
        <f>IF(ISNUMBER(SEARCH("1D",VLOOKUP(A77,'FBS input file'!A:I,9,0))),"Yes","No")</f>
        <v>No</v>
      </c>
      <c r="H77" s="57">
        <f>IFERROR(_xlfn.NUMBERVALUE(VLOOKUP(A77,'FBS input file'!A:M,13,0)),0)</f>
        <v>0</v>
      </c>
      <c r="I77" s="55">
        <f>IFERROR(_xlfn.NUMBERVALUE(VLOOKUP(A77,'FBS input file'!A:M,11,0)),0)</f>
        <v>0</v>
      </c>
      <c r="J77" s="76" cm="1">
        <f t="array" aca="1" ref="J77" ca="1">IFERROR(ROUND(LOOKUP(9.99999999999999E+307,--MID(VLOOKUP(A77,'FBS input file'!A:L,10,0),MIN(FIND({0,1,2,3,4,5,6,7,8,9},VLOOKUP(A77,'FBS input file'!A:L,10,0)&amp;"0123456789")),ROW(INDIRECT("1:20")))),0),0)</f>
        <v>0</v>
      </c>
      <c r="K77" t="str" cm="1">
        <f t="array" ref="K77">_xlfn.IFS(ISNUMBER(SEARCH("*severe*",VLOOKUP(A77,'FBS input file'!A:M,10,0)))=TRUE,"Severe LB",ISNUMBER(SEARCH("*LB*",VLOOKUP(A77,'FBS input file'!A:M,10,0)))=TRUE,"LB",ISNUMBER(SEARCH("*LB*",VLOOKUP(A77,'FBS input file'!A:M,10,0)))=FALSE,"No")</f>
        <v>No</v>
      </c>
      <c r="L77" t="str" cm="1">
        <f t="array" ref="L77">IF(D77="Binding",IFERROR(_xlfn.IFS(AND(H77&gt;=$H$1,I77&gt;=$I$1),"Binding",AND(H77&gt;=$H$1,OR(J77&gt;=$J$1,K77="LB")),"Binding",AND(I77&gt;=$I$1,OR(J77&gt;=$J$1,K77="LB")),"Binding",K77="Severe LB","Binding"),"Not Binding"),"-")</f>
        <v>-</v>
      </c>
      <c r="M77">
        <f>IFERROR(_xlfn.NUMBERVALUE(VLOOKUP(A77,'FBS input file'!A:L,12,0)),"No")</f>
        <v>0</v>
      </c>
      <c r="N77" t="str">
        <f>VLOOKUP(A77,'All Plates'!A:K,3,0)</f>
        <v>Consistent Expert</v>
      </c>
      <c r="O77" t="str">
        <f>VLOOKUP(A77,'All Plates'!A:K,7,0)</f>
        <v>addtional signals or too few signals</v>
      </c>
      <c r="P77">
        <f t="shared" si="13"/>
        <v>-10000</v>
      </c>
      <c r="Q77" s="53">
        <f t="shared" si="14"/>
        <v>0</v>
      </c>
    </row>
    <row r="78" spans="1:17" x14ac:dyDescent="0.25">
      <c r="A78" t="str">
        <f>'All Plates'!A47</f>
        <v>P1_D10</v>
      </c>
      <c r="B78" s="5" t="str">
        <f>'All Plates'!J47</f>
        <v>0110705913</v>
      </c>
      <c r="C78" t="s">
        <v>4267</v>
      </c>
      <c r="D78" t="str">
        <f>IFERROR('All Plates'!K47,"Not Binding")</f>
        <v>Not Binding</v>
      </c>
      <c r="E78" t="str">
        <f>IF(ISNUMBER(SEARCH("Waterlogsy",VLOOKUP(A78,'FBS input file'!A:I,9,0))),"Yes","No")</f>
        <v>No</v>
      </c>
      <c r="F78" t="str">
        <f>IF(ISNUMBER(SEARCH("T2",VLOOKUP(A78,'FBS input file'!A:I,9,0))),"Yes","No")</f>
        <v>No</v>
      </c>
      <c r="G78" t="str">
        <f>IF(ISNUMBER(SEARCH("1D",VLOOKUP(A78,'FBS input file'!A:I,9,0))),"Yes","No")</f>
        <v>No</v>
      </c>
      <c r="H78" s="57">
        <f>IFERROR(_xlfn.NUMBERVALUE(VLOOKUP(A78,'FBS input file'!A:M,13,0)),0)</f>
        <v>0</v>
      </c>
      <c r="I78" s="55">
        <f>IFERROR(_xlfn.NUMBERVALUE(VLOOKUP(A78,'FBS input file'!A:M,11,0)),0)</f>
        <v>0</v>
      </c>
      <c r="J78" s="76" cm="1">
        <f t="array" aca="1" ref="J78" ca="1">IFERROR(ROUND(LOOKUP(9.99999999999999E+307,--MID(VLOOKUP(A78,'FBS input file'!A:L,10,0),MIN(FIND({0,1,2,3,4,5,6,7,8,9},VLOOKUP(A78,'FBS input file'!A:L,10,0)&amp;"0123456789")),ROW(INDIRECT("1:20")))),0),0)</f>
        <v>0</v>
      </c>
      <c r="K78" t="str" cm="1">
        <f t="array" ref="K78">_xlfn.IFS(ISNUMBER(SEARCH("*severe*",VLOOKUP(A78,'FBS input file'!A:M,10,0)))=TRUE,"Severe LB",ISNUMBER(SEARCH("*LB*",VLOOKUP(A78,'FBS input file'!A:M,10,0)))=TRUE,"LB",ISNUMBER(SEARCH("*LB*",VLOOKUP(A78,'FBS input file'!A:M,10,0)))=FALSE,"No")</f>
        <v>No</v>
      </c>
      <c r="L78" t="str" cm="1">
        <f t="array" ref="L78">IF(D78="Binding",IFERROR(_xlfn.IFS(AND(H78&gt;=$H$1,I78&gt;=$I$1),"Binding",AND(H78&gt;=$H$1,OR(J78&gt;=$J$1,K78="LB")),"Binding",AND(I78&gt;=$I$1,OR(J78&gt;=$J$1,K78="LB")),"Binding",K78="Severe LB","Binding"),"Not Binding"),"-")</f>
        <v>-</v>
      </c>
      <c r="M78">
        <f>IFERROR(_xlfn.NUMBERVALUE(VLOOKUP(A78,'FBS input file'!A:L,12,0)),"No")</f>
        <v>0</v>
      </c>
      <c r="N78" t="str">
        <f>VLOOKUP(A78,'All Plates'!A:K,3,0)</f>
        <v>Consistent Expert</v>
      </c>
      <c r="O78" t="str">
        <f>VLOOKUP(A78,'All Plates'!A:K,7,0)</f>
        <v>high purity</v>
      </c>
      <c r="P78">
        <f t="shared" si="13"/>
        <v>-10000</v>
      </c>
      <c r="Q78" s="53">
        <f t="shared" si="14"/>
        <v>0</v>
      </c>
    </row>
    <row r="79" spans="1:17" x14ac:dyDescent="0.25">
      <c r="A79" t="str">
        <f>'All Plates'!A48</f>
        <v>P1_D11</v>
      </c>
      <c r="B79" s="5" t="str">
        <f>'All Plates'!J48</f>
        <v>0110705914</v>
      </c>
      <c r="C79" t="s">
        <v>4268</v>
      </c>
      <c r="D79" t="str">
        <f>IFERROR('All Plates'!K48,"Not Binding")</f>
        <v>Not Binding</v>
      </c>
      <c r="E79" t="str">
        <f>IF(ISNUMBER(SEARCH("Waterlogsy",VLOOKUP(A79,'FBS input file'!A:I,9,0))),"Yes","No")</f>
        <v>No</v>
      </c>
      <c r="F79" t="str">
        <f>IF(ISNUMBER(SEARCH("T2",VLOOKUP(A79,'FBS input file'!A:I,9,0))),"Yes","No")</f>
        <v>No</v>
      </c>
      <c r="G79" t="str">
        <f>IF(ISNUMBER(SEARCH("1D",VLOOKUP(A79,'FBS input file'!A:I,9,0))),"Yes","No")</f>
        <v>No</v>
      </c>
      <c r="H79" s="57">
        <f>IFERROR(_xlfn.NUMBERVALUE(VLOOKUP(A79,'FBS input file'!A:M,13,0)),0)</f>
        <v>0</v>
      </c>
      <c r="I79" s="55">
        <f>IFERROR(_xlfn.NUMBERVALUE(VLOOKUP(A79,'FBS input file'!A:M,11,0)),0)</f>
        <v>0</v>
      </c>
      <c r="J79" s="76" cm="1">
        <f t="array" aca="1" ref="J79" ca="1">IFERROR(ROUND(LOOKUP(9.99999999999999E+307,--MID(VLOOKUP(A79,'FBS input file'!A:L,10,0),MIN(FIND({0,1,2,3,4,5,6,7,8,9},VLOOKUP(A79,'FBS input file'!A:L,10,0)&amp;"0123456789")),ROW(INDIRECT("1:20")))),0),0)</f>
        <v>0</v>
      </c>
      <c r="K79" t="str" cm="1">
        <f t="array" ref="K79">_xlfn.IFS(ISNUMBER(SEARCH("*severe*",VLOOKUP(A79,'FBS input file'!A:M,10,0)))=TRUE,"Severe LB",ISNUMBER(SEARCH("*LB*",VLOOKUP(A79,'FBS input file'!A:M,10,0)))=TRUE,"LB",ISNUMBER(SEARCH("*LB*",VLOOKUP(A79,'FBS input file'!A:M,10,0)))=FALSE,"No")</f>
        <v>No</v>
      </c>
      <c r="L79" t="str" cm="1">
        <f t="array" ref="L79">IF(D79="Binding",IFERROR(_xlfn.IFS(AND(H79&gt;=$H$1,I79&gt;=$I$1),"Binding",AND(H79&gt;=$H$1,OR(J79&gt;=$J$1,K79="LB")),"Binding",AND(I79&gt;=$I$1,OR(J79&gt;=$J$1,K79="LB")),"Binding",K79="Severe LB","Binding"),"Not Binding"),"-")</f>
        <v>-</v>
      </c>
      <c r="M79">
        <f>IFERROR(_xlfn.NUMBERVALUE(VLOOKUP(A79,'FBS input file'!A:L,12,0)),"No")</f>
        <v>0</v>
      </c>
      <c r="N79" t="str">
        <f>VLOOKUP(A79,'All Plates'!A:K,3,0)</f>
        <v>Consistent Expert</v>
      </c>
      <c r="O79" t="str">
        <f>VLOOKUP(A79,'All Plates'!A:K,7,0)</f>
        <v>high purity*</v>
      </c>
      <c r="P79">
        <f t="shared" si="13"/>
        <v>-10000</v>
      </c>
      <c r="Q79" s="53">
        <f t="shared" si="14"/>
        <v>0</v>
      </c>
    </row>
    <row r="80" spans="1:17" x14ac:dyDescent="0.25">
      <c r="A80" t="str">
        <f>'All Plates'!A49</f>
        <v>P1_D12</v>
      </c>
      <c r="B80" s="5" t="str">
        <f>'All Plates'!J49</f>
        <v>0110705915</v>
      </c>
      <c r="C80" t="s">
        <v>4269</v>
      </c>
      <c r="D80" t="str">
        <f>IFERROR('All Plates'!K49,"Not Binding")</f>
        <v>Not Binding</v>
      </c>
      <c r="E80" t="str">
        <f>IF(ISNUMBER(SEARCH("Waterlogsy",VLOOKUP(A80,'FBS input file'!A:I,9,0))),"Yes","No")</f>
        <v>No</v>
      </c>
      <c r="F80" t="str">
        <f>IF(ISNUMBER(SEARCH("T2",VLOOKUP(A80,'FBS input file'!A:I,9,0))),"Yes","No")</f>
        <v>No</v>
      </c>
      <c r="G80" t="str">
        <f>IF(ISNUMBER(SEARCH("1D",VLOOKUP(A80,'FBS input file'!A:I,9,0))),"Yes","No")</f>
        <v>No</v>
      </c>
      <c r="H80" s="57">
        <f>IFERROR(_xlfn.NUMBERVALUE(VLOOKUP(A80,'FBS input file'!A:M,13,0)),0)</f>
        <v>0</v>
      </c>
      <c r="I80" s="55">
        <f>IFERROR(_xlfn.NUMBERVALUE(VLOOKUP(A80,'FBS input file'!A:M,11,0)),0)</f>
        <v>0</v>
      </c>
      <c r="J80" s="76" cm="1">
        <f t="array" aca="1" ref="J80" ca="1">IFERROR(ROUND(LOOKUP(9.99999999999999E+307,--MID(VLOOKUP(A80,'FBS input file'!A:L,10,0),MIN(FIND({0,1,2,3,4,5,6,7,8,9},VLOOKUP(A80,'FBS input file'!A:L,10,0)&amp;"0123456789")),ROW(INDIRECT("1:20")))),0),0)</f>
        <v>0</v>
      </c>
      <c r="K80" t="str" cm="1">
        <f t="array" ref="K80">_xlfn.IFS(ISNUMBER(SEARCH("*severe*",VLOOKUP(A80,'FBS input file'!A:M,10,0)))=TRUE,"Severe LB",ISNUMBER(SEARCH("*LB*",VLOOKUP(A80,'FBS input file'!A:M,10,0)))=TRUE,"LB",ISNUMBER(SEARCH("*LB*",VLOOKUP(A80,'FBS input file'!A:M,10,0)))=FALSE,"No")</f>
        <v>No</v>
      </c>
      <c r="L80" t="str" cm="1">
        <f t="array" ref="L80">IF(D80="Binding",IFERROR(_xlfn.IFS(AND(H80&gt;=$H$1,I80&gt;=$I$1),"Binding",AND(H80&gt;=$H$1,OR(J80&gt;=$J$1,K80="LB")),"Binding",AND(I80&gt;=$I$1,OR(J80&gt;=$J$1,K80="LB")),"Binding",K80="Severe LB","Binding"),"Not Binding"),"-")</f>
        <v>-</v>
      </c>
      <c r="M80">
        <f>IFERROR(_xlfn.NUMBERVALUE(VLOOKUP(A80,'FBS input file'!A:L,12,0)),"No")</f>
        <v>0</v>
      </c>
      <c r="N80" t="str">
        <f>VLOOKUP(A80,'All Plates'!A:K,3,0)</f>
        <v>Consistent Expert</v>
      </c>
      <c r="O80" t="str">
        <f>VLOOKUP(A80,'All Plates'!A:K,7,0)</f>
        <v>high purity*</v>
      </c>
      <c r="P80">
        <f t="shared" si="13"/>
        <v>-10000</v>
      </c>
      <c r="Q80" s="53">
        <f t="shared" si="14"/>
        <v>0</v>
      </c>
    </row>
    <row r="81" spans="1:17" x14ac:dyDescent="0.25">
      <c r="A81" t="str">
        <f>'All Plates'!A50</f>
        <v>P1_E01</v>
      </c>
      <c r="B81" s="5" t="str">
        <f>'All Plates'!J50</f>
        <v>0110705903</v>
      </c>
      <c r="C81" t="s">
        <v>4270</v>
      </c>
      <c r="D81" t="str">
        <f>IFERROR('All Plates'!K50,"Not Binding")</f>
        <v>Not Binding</v>
      </c>
      <c r="E81" t="str">
        <f>IF(ISNUMBER(SEARCH("Waterlogsy",VLOOKUP(A81,'FBS input file'!A:I,9,0))),"Yes","No")</f>
        <v>No</v>
      </c>
      <c r="F81" t="str">
        <f>IF(ISNUMBER(SEARCH("T2",VLOOKUP(A81,'FBS input file'!A:I,9,0))),"Yes","No")</f>
        <v>No</v>
      </c>
      <c r="G81" t="str">
        <f>IF(ISNUMBER(SEARCH("1D",VLOOKUP(A81,'FBS input file'!A:I,9,0))),"Yes","No")</f>
        <v>No</v>
      </c>
      <c r="H81" s="57">
        <f>IFERROR(_xlfn.NUMBERVALUE(VLOOKUP(A81,'FBS input file'!A:M,13,0)),0)</f>
        <v>0</v>
      </c>
      <c r="I81" s="55">
        <f>IFERROR(_xlfn.NUMBERVALUE(VLOOKUP(A81,'FBS input file'!A:M,11,0)),0)</f>
        <v>0</v>
      </c>
      <c r="J81" s="76" cm="1">
        <f t="array" aca="1" ref="J81" ca="1">IFERROR(ROUND(LOOKUP(9.99999999999999E+307,--MID(VLOOKUP(A81,'FBS input file'!A:L,10,0),MIN(FIND({0,1,2,3,4,5,6,7,8,9},VLOOKUP(A81,'FBS input file'!A:L,10,0)&amp;"0123456789")),ROW(INDIRECT("1:20")))),0),0)</f>
        <v>0</v>
      </c>
      <c r="K81" t="str" cm="1">
        <f t="array" ref="K81">_xlfn.IFS(ISNUMBER(SEARCH("*severe*",VLOOKUP(A81,'FBS input file'!A:M,10,0)))=TRUE,"Severe LB",ISNUMBER(SEARCH("*LB*",VLOOKUP(A81,'FBS input file'!A:M,10,0)))=TRUE,"LB",ISNUMBER(SEARCH("*LB*",VLOOKUP(A81,'FBS input file'!A:M,10,0)))=FALSE,"No")</f>
        <v>No</v>
      </c>
      <c r="L81" t="str" cm="1">
        <f t="array" ref="L81">IF(D81="Binding",IFERROR(_xlfn.IFS(AND(H81&gt;=$H$1,I81&gt;=$I$1),"Binding",AND(H81&gt;=$H$1,OR(J81&gt;=$J$1,K81="LB")),"Binding",AND(I81&gt;=$I$1,OR(J81&gt;=$J$1,K81="LB")),"Binding",K81="Severe LB","Binding"),"Not Binding"),"-")</f>
        <v>-</v>
      </c>
      <c r="M81">
        <f>IFERROR(_xlfn.NUMBERVALUE(VLOOKUP(A81,'FBS input file'!A:L,12,0)),"No")</f>
        <v>0</v>
      </c>
      <c r="N81" t="str">
        <f>VLOOKUP(A81,'All Plates'!A:K,3,0)</f>
        <v>Inconsistent Expert</v>
      </c>
      <c r="O81" t="str">
        <f>VLOOKUP(A81,'All Plates'!A:K,7,0)</f>
        <v>low solubility</v>
      </c>
      <c r="P81">
        <f t="shared" si="13"/>
        <v>-10000</v>
      </c>
      <c r="Q81" s="53">
        <f t="shared" si="14"/>
        <v>0</v>
      </c>
    </row>
    <row r="82" spans="1:17" x14ac:dyDescent="0.25">
      <c r="A82" t="str">
        <f>'All Plates'!A51</f>
        <v>P1_E02</v>
      </c>
      <c r="B82" s="5" t="str">
        <f>'All Plates'!J51</f>
        <v>0110705902</v>
      </c>
      <c r="C82" t="s">
        <v>4271</v>
      </c>
      <c r="D82" t="str">
        <f>IFERROR('All Plates'!K51,"Not Binding")</f>
        <v>Not Binding</v>
      </c>
      <c r="E82" t="str">
        <f>IF(ISNUMBER(SEARCH("Waterlogsy",VLOOKUP(A82,'FBS input file'!A:I,9,0))),"Yes","No")</f>
        <v>No</v>
      </c>
      <c r="F82" t="str">
        <f>IF(ISNUMBER(SEARCH("T2",VLOOKUP(A82,'FBS input file'!A:I,9,0))),"Yes","No")</f>
        <v>No</v>
      </c>
      <c r="G82" t="str">
        <f>IF(ISNUMBER(SEARCH("1D",VLOOKUP(A82,'FBS input file'!A:I,9,0))),"Yes","No")</f>
        <v>No</v>
      </c>
      <c r="H82" s="57">
        <f>IFERROR(_xlfn.NUMBERVALUE(VLOOKUP(A82,'FBS input file'!A:M,13,0)),0)</f>
        <v>0</v>
      </c>
      <c r="I82" s="55">
        <f>IFERROR(_xlfn.NUMBERVALUE(VLOOKUP(A82,'FBS input file'!A:M,11,0)),0)</f>
        <v>0</v>
      </c>
      <c r="J82" s="76" cm="1">
        <f t="array" aca="1" ref="J82" ca="1">IFERROR(ROUND(LOOKUP(9.99999999999999E+307,--MID(VLOOKUP(A82,'FBS input file'!A:L,10,0),MIN(FIND({0,1,2,3,4,5,6,7,8,9},VLOOKUP(A82,'FBS input file'!A:L,10,0)&amp;"0123456789")),ROW(INDIRECT("1:20")))),0),0)</f>
        <v>0</v>
      </c>
      <c r="K82" t="str" cm="1">
        <f t="array" ref="K82">_xlfn.IFS(ISNUMBER(SEARCH("*severe*",VLOOKUP(A82,'FBS input file'!A:M,10,0)))=TRUE,"Severe LB",ISNUMBER(SEARCH("*LB*",VLOOKUP(A82,'FBS input file'!A:M,10,0)))=TRUE,"LB",ISNUMBER(SEARCH("*LB*",VLOOKUP(A82,'FBS input file'!A:M,10,0)))=FALSE,"No")</f>
        <v>No</v>
      </c>
      <c r="L82" t="str" cm="1">
        <f t="array" ref="L82">IF(D82="Binding",IFERROR(_xlfn.IFS(AND(H82&gt;=$H$1,I82&gt;=$I$1),"Binding",AND(H82&gt;=$H$1,OR(J82&gt;=$J$1,K82="LB")),"Binding",AND(I82&gt;=$I$1,OR(J82&gt;=$J$1,K82="LB")),"Binding",K82="Severe LB","Binding"),"Not Binding"),"-")</f>
        <v>-</v>
      </c>
      <c r="M82">
        <f>IFERROR(_xlfn.NUMBERVALUE(VLOOKUP(A82,'FBS input file'!A:L,12,0)),"No")</f>
        <v>0</v>
      </c>
      <c r="N82" t="str">
        <f>VLOOKUP(A82,'All Plates'!A:K,3,0)</f>
        <v>Consistent Expert</v>
      </c>
      <c r="O82" t="str">
        <f>VLOOKUP(A82,'All Plates'!A:K,7,0)</f>
        <v>high purity*</v>
      </c>
      <c r="P82">
        <f t="shared" si="13"/>
        <v>-10000</v>
      </c>
      <c r="Q82" s="53">
        <f t="shared" si="14"/>
        <v>0</v>
      </c>
    </row>
    <row r="83" spans="1:17" x14ac:dyDescent="0.25">
      <c r="A83" t="str">
        <f>'All Plates'!A52</f>
        <v>P1_E03</v>
      </c>
      <c r="B83" s="5" t="str">
        <f>'All Plates'!J52</f>
        <v>0110705901</v>
      </c>
      <c r="C83" t="s">
        <v>4272</v>
      </c>
      <c r="D83" t="str">
        <f>IFERROR('All Plates'!K52,"Not Binding")</f>
        <v>Not Binding</v>
      </c>
      <c r="E83" t="str">
        <f>IF(ISNUMBER(SEARCH("Waterlogsy",VLOOKUP(A83,'FBS input file'!A:I,9,0))),"Yes","No")</f>
        <v>No</v>
      </c>
      <c r="F83" t="str">
        <f>IF(ISNUMBER(SEARCH("T2",VLOOKUP(A83,'FBS input file'!A:I,9,0))),"Yes","No")</f>
        <v>No</v>
      </c>
      <c r="G83" t="str">
        <f>IF(ISNUMBER(SEARCH("1D",VLOOKUP(A83,'FBS input file'!A:I,9,0))),"Yes","No")</f>
        <v>No</v>
      </c>
      <c r="H83" s="57">
        <f>IFERROR(_xlfn.NUMBERVALUE(VLOOKUP(A83,'FBS input file'!A:M,13,0)),0)</f>
        <v>0</v>
      </c>
      <c r="I83" s="55">
        <f>IFERROR(_xlfn.NUMBERVALUE(VLOOKUP(A83,'FBS input file'!A:M,11,0)),0)</f>
        <v>0</v>
      </c>
      <c r="J83" s="76" cm="1">
        <f t="array" aca="1" ref="J83" ca="1">IFERROR(ROUND(LOOKUP(9.99999999999999E+307,--MID(VLOOKUP(A83,'FBS input file'!A:L,10,0),MIN(FIND({0,1,2,3,4,5,6,7,8,9},VLOOKUP(A83,'FBS input file'!A:L,10,0)&amp;"0123456789")),ROW(INDIRECT("1:20")))),0),0)</f>
        <v>0</v>
      </c>
      <c r="K83" t="str" cm="1">
        <f t="array" ref="K83">_xlfn.IFS(ISNUMBER(SEARCH("*severe*",VLOOKUP(A83,'FBS input file'!A:M,10,0)))=TRUE,"Severe LB",ISNUMBER(SEARCH("*LB*",VLOOKUP(A83,'FBS input file'!A:M,10,0)))=TRUE,"LB",ISNUMBER(SEARCH("*LB*",VLOOKUP(A83,'FBS input file'!A:M,10,0)))=FALSE,"No")</f>
        <v>No</v>
      </c>
      <c r="L83" t="str" cm="1">
        <f t="array" ref="L83">IF(D83="Binding",IFERROR(_xlfn.IFS(AND(H83&gt;=$H$1,I83&gt;=$I$1),"Binding",AND(H83&gt;=$H$1,OR(J83&gt;=$J$1,K83="LB")),"Binding",AND(I83&gt;=$I$1,OR(J83&gt;=$J$1,K83="LB")),"Binding",K83="Severe LB","Binding"),"Not Binding"),"-")</f>
        <v>-</v>
      </c>
      <c r="M83">
        <f>IFERROR(_xlfn.NUMBERVALUE(VLOOKUP(A83,'FBS input file'!A:L,12,0)),"No")</f>
        <v>0</v>
      </c>
      <c r="N83" t="str">
        <f>VLOOKUP(A83,'All Plates'!A:K,3,0)</f>
        <v>Consistent Expert</v>
      </c>
      <c r="O83" t="str">
        <f>VLOOKUP(A83,'All Plates'!A:K,7,0)</f>
        <v>medium purity*</v>
      </c>
      <c r="P83">
        <f t="shared" si="13"/>
        <v>-10000</v>
      </c>
      <c r="Q83" s="53">
        <f t="shared" si="14"/>
        <v>0</v>
      </c>
    </row>
    <row r="84" spans="1:17" x14ac:dyDescent="0.25">
      <c r="A84" t="str">
        <f>'All Plates'!A53</f>
        <v>P1_E04</v>
      </c>
      <c r="B84" s="5" t="str">
        <f>'All Plates'!J53</f>
        <v>0110705216</v>
      </c>
      <c r="C84" t="s">
        <v>4273</v>
      </c>
      <c r="D84" t="str">
        <f>IFERROR('All Plates'!K53,"Not Binding")</f>
        <v>Not Binding</v>
      </c>
      <c r="E84" t="str">
        <f>IF(ISNUMBER(SEARCH("Waterlogsy",VLOOKUP(A84,'FBS input file'!A:I,9,0))),"Yes","No")</f>
        <v>No</v>
      </c>
      <c r="F84" t="str">
        <f>IF(ISNUMBER(SEARCH("T2",VLOOKUP(A84,'FBS input file'!A:I,9,0))),"Yes","No")</f>
        <v>No</v>
      </c>
      <c r="G84" t="str">
        <f>IF(ISNUMBER(SEARCH("1D",VLOOKUP(A84,'FBS input file'!A:I,9,0))),"Yes","No")</f>
        <v>No</v>
      </c>
      <c r="H84" s="57">
        <f>IFERROR(_xlfn.NUMBERVALUE(VLOOKUP(A84,'FBS input file'!A:M,13,0)),0)</f>
        <v>0</v>
      </c>
      <c r="I84" s="55">
        <f>IFERROR(_xlfn.NUMBERVALUE(VLOOKUP(A84,'FBS input file'!A:M,11,0)),0)</f>
        <v>0</v>
      </c>
      <c r="J84" s="76" cm="1">
        <f t="array" aca="1" ref="J84" ca="1">IFERROR(ROUND(LOOKUP(9.99999999999999E+307,--MID(VLOOKUP(A84,'FBS input file'!A:L,10,0),MIN(FIND({0,1,2,3,4,5,6,7,8,9},VLOOKUP(A84,'FBS input file'!A:L,10,0)&amp;"0123456789")),ROW(INDIRECT("1:20")))),0),0)</f>
        <v>0</v>
      </c>
      <c r="K84" t="str" cm="1">
        <f t="array" ref="K84">_xlfn.IFS(ISNUMBER(SEARCH("*severe*",VLOOKUP(A84,'FBS input file'!A:M,10,0)))=TRUE,"Severe LB",ISNUMBER(SEARCH("*LB*",VLOOKUP(A84,'FBS input file'!A:M,10,0)))=TRUE,"LB",ISNUMBER(SEARCH("*LB*",VLOOKUP(A84,'FBS input file'!A:M,10,0)))=FALSE,"No")</f>
        <v>No</v>
      </c>
      <c r="L84" t="str" cm="1">
        <f t="array" ref="L84">IF(D84="Binding",IFERROR(_xlfn.IFS(AND(H84&gt;=$H$1,I84&gt;=$I$1),"Binding",AND(H84&gt;=$H$1,OR(J84&gt;=$J$1,K84="LB")),"Binding",AND(I84&gt;=$I$1,OR(J84&gt;=$J$1,K84="LB")),"Binding",K84="Severe LB","Binding"),"Not Binding"),"-")</f>
        <v>-</v>
      </c>
      <c r="M84">
        <f>IFERROR(_xlfn.NUMBERVALUE(VLOOKUP(A84,'FBS input file'!A:L,12,0)),"No")</f>
        <v>0</v>
      </c>
      <c r="N84" t="str">
        <f>VLOOKUP(A84,'All Plates'!A:K,3,0)</f>
        <v>Inconsistent Expert</v>
      </c>
      <c r="O84" t="str">
        <f>VLOOKUP(A84,'All Plates'!A:K,7,0)</f>
        <v>low solubility</v>
      </c>
      <c r="P84">
        <f t="shared" si="13"/>
        <v>-10000</v>
      </c>
      <c r="Q84" s="53">
        <f t="shared" si="14"/>
        <v>0</v>
      </c>
    </row>
    <row r="85" spans="1:17" x14ac:dyDescent="0.25">
      <c r="A85" t="str">
        <f>'All Plates'!A54</f>
        <v>P1_E05</v>
      </c>
      <c r="B85" s="5" t="str">
        <f>'All Plates'!J54</f>
        <v>0110705899</v>
      </c>
      <c r="C85" t="s">
        <v>4274</v>
      </c>
      <c r="D85" t="str">
        <f>IFERROR('All Plates'!K54,"Not Binding")</f>
        <v>Not Binding</v>
      </c>
      <c r="E85" t="str">
        <f>IF(ISNUMBER(SEARCH("Waterlogsy",VLOOKUP(A85,'FBS input file'!A:I,9,0))),"Yes","No")</f>
        <v>No</v>
      </c>
      <c r="F85" t="str">
        <f>IF(ISNUMBER(SEARCH("T2",VLOOKUP(A85,'FBS input file'!A:I,9,0))),"Yes","No")</f>
        <v>No</v>
      </c>
      <c r="G85" t="str">
        <f>IF(ISNUMBER(SEARCH("1D",VLOOKUP(A85,'FBS input file'!A:I,9,0))),"Yes","No")</f>
        <v>No</v>
      </c>
      <c r="H85" s="57">
        <f>IFERROR(_xlfn.NUMBERVALUE(VLOOKUP(A85,'FBS input file'!A:M,13,0)),0)</f>
        <v>0</v>
      </c>
      <c r="I85" s="55">
        <f>IFERROR(_xlfn.NUMBERVALUE(VLOOKUP(A85,'FBS input file'!A:M,11,0)),0)</f>
        <v>0</v>
      </c>
      <c r="J85" s="76" cm="1">
        <f t="array" aca="1" ref="J85" ca="1">IFERROR(ROUND(LOOKUP(9.99999999999999E+307,--MID(VLOOKUP(A85,'FBS input file'!A:L,10,0),MIN(FIND({0,1,2,3,4,5,6,7,8,9},VLOOKUP(A85,'FBS input file'!A:L,10,0)&amp;"0123456789")),ROW(INDIRECT("1:20")))),0),0)</f>
        <v>0</v>
      </c>
      <c r="K85" t="str" cm="1">
        <f t="array" ref="K85">_xlfn.IFS(ISNUMBER(SEARCH("*severe*",VLOOKUP(A85,'FBS input file'!A:M,10,0)))=TRUE,"Severe LB",ISNUMBER(SEARCH("*LB*",VLOOKUP(A85,'FBS input file'!A:M,10,0)))=TRUE,"LB",ISNUMBER(SEARCH("*LB*",VLOOKUP(A85,'FBS input file'!A:M,10,0)))=FALSE,"No")</f>
        <v>No</v>
      </c>
      <c r="L85" t="str" cm="1">
        <f t="array" ref="L85">IF(D85="Binding",IFERROR(_xlfn.IFS(AND(H85&gt;=$H$1,I85&gt;=$I$1),"Binding",AND(H85&gt;=$H$1,OR(J85&gt;=$J$1,K85="LB")),"Binding",AND(I85&gt;=$I$1,OR(J85&gt;=$J$1,K85="LB")),"Binding",K85="Severe LB","Binding"),"Not Binding"),"-")</f>
        <v>-</v>
      </c>
      <c r="M85">
        <f>IFERROR(_xlfn.NUMBERVALUE(VLOOKUP(A85,'FBS input file'!A:L,12,0)),"No")</f>
        <v>0</v>
      </c>
      <c r="N85" t="str">
        <f>VLOOKUP(A85,'All Plates'!A:K,3,0)</f>
        <v>Inconsistent Expert</v>
      </c>
      <c r="O85" t="str">
        <f>VLOOKUP(A85,'All Plates'!A:K,7,0)</f>
        <v>addtional signals or too few signals</v>
      </c>
      <c r="P85">
        <f t="shared" si="13"/>
        <v>-10000</v>
      </c>
      <c r="Q85" s="53">
        <f t="shared" si="14"/>
        <v>0</v>
      </c>
    </row>
    <row r="86" spans="1:17" x14ac:dyDescent="0.25">
      <c r="A86" t="str">
        <f>'All Plates'!A55</f>
        <v>P1_E06</v>
      </c>
      <c r="B86" s="5" t="str">
        <f>'All Plates'!J55</f>
        <v>0110705898</v>
      </c>
      <c r="C86" t="s">
        <v>4275</v>
      </c>
      <c r="D86" t="str">
        <f>IFERROR('All Plates'!K55,"Not Binding")</f>
        <v>Not Binding</v>
      </c>
      <c r="E86" t="str">
        <f>IF(ISNUMBER(SEARCH("Waterlogsy",VLOOKUP(A86,'FBS input file'!A:I,9,0))),"Yes","No")</f>
        <v>No</v>
      </c>
      <c r="F86" t="str">
        <f>IF(ISNUMBER(SEARCH("T2",VLOOKUP(A86,'FBS input file'!A:I,9,0))),"Yes","No")</f>
        <v>No</v>
      </c>
      <c r="G86" t="str">
        <f>IF(ISNUMBER(SEARCH("1D",VLOOKUP(A86,'FBS input file'!A:I,9,0))),"Yes","No")</f>
        <v>No</v>
      </c>
      <c r="H86" s="57">
        <f>IFERROR(_xlfn.NUMBERVALUE(VLOOKUP(A86,'FBS input file'!A:M,13,0)),0)</f>
        <v>0</v>
      </c>
      <c r="I86" s="55">
        <f>IFERROR(_xlfn.NUMBERVALUE(VLOOKUP(A86,'FBS input file'!A:M,11,0)),0)</f>
        <v>0</v>
      </c>
      <c r="J86" s="76" cm="1">
        <f t="array" aca="1" ref="J86" ca="1">IFERROR(ROUND(LOOKUP(9.99999999999999E+307,--MID(VLOOKUP(A86,'FBS input file'!A:L,10,0),MIN(FIND({0,1,2,3,4,5,6,7,8,9},VLOOKUP(A86,'FBS input file'!A:L,10,0)&amp;"0123456789")),ROW(INDIRECT("1:20")))),0),0)</f>
        <v>0</v>
      </c>
      <c r="K86" t="str" cm="1">
        <f t="array" ref="K86">_xlfn.IFS(ISNUMBER(SEARCH("*severe*",VLOOKUP(A86,'FBS input file'!A:M,10,0)))=TRUE,"Severe LB",ISNUMBER(SEARCH("*LB*",VLOOKUP(A86,'FBS input file'!A:M,10,0)))=TRUE,"LB",ISNUMBER(SEARCH("*LB*",VLOOKUP(A86,'FBS input file'!A:M,10,0)))=FALSE,"No")</f>
        <v>No</v>
      </c>
      <c r="L86" t="str" cm="1">
        <f t="array" ref="L86">IF(D86="Binding",IFERROR(_xlfn.IFS(AND(H86&gt;=$H$1,I86&gt;=$I$1),"Binding",AND(H86&gt;=$H$1,OR(J86&gt;=$J$1,K86="LB")),"Binding",AND(I86&gt;=$I$1,OR(J86&gt;=$J$1,K86="LB")),"Binding",K86="Severe LB","Binding"),"Not Binding"),"-")</f>
        <v>-</v>
      </c>
      <c r="M86">
        <f>IFERROR(_xlfn.NUMBERVALUE(VLOOKUP(A86,'FBS input file'!A:L,12,0)),"No")</f>
        <v>0</v>
      </c>
      <c r="N86" t="str">
        <f>VLOOKUP(A86,'All Plates'!A:K,3,0)</f>
        <v>Inconsistent Expert</v>
      </c>
      <c r="O86" t="str">
        <f>VLOOKUP(A86,'All Plates'!A:K,7,0)</f>
        <v>low solubility</v>
      </c>
      <c r="P86">
        <f t="shared" si="13"/>
        <v>-10000</v>
      </c>
      <c r="Q86" s="53">
        <f t="shared" si="14"/>
        <v>0</v>
      </c>
    </row>
    <row r="87" spans="1:17" x14ac:dyDescent="0.25">
      <c r="A87" t="str">
        <f>'All Plates'!A56</f>
        <v>P1_E07</v>
      </c>
      <c r="B87" s="5" t="str">
        <f>'All Plates'!J56</f>
        <v>0110705897</v>
      </c>
      <c r="C87" t="s">
        <v>4276</v>
      </c>
      <c r="D87" t="str">
        <f>IFERROR('All Plates'!K56,"Not Binding")</f>
        <v>Not Binding</v>
      </c>
      <c r="E87" t="str">
        <f>IF(ISNUMBER(SEARCH("Waterlogsy",VLOOKUP(A87,'FBS input file'!A:I,9,0))),"Yes","No")</f>
        <v>No</v>
      </c>
      <c r="F87" t="str">
        <f>IF(ISNUMBER(SEARCH("T2",VLOOKUP(A87,'FBS input file'!A:I,9,0))),"Yes","No")</f>
        <v>No</v>
      </c>
      <c r="G87" t="str">
        <f>IF(ISNUMBER(SEARCH("1D",VLOOKUP(A87,'FBS input file'!A:I,9,0))),"Yes","No")</f>
        <v>No</v>
      </c>
      <c r="H87" s="57">
        <f>IFERROR(_xlfn.NUMBERVALUE(VLOOKUP(A87,'FBS input file'!A:M,13,0)),0)</f>
        <v>0</v>
      </c>
      <c r="I87" s="55">
        <f>IFERROR(_xlfn.NUMBERVALUE(VLOOKUP(A87,'FBS input file'!A:M,11,0)),0)</f>
        <v>0</v>
      </c>
      <c r="J87" s="76" cm="1">
        <f t="array" aca="1" ref="J87" ca="1">IFERROR(ROUND(LOOKUP(9.99999999999999E+307,--MID(VLOOKUP(A87,'FBS input file'!A:L,10,0),MIN(FIND({0,1,2,3,4,5,6,7,8,9},VLOOKUP(A87,'FBS input file'!A:L,10,0)&amp;"0123456789")),ROW(INDIRECT("1:20")))),0),0)</f>
        <v>0</v>
      </c>
      <c r="K87" t="str" cm="1">
        <f t="array" ref="K87">_xlfn.IFS(ISNUMBER(SEARCH("*severe*",VLOOKUP(A87,'FBS input file'!A:M,10,0)))=TRUE,"Severe LB",ISNUMBER(SEARCH("*LB*",VLOOKUP(A87,'FBS input file'!A:M,10,0)))=TRUE,"LB",ISNUMBER(SEARCH("*LB*",VLOOKUP(A87,'FBS input file'!A:M,10,0)))=FALSE,"No")</f>
        <v>No</v>
      </c>
      <c r="L87" t="str" cm="1">
        <f t="array" ref="L87">IF(D87="Binding",IFERROR(_xlfn.IFS(AND(H87&gt;=$H$1,I87&gt;=$I$1),"Binding",AND(H87&gt;=$H$1,OR(J87&gt;=$J$1,K87="LB")),"Binding",AND(I87&gt;=$I$1,OR(J87&gt;=$J$1,K87="LB")),"Binding",K87="Severe LB","Binding"),"Not Binding"),"-")</f>
        <v>-</v>
      </c>
      <c r="M87">
        <f>IFERROR(_xlfn.NUMBERVALUE(VLOOKUP(A87,'FBS input file'!A:L,12,0)),"No")</f>
        <v>0</v>
      </c>
      <c r="N87" t="str">
        <f>VLOOKUP(A87,'All Plates'!A:K,3,0)</f>
        <v>Consistent Expert</v>
      </c>
      <c r="O87" t="str">
        <f>VLOOKUP(A87,'All Plates'!A:K,7,0)</f>
        <v>high purity*</v>
      </c>
      <c r="P87">
        <f t="shared" si="13"/>
        <v>-10000</v>
      </c>
      <c r="Q87" s="53">
        <f t="shared" si="14"/>
        <v>0</v>
      </c>
    </row>
    <row r="88" spans="1:17" x14ac:dyDescent="0.25">
      <c r="A88" t="str">
        <f>'All Plates'!A57</f>
        <v>P1_E08</v>
      </c>
      <c r="B88" s="5" t="str">
        <f>'All Plates'!J57</f>
        <v>0110705896</v>
      </c>
      <c r="C88" t="s">
        <v>4277</v>
      </c>
      <c r="D88" t="str">
        <f>IFERROR('All Plates'!K57,"Not Binding")</f>
        <v>Not Binding</v>
      </c>
      <c r="E88" t="str">
        <f>IF(ISNUMBER(SEARCH("Waterlogsy",VLOOKUP(A88,'FBS input file'!A:I,9,0))),"Yes","No")</f>
        <v>No</v>
      </c>
      <c r="F88" t="str">
        <f>IF(ISNUMBER(SEARCH("T2",VLOOKUP(A88,'FBS input file'!A:I,9,0))),"Yes","No")</f>
        <v>No</v>
      </c>
      <c r="G88" t="str">
        <f>IF(ISNUMBER(SEARCH("1D",VLOOKUP(A88,'FBS input file'!A:I,9,0))),"Yes","No")</f>
        <v>No</v>
      </c>
      <c r="H88" s="57">
        <f>IFERROR(_xlfn.NUMBERVALUE(VLOOKUP(A88,'FBS input file'!A:M,13,0)),0)</f>
        <v>0</v>
      </c>
      <c r="I88" s="55">
        <f>IFERROR(_xlfn.NUMBERVALUE(VLOOKUP(A88,'FBS input file'!A:M,11,0)),0)</f>
        <v>0</v>
      </c>
      <c r="J88" s="76" cm="1">
        <f t="array" aca="1" ref="J88" ca="1">IFERROR(ROUND(LOOKUP(9.99999999999999E+307,--MID(VLOOKUP(A88,'FBS input file'!A:L,10,0),MIN(FIND({0,1,2,3,4,5,6,7,8,9},VLOOKUP(A88,'FBS input file'!A:L,10,0)&amp;"0123456789")),ROW(INDIRECT("1:20")))),0),0)</f>
        <v>0</v>
      </c>
      <c r="K88" t="str" cm="1">
        <f t="array" ref="K88">_xlfn.IFS(ISNUMBER(SEARCH("*severe*",VLOOKUP(A88,'FBS input file'!A:M,10,0)))=TRUE,"Severe LB",ISNUMBER(SEARCH("*LB*",VLOOKUP(A88,'FBS input file'!A:M,10,0)))=TRUE,"LB",ISNUMBER(SEARCH("*LB*",VLOOKUP(A88,'FBS input file'!A:M,10,0)))=FALSE,"No")</f>
        <v>No</v>
      </c>
      <c r="L88" t="str" cm="1">
        <f t="array" ref="L88">IF(D88="Binding",IFERROR(_xlfn.IFS(AND(H88&gt;=$H$1,I88&gt;=$I$1),"Binding",AND(H88&gt;=$H$1,OR(J88&gt;=$J$1,K88="LB")),"Binding",AND(I88&gt;=$I$1,OR(J88&gt;=$J$1,K88="LB")),"Binding",K88="Severe LB","Binding"),"Not Binding"),"-")</f>
        <v>-</v>
      </c>
      <c r="M88">
        <f>IFERROR(_xlfn.NUMBERVALUE(VLOOKUP(A88,'FBS input file'!A:L,12,0)),"No")</f>
        <v>0</v>
      </c>
      <c r="N88" t="str">
        <f>VLOOKUP(A88,'All Plates'!A:K,3,0)</f>
        <v>Consistent Expert</v>
      </c>
      <c r="O88" t="str">
        <f>VLOOKUP(A88,'All Plates'!A:K,7,0)</f>
        <v>high purity*</v>
      </c>
      <c r="P88">
        <f t="shared" si="13"/>
        <v>-10000</v>
      </c>
      <c r="Q88" s="53">
        <f t="shared" si="14"/>
        <v>0</v>
      </c>
    </row>
    <row r="89" spans="1:17" x14ac:dyDescent="0.25">
      <c r="A89" t="str">
        <f>'All Plates'!A59</f>
        <v>P1_E10</v>
      </c>
      <c r="B89" s="5" t="str">
        <f>'All Plates'!J59</f>
        <v>0110705894</v>
      </c>
      <c r="C89" t="s">
        <v>4279</v>
      </c>
      <c r="D89" t="str">
        <f>IFERROR('All Plates'!K59,"Not Binding")</f>
        <v>Not Binding</v>
      </c>
      <c r="E89" t="str">
        <f>IF(ISNUMBER(SEARCH("Waterlogsy",VLOOKUP(A89,'FBS input file'!A:I,9,0))),"Yes","No")</f>
        <v>No</v>
      </c>
      <c r="F89" t="str">
        <f>IF(ISNUMBER(SEARCH("T2",VLOOKUP(A89,'FBS input file'!A:I,9,0))),"Yes","No")</f>
        <v>No</v>
      </c>
      <c r="G89" t="str">
        <f>IF(ISNUMBER(SEARCH("1D",VLOOKUP(A89,'FBS input file'!A:I,9,0))),"Yes","No")</f>
        <v>No</v>
      </c>
      <c r="H89" s="57">
        <f>IFERROR(_xlfn.NUMBERVALUE(VLOOKUP(A89,'FBS input file'!A:M,13,0)),0)</f>
        <v>0</v>
      </c>
      <c r="I89" s="55">
        <f>IFERROR(_xlfn.NUMBERVALUE(VLOOKUP(A89,'FBS input file'!A:M,11,0)),0)</f>
        <v>0</v>
      </c>
      <c r="J89" s="76" cm="1">
        <f t="array" aca="1" ref="J89" ca="1">IFERROR(ROUND(LOOKUP(9.99999999999999E+307,--MID(VLOOKUP(A89,'FBS input file'!A:L,10,0),MIN(FIND({0,1,2,3,4,5,6,7,8,9},VLOOKUP(A89,'FBS input file'!A:L,10,0)&amp;"0123456789")),ROW(INDIRECT("1:20")))),0),0)</f>
        <v>0</v>
      </c>
      <c r="K89" t="str" cm="1">
        <f t="array" ref="K89">_xlfn.IFS(ISNUMBER(SEARCH("*severe*",VLOOKUP(A89,'FBS input file'!A:M,10,0)))=TRUE,"Severe LB",ISNUMBER(SEARCH("*LB*",VLOOKUP(A89,'FBS input file'!A:M,10,0)))=TRUE,"LB",ISNUMBER(SEARCH("*LB*",VLOOKUP(A89,'FBS input file'!A:M,10,0)))=FALSE,"No")</f>
        <v>No</v>
      </c>
      <c r="L89" t="str" cm="1">
        <f t="array" ref="L89">IF(D89="Binding",IFERROR(_xlfn.IFS(AND(H89&gt;=$H$1,I89&gt;=$I$1),"Binding",AND(H89&gt;=$H$1,OR(J89&gt;=$J$1,K89="LB")),"Binding",AND(I89&gt;=$I$1,OR(J89&gt;=$J$1,K89="LB")),"Binding",K89="Severe LB","Binding"),"Not Binding"),"-")</f>
        <v>-</v>
      </c>
      <c r="M89">
        <f>IFERROR(_xlfn.NUMBERVALUE(VLOOKUP(A89,'FBS input file'!A:L,12,0)),"No")</f>
        <v>0</v>
      </c>
      <c r="N89" t="str">
        <f>VLOOKUP(A89,'All Plates'!A:K,3,0)</f>
        <v>Consistent Expert</v>
      </c>
      <c r="O89" t="str">
        <f>VLOOKUP(A89,'All Plates'!A:K,7,0)</f>
        <v>high purity</v>
      </c>
      <c r="P89">
        <f t="shared" si="13"/>
        <v>-10000</v>
      </c>
      <c r="Q89" s="53">
        <f t="shared" si="14"/>
        <v>0</v>
      </c>
    </row>
    <row r="90" spans="1:17" x14ac:dyDescent="0.25">
      <c r="A90" t="str">
        <f>'All Plates'!A60</f>
        <v>P1_E11</v>
      </c>
      <c r="B90" s="5" t="str">
        <f>'All Plates'!J60</f>
        <v>0110705893</v>
      </c>
      <c r="C90" t="s">
        <v>4280</v>
      </c>
      <c r="D90" t="str">
        <f>IFERROR('All Plates'!K60,"Not Binding")</f>
        <v>Not Binding</v>
      </c>
      <c r="E90" t="str">
        <f>IF(ISNUMBER(SEARCH("Waterlogsy",VLOOKUP(A90,'FBS input file'!A:I,9,0))),"Yes","No")</f>
        <v>No</v>
      </c>
      <c r="F90" t="str">
        <f>IF(ISNUMBER(SEARCH("T2",VLOOKUP(A90,'FBS input file'!A:I,9,0))),"Yes","No")</f>
        <v>No</v>
      </c>
      <c r="G90" t="str">
        <f>IF(ISNUMBER(SEARCH("1D",VLOOKUP(A90,'FBS input file'!A:I,9,0))),"Yes","No")</f>
        <v>No</v>
      </c>
      <c r="H90" s="57">
        <f>IFERROR(_xlfn.NUMBERVALUE(VLOOKUP(A90,'FBS input file'!A:M,13,0)),0)</f>
        <v>0</v>
      </c>
      <c r="I90" s="55">
        <f>IFERROR(_xlfn.NUMBERVALUE(VLOOKUP(A90,'FBS input file'!A:M,11,0)),0)</f>
        <v>0</v>
      </c>
      <c r="J90" s="76" cm="1">
        <f t="array" aca="1" ref="J90" ca="1">IFERROR(ROUND(LOOKUP(9.99999999999999E+307,--MID(VLOOKUP(A90,'FBS input file'!A:L,10,0),MIN(FIND({0,1,2,3,4,5,6,7,8,9},VLOOKUP(A90,'FBS input file'!A:L,10,0)&amp;"0123456789")),ROW(INDIRECT("1:20")))),0),0)</f>
        <v>0</v>
      </c>
      <c r="K90" t="str" cm="1">
        <f t="array" ref="K90">_xlfn.IFS(ISNUMBER(SEARCH("*severe*",VLOOKUP(A90,'FBS input file'!A:M,10,0)))=TRUE,"Severe LB",ISNUMBER(SEARCH("*LB*",VLOOKUP(A90,'FBS input file'!A:M,10,0)))=TRUE,"LB",ISNUMBER(SEARCH("*LB*",VLOOKUP(A90,'FBS input file'!A:M,10,0)))=FALSE,"No")</f>
        <v>No</v>
      </c>
      <c r="L90" t="str" cm="1">
        <f t="array" ref="L90">IF(D90="Binding",IFERROR(_xlfn.IFS(AND(H90&gt;=$H$1,I90&gt;=$I$1),"Binding",AND(H90&gt;=$H$1,OR(J90&gt;=$J$1,K90="LB")),"Binding",AND(I90&gt;=$I$1,OR(J90&gt;=$J$1,K90="LB")),"Binding",K90="Severe LB","Binding"),"Not Binding"),"-")</f>
        <v>-</v>
      </c>
      <c r="M90">
        <f>IFERROR(_xlfn.NUMBERVALUE(VLOOKUP(A90,'FBS input file'!A:L,12,0)),"No")</f>
        <v>0</v>
      </c>
      <c r="N90" t="str">
        <f>VLOOKUP(A90,'All Plates'!A:K,3,0)</f>
        <v>Consistent Expert</v>
      </c>
      <c r="O90" t="str">
        <f>VLOOKUP(A90,'All Plates'!A:K,7,0)</f>
        <v>addtional signals or too few signals</v>
      </c>
      <c r="P90">
        <f t="shared" si="13"/>
        <v>-10000</v>
      </c>
      <c r="Q90" s="53">
        <f t="shared" si="14"/>
        <v>0</v>
      </c>
    </row>
    <row r="91" spans="1:17" x14ac:dyDescent="0.25">
      <c r="A91" t="str">
        <f>'All Plates'!A61</f>
        <v>P1_E12</v>
      </c>
      <c r="B91" s="5" t="str">
        <f>'All Plates'!J61</f>
        <v>0110705892</v>
      </c>
      <c r="C91" t="s">
        <v>4281</v>
      </c>
      <c r="D91" t="str">
        <f>IFERROR('All Plates'!K61,"Not Binding")</f>
        <v>Not Binding</v>
      </c>
      <c r="E91" t="str">
        <f>IF(ISNUMBER(SEARCH("Waterlogsy",VLOOKUP(A91,'FBS input file'!A:I,9,0))),"Yes","No")</f>
        <v>No</v>
      </c>
      <c r="F91" t="str">
        <f>IF(ISNUMBER(SEARCH("T2",VLOOKUP(A91,'FBS input file'!A:I,9,0))),"Yes","No")</f>
        <v>No</v>
      </c>
      <c r="G91" t="str">
        <f>IF(ISNUMBER(SEARCH("1D",VLOOKUP(A91,'FBS input file'!A:I,9,0))),"Yes","No")</f>
        <v>No</v>
      </c>
      <c r="H91" s="57">
        <f>IFERROR(_xlfn.NUMBERVALUE(VLOOKUP(A91,'FBS input file'!A:M,13,0)),0)</f>
        <v>0</v>
      </c>
      <c r="I91" s="55">
        <f>IFERROR(_xlfn.NUMBERVALUE(VLOOKUP(A91,'FBS input file'!A:M,11,0)),0)</f>
        <v>0</v>
      </c>
      <c r="J91" s="76" cm="1">
        <f t="array" aca="1" ref="J91" ca="1">IFERROR(ROUND(LOOKUP(9.99999999999999E+307,--MID(VLOOKUP(A91,'FBS input file'!A:L,10,0),MIN(FIND({0,1,2,3,4,5,6,7,8,9},VLOOKUP(A91,'FBS input file'!A:L,10,0)&amp;"0123456789")),ROW(INDIRECT("1:20")))),0),0)</f>
        <v>0</v>
      </c>
      <c r="K91" t="str" cm="1">
        <f t="array" ref="K91">_xlfn.IFS(ISNUMBER(SEARCH("*severe*",VLOOKUP(A91,'FBS input file'!A:M,10,0)))=TRUE,"Severe LB",ISNUMBER(SEARCH("*LB*",VLOOKUP(A91,'FBS input file'!A:M,10,0)))=TRUE,"LB",ISNUMBER(SEARCH("*LB*",VLOOKUP(A91,'FBS input file'!A:M,10,0)))=FALSE,"No")</f>
        <v>No</v>
      </c>
      <c r="L91" t="str" cm="1">
        <f t="array" ref="L91">IF(D91="Binding",IFERROR(_xlfn.IFS(AND(H91&gt;=$H$1,I91&gt;=$I$1),"Binding",AND(H91&gt;=$H$1,OR(J91&gt;=$J$1,K91="LB")),"Binding",AND(I91&gt;=$I$1,OR(J91&gt;=$J$1,K91="LB")),"Binding",K91="Severe LB","Binding"),"Not Binding"),"-")</f>
        <v>-</v>
      </c>
      <c r="M91">
        <f>IFERROR(_xlfn.NUMBERVALUE(VLOOKUP(A91,'FBS input file'!A:L,12,0)),"No")</f>
        <v>0</v>
      </c>
      <c r="N91" t="str">
        <f>VLOOKUP(A91,'All Plates'!A:K,3,0)</f>
        <v>Consistent Expert</v>
      </c>
      <c r="O91" t="str">
        <f>VLOOKUP(A91,'All Plates'!A:K,7,0)</f>
        <v>medium purity*</v>
      </c>
      <c r="P91">
        <f t="shared" si="13"/>
        <v>-10000</v>
      </c>
      <c r="Q91" s="53">
        <f t="shared" si="14"/>
        <v>0</v>
      </c>
    </row>
    <row r="92" spans="1:17" x14ac:dyDescent="0.25">
      <c r="A92" t="str">
        <f>'All Plates'!A62</f>
        <v>P1_F01</v>
      </c>
      <c r="B92" s="5" t="str">
        <f>'All Plates'!J62</f>
        <v>0110705880</v>
      </c>
      <c r="C92" t="s">
        <v>4282</v>
      </c>
      <c r="D92" t="str">
        <f>IFERROR('All Plates'!K62,"Not Binding")</f>
        <v>Not Binding</v>
      </c>
      <c r="E92" t="str">
        <f>IF(ISNUMBER(SEARCH("Waterlogsy",VLOOKUP(A92,'FBS input file'!A:I,9,0))),"Yes","No")</f>
        <v>No</v>
      </c>
      <c r="F92" t="str">
        <f>IF(ISNUMBER(SEARCH("T2",VLOOKUP(A92,'FBS input file'!A:I,9,0))),"Yes","No")</f>
        <v>No</v>
      </c>
      <c r="G92" t="str">
        <f>IF(ISNUMBER(SEARCH("1D",VLOOKUP(A92,'FBS input file'!A:I,9,0))),"Yes","No")</f>
        <v>No</v>
      </c>
      <c r="H92" s="57">
        <f>IFERROR(_xlfn.NUMBERVALUE(VLOOKUP(A92,'FBS input file'!A:M,13,0)),0)</f>
        <v>0</v>
      </c>
      <c r="I92" s="55">
        <f>IFERROR(_xlfn.NUMBERVALUE(VLOOKUP(A92,'FBS input file'!A:M,11,0)),0)</f>
        <v>0</v>
      </c>
      <c r="J92" s="76" cm="1">
        <f t="array" aca="1" ref="J92" ca="1">IFERROR(ROUND(LOOKUP(9.99999999999999E+307,--MID(VLOOKUP(A92,'FBS input file'!A:L,10,0),MIN(FIND({0,1,2,3,4,5,6,7,8,9},VLOOKUP(A92,'FBS input file'!A:L,10,0)&amp;"0123456789")),ROW(INDIRECT("1:20")))),0),0)</f>
        <v>0</v>
      </c>
      <c r="K92" t="str" cm="1">
        <f t="array" ref="K92">_xlfn.IFS(ISNUMBER(SEARCH("*severe*",VLOOKUP(A92,'FBS input file'!A:M,10,0)))=TRUE,"Severe LB",ISNUMBER(SEARCH("*LB*",VLOOKUP(A92,'FBS input file'!A:M,10,0)))=TRUE,"LB",ISNUMBER(SEARCH("*LB*",VLOOKUP(A92,'FBS input file'!A:M,10,0)))=FALSE,"No")</f>
        <v>No</v>
      </c>
      <c r="L92" t="str" cm="1">
        <f t="array" ref="L92">IF(D92="Binding",IFERROR(_xlfn.IFS(AND(H92&gt;=$H$1,I92&gt;=$I$1),"Binding",AND(H92&gt;=$H$1,OR(J92&gt;=$J$1,K92="LB")),"Binding",AND(I92&gt;=$I$1,OR(J92&gt;=$J$1,K92="LB")),"Binding",K92="Severe LB","Binding"),"Not Binding"),"-")</f>
        <v>-</v>
      </c>
      <c r="M92">
        <f>IFERROR(_xlfn.NUMBERVALUE(VLOOKUP(A92,'FBS input file'!A:L,12,0)),"No")</f>
        <v>0</v>
      </c>
      <c r="N92" t="str">
        <f>VLOOKUP(A92,'All Plates'!A:K,3,0)</f>
        <v>Consistent Expert</v>
      </c>
      <c r="O92" t="str">
        <f>VLOOKUP(A92,'All Plates'!A:K,7,0)</f>
        <v>addtional signals or too few signals</v>
      </c>
      <c r="P92">
        <f t="shared" si="13"/>
        <v>-10000</v>
      </c>
      <c r="Q92" s="53">
        <f t="shared" si="14"/>
        <v>0</v>
      </c>
    </row>
    <row r="93" spans="1:17" x14ac:dyDescent="0.25">
      <c r="A93" t="str">
        <f>'All Plates'!A63</f>
        <v>P1_F02</v>
      </c>
      <c r="B93" s="5" t="str">
        <f>'All Plates'!J63</f>
        <v>0110705881</v>
      </c>
      <c r="C93" t="s">
        <v>4283</v>
      </c>
      <c r="D93" t="str">
        <f>IFERROR('All Plates'!K63,"Not Binding")</f>
        <v>Not Binding</v>
      </c>
      <c r="E93" t="str">
        <f>IF(ISNUMBER(SEARCH("Waterlogsy",VLOOKUP(A93,'FBS input file'!A:I,9,0))),"Yes","No")</f>
        <v>No</v>
      </c>
      <c r="F93" t="str">
        <f>IF(ISNUMBER(SEARCH("T2",VLOOKUP(A93,'FBS input file'!A:I,9,0))),"Yes","No")</f>
        <v>No</v>
      </c>
      <c r="G93" t="str">
        <f>IF(ISNUMBER(SEARCH("1D",VLOOKUP(A93,'FBS input file'!A:I,9,0))),"Yes","No")</f>
        <v>No</v>
      </c>
      <c r="H93" s="57">
        <f>IFERROR(_xlfn.NUMBERVALUE(VLOOKUP(A93,'FBS input file'!A:M,13,0)),0)</f>
        <v>0</v>
      </c>
      <c r="I93" s="55">
        <f>IFERROR(_xlfn.NUMBERVALUE(VLOOKUP(A93,'FBS input file'!A:M,11,0)),0)</f>
        <v>0</v>
      </c>
      <c r="J93" s="76" cm="1">
        <f t="array" aca="1" ref="J93" ca="1">IFERROR(ROUND(LOOKUP(9.99999999999999E+307,--MID(VLOOKUP(A93,'FBS input file'!A:L,10,0),MIN(FIND({0,1,2,3,4,5,6,7,8,9},VLOOKUP(A93,'FBS input file'!A:L,10,0)&amp;"0123456789")),ROW(INDIRECT("1:20")))),0),0)</f>
        <v>0</v>
      </c>
      <c r="K93" t="str" cm="1">
        <f t="array" ref="K93">_xlfn.IFS(ISNUMBER(SEARCH("*severe*",VLOOKUP(A93,'FBS input file'!A:M,10,0)))=TRUE,"Severe LB",ISNUMBER(SEARCH("*LB*",VLOOKUP(A93,'FBS input file'!A:M,10,0)))=TRUE,"LB",ISNUMBER(SEARCH("*LB*",VLOOKUP(A93,'FBS input file'!A:M,10,0)))=FALSE,"No")</f>
        <v>No</v>
      </c>
      <c r="L93" t="str" cm="1">
        <f t="array" ref="L93">IF(D93="Binding",IFERROR(_xlfn.IFS(AND(H93&gt;=$H$1,I93&gt;=$I$1),"Binding",AND(H93&gt;=$H$1,OR(J93&gt;=$J$1,K93="LB")),"Binding",AND(I93&gt;=$I$1,OR(J93&gt;=$J$1,K93="LB")),"Binding",K93="Severe LB","Binding"),"Not Binding"),"-")</f>
        <v>-</v>
      </c>
      <c r="M93">
        <f>IFERROR(_xlfn.NUMBERVALUE(VLOOKUP(A93,'FBS input file'!A:L,12,0)),"No")</f>
        <v>0</v>
      </c>
      <c r="N93" t="str">
        <f>VLOOKUP(A93,'All Plates'!A:K,3,0)</f>
        <v>Consistent Expert</v>
      </c>
      <c r="O93" t="str">
        <f>VLOOKUP(A93,'All Plates'!A:K,7,0)</f>
        <v>medium purity*</v>
      </c>
      <c r="P93">
        <f t="shared" si="13"/>
        <v>-10000</v>
      </c>
      <c r="Q93" s="53">
        <f t="shared" si="14"/>
        <v>0</v>
      </c>
    </row>
    <row r="94" spans="1:17" x14ac:dyDescent="0.25">
      <c r="A94" t="str">
        <f>'All Plates'!A64</f>
        <v>P1_F03</v>
      </c>
      <c r="B94" s="5" t="str">
        <f>'All Plates'!J64</f>
        <v>0110705882</v>
      </c>
      <c r="C94" t="s">
        <v>4284</v>
      </c>
      <c r="D94" t="str">
        <f>IFERROR('All Plates'!K64,"Not Binding")</f>
        <v>Not Binding</v>
      </c>
      <c r="E94" t="str">
        <f>IF(ISNUMBER(SEARCH("Waterlogsy",VLOOKUP(A94,'FBS input file'!A:I,9,0))),"Yes","No")</f>
        <v>No</v>
      </c>
      <c r="F94" t="str">
        <f>IF(ISNUMBER(SEARCH("T2",VLOOKUP(A94,'FBS input file'!A:I,9,0))),"Yes","No")</f>
        <v>No</v>
      </c>
      <c r="G94" t="str">
        <f>IF(ISNUMBER(SEARCH("1D",VLOOKUP(A94,'FBS input file'!A:I,9,0))),"Yes","No")</f>
        <v>No</v>
      </c>
      <c r="H94" s="57">
        <f>IFERROR(_xlfn.NUMBERVALUE(VLOOKUP(A94,'FBS input file'!A:M,13,0)),0)</f>
        <v>0</v>
      </c>
      <c r="I94" s="55">
        <f>IFERROR(_xlfn.NUMBERVALUE(VLOOKUP(A94,'FBS input file'!A:M,11,0)),0)</f>
        <v>0</v>
      </c>
      <c r="J94" s="76" cm="1">
        <f t="array" aca="1" ref="J94" ca="1">IFERROR(ROUND(LOOKUP(9.99999999999999E+307,--MID(VLOOKUP(A94,'FBS input file'!A:L,10,0),MIN(FIND({0,1,2,3,4,5,6,7,8,9},VLOOKUP(A94,'FBS input file'!A:L,10,0)&amp;"0123456789")),ROW(INDIRECT("1:20")))),0),0)</f>
        <v>0</v>
      </c>
      <c r="K94" t="str" cm="1">
        <f t="array" ref="K94">_xlfn.IFS(ISNUMBER(SEARCH("*severe*",VLOOKUP(A94,'FBS input file'!A:M,10,0)))=TRUE,"Severe LB",ISNUMBER(SEARCH("*LB*",VLOOKUP(A94,'FBS input file'!A:M,10,0)))=TRUE,"LB",ISNUMBER(SEARCH("*LB*",VLOOKUP(A94,'FBS input file'!A:M,10,0)))=FALSE,"No")</f>
        <v>No</v>
      </c>
      <c r="L94" t="str" cm="1">
        <f t="array" ref="L94">IF(D94="Binding",IFERROR(_xlfn.IFS(AND(H94&gt;=$H$1,I94&gt;=$I$1),"Binding",AND(H94&gt;=$H$1,OR(J94&gt;=$J$1,K94="LB")),"Binding",AND(I94&gt;=$I$1,OR(J94&gt;=$J$1,K94="LB")),"Binding",K94="Severe LB","Binding"),"Not Binding"),"-")</f>
        <v>-</v>
      </c>
      <c r="M94">
        <f>IFERROR(_xlfn.NUMBERVALUE(VLOOKUP(A94,'FBS input file'!A:L,12,0)),"No")</f>
        <v>0</v>
      </c>
      <c r="N94" t="str">
        <f>VLOOKUP(A94,'All Plates'!A:K,3,0)</f>
        <v>Consistent Expert</v>
      </c>
      <c r="O94" t="str">
        <f>VLOOKUP(A94,'All Plates'!A:K,7,0)</f>
        <v>medium purity*</v>
      </c>
      <c r="P94">
        <f t="shared" si="13"/>
        <v>-10000</v>
      </c>
      <c r="Q94" s="53">
        <f t="shared" si="14"/>
        <v>0</v>
      </c>
    </row>
    <row r="95" spans="1:17" x14ac:dyDescent="0.25">
      <c r="A95" t="str">
        <f>'All Plates'!A65</f>
        <v>P1_F04</v>
      </c>
      <c r="B95" s="5" t="str">
        <f>'All Plates'!J65</f>
        <v>0110705883</v>
      </c>
      <c r="C95" t="s">
        <v>4285</v>
      </c>
      <c r="D95" t="str">
        <f>IFERROR('All Plates'!K65,"Not Binding")</f>
        <v>Not Binding</v>
      </c>
      <c r="E95" t="str">
        <f>IF(ISNUMBER(SEARCH("Waterlogsy",VLOOKUP(A95,'FBS input file'!A:I,9,0))),"Yes","No")</f>
        <v>No</v>
      </c>
      <c r="F95" t="str">
        <f>IF(ISNUMBER(SEARCH("T2",VLOOKUP(A95,'FBS input file'!A:I,9,0))),"Yes","No")</f>
        <v>No</v>
      </c>
      <c r="G95" t="str">
        <f>IF(ISNUMBER(SEARCH("1D",VLOOKUP(A95,'FBS input file'!A:I,9,0))),"Yes","No")</f>
        <v>No</v>
      </c>
      <c r="H95" s="57">
        <f>IFERROR(_xlfn.NUMBERVALUE(VLOOKUP(A95,'FBS input file'!A:M,13,0)),0)</f>
        <v>0</v>
      </c>
      <c r="I95" s="55">
        <f>IFERROR(_xlfn.NUMBERVALUE(VLOOKUP(A95,'FBS input file'!A:M,11,0)),0)</f>
        <v>0</v>
      </c>
      <c r="J95" s="76" cm="1">
        <f t="array" aca="1" ref="J95" ca="1">IFERROR(ROUND(LOOKUP(9.99999999999999E+307,--MID(VLOOKUP(A95,'FBS input file'!A:L,10,0),MIN(FIND({0,1,2,3,4,5,6,7,8,9},VLOOKUP(A95,'FBS input file'!A:L,10,0)&amp;"0123456789")),ROW(INDIRECT("1:20")))),0),0)</f>
        <v>0</v>
      </c>
      <c r="K95" t="str" cm="1">
        <f t="array" ref="K95">_xlfn.IFS(ISNUMBER(SEARCH("*severe*",VLOOKUP(A95,'FBS input file'!A:M,10,0)))=TRUE,"Severe LB",ISNUMBER(SEARCH("*LB*",VLOOKUP(A95,'FBS input file'!A:M,10,0)))=TRUE,"LB",ISNUMBER(SEARCH("*LB*",VLOOKUP(A95,'FBS input file'!A:M,10,0)))=FALSE,"No")</f>
        <v>No</v>
      </c>
      <c r="L95" t="str" cm="1">
        <f t="array" ref="L95">IF(D95="Binding",IFERROR(_xlfn.IFS(AND(H95&gt;=$H$1,I95&gt;=$I$1),"Binding",AND(H95&gt;=$H$1,OR(J95&gt;=$J$1,K95="LB")),"Binding",AND(I95&gt;=$I$1,OR(J95&gt;=$J$1,K95="LB")),"Binding",K95="Severe LB","Binding"),"Not Binding"),"-")</f>
        <v>-</v>
      </c>
      <c r="M95">
        <f>IFERROR(_xlfn.NUMBERVALUE(VLOOKUP(A95,'FBS input file'!A:L,12,0)),"No")</f>
        <v>0</v>
      </c>
      <c r="N95" t="str">
        <f>VLOOKUP(A95,'All Plates'!A:K,3,0)</f>
        <v>Consistent Expert</v>
      </c>
      <c r="O95" t="str">
        <f>VLOOKUP(A95,'All Plates'!A:K,7,0)</f>
        <v>addtional signals or too few signals</v>
      </c>
      <c r="P95">
        <f t="shared" si="13"/>
        <v>-10000</v>
      </c>
      <c r="Q95" s="53">
        <f t="shared" si="14"/>
        <v>0</v>
      </c>
    </row>
    <row r="96" spans="1:17" x14ac:dyDescent="0.25">
      <c r="A96" t="str">
        <f>'All Plates'!A67</f>
        <v>P1_F06</v>
      </c>
      <c r="B96" s="5" t="str">
        <f>'All Plates'!J67</f>
        <v>0110705885</v>
      </c>
      <c r="C96" t="s">
        <v>4287</v>
      </c>
      <c r="D96" t="str">
        <f>IFERROR('All Plates'!K67,"Not Binding")</f>
        <v>Not Binding</v>
      </c>
      <c r="E96" t="str">
        <f>IF(ISNUMBER(SEARCH("Waterlogsy",VLOOKUP(A96,'FBS input file'!A:I,9,0))),"Yes","No")</f>
        <v>No</v>
      </c>
      <c r="F96" t="str">
        <f>IF(ISNUMBER(SEARCH("T2",VLOOKUP(A96,'FBS input file'!A:I,9,0))),"Yes","No")</f>
        <v>No</v>
      </c>
      <c r="G96" t="str">
        <f>IF(ISNUMBER(SEARCH("1D",VLOOKUP(A96,'FBS input file'!A:I,9,0))),"Yes","No")</f>
        <v>No</v>
      </c>
      <c r="H96" s="57">
        <f>IFERROR(_xlfn.NUMBERVALUE(VLOOKUP(A96,'FBS input file'!A:M,13,0)),0)</f>
        <v>0</v>
      </c>
      <c r="I96" s="55">
        <f>IFERROR(_xlfn.NUMBERVALUE(VLOOKUP(A96,'FBS input file'!A:M,11,0)),0)</f>
        <v>0</v>
      </c>
      <c r="J96" s="76" cm="1">
        <f t="array" aca="1" ref="J96" ca="1">IFERROR(ROUND(LOOKUP(9.99999999999999E+307,--MID(VLOOKUP(A96,'FBS input file'!A:L,10,0),MIN(FIND({0,1,2,3,4,5,6,7,8,9},VLOOKUP(A96,'FBS input file'!A:L,10,0)&amp;"0123456789")),ROW(INDIRECT("1:20")))),0),0)</f>
        <v>0</v>
      </c>
      <c r="K96" t="str" cm="1">
        <f t="array" ref="K96">_xlfn.IFS(ISNUMBER(SEARCH("*severe*",VLOOKUP(A96,'FBS input file'!A:M,10,0)))=TRUE,"Severe LB",ISNUMBER(SEARCH("*LB*",VLOOKUP(A96,'FBS input file'!A:M,10,0)))=TRUE,"LB",ISNUMBER(SEARCH("*LB*",VLOOKUP(A96,'FBS input file'!A:M,10,0)))=FALSE,"No")</f>
        <v>No</v>
      </c>
      <c r="L96" t="str" cm="1">
        <f t="array" ref="L96">IF(D96="Binding",IFERROR(_xlfn.IFS(AND(H96&gt;=$H$1,I96&gt;=$I$1),"Binding",AND(H96&gt;=$H$1,OR(J96&gt;=$J$1,K96="LB")),"Binding",AND(I96&gt;=$I$1,OR(J96&gt;=$J$1,K96="LB")),"Binding",K96="Severe LB","Binding"),"Not Binding"),"-")</f>
        <v>-</v>
      </c>
      <c r="M96">
        <f>IFERROR(_xlfn.NUMBERVALUE(VLOOKUP(A96,'FBS input file'!A:L,12,0)),"No")</f>
        <v>0</v>
      </c>
      <c r="N96" t="str">
        <f>VLOOKUP(A96,'All Plates'!A:K,3,0)</f>
        <v>Consistent Expert</v>
      </c>
      <c r="O96" t="str">
        <f>VLOOKUP(A96,'All Plates'!A:K,7,0)</f>
        <v>medium purity*</v>
      </c>
      <c r="P96">
        <f t="shared" si="13"/>
        <v>-10000</v>
      </c>
      <c r="Q96" s="53">
        <f t="shared" si="14"/>
        <v>0</v>
      </c>
    </row>
    <row r="97" spans="1:17" x14ac:dyDescent="0.25">
      <c r="A97" t="str">
        <f>'All Plates'!A68</f>
        <v>P1_F07</v>
      </c>
      <c r="B97" s="5" t="str">
        <f>'All Plates'!J68</f>
        <v>0110705886</v>
      </c>
      <c r="C97" t="s">
        <v>4288</v>
      </c>
      <c r="D97" t="str">
        <f>IFERROR('All Plates'!K68,"Not Binding")</f>
        <v>Not Binding</v>
      </c>
      <c r="E97" t="str">
        <f>IF(ISNUMBER(SEARCH("Waterlogsy",VLOOKUP(A97,'FBS input file'!A:I,9,0))),"Yes","No")</f>
        <v>No</v>
      </c>
      <c r="F97" t="str">
        <f>IF(ISNUMBER(SEARCH("T2",VLOOKUP(A97,'FBS input file'!A:I,9,0))),"Yes","No")</f>
        <v>No</v>
      </c>
      <c r="G97" t="str">
        <f>IF(ISNUMBER(SEARCH("1D",VLOOKUP(A97,'FBS input file'!A:I,9,0))),"Yes","No")</f>
        <v>No</v>
      </c>
      <c r="H97" s="57">
        <f>IFERROR(_xlfn.NUMBERVALUE(VLOOKUP(A97,'FBS input file'!A:M,13,0)),0)</f>
        <v>0</v>
      </c>
      <c r="I97" s="55">
        <f>IFERROR(_xlfn.NUMBERVALUE(VLOOKUP(A97,'FBS input file'!A:M,11,0)),0)</f>
        <v>0</v>
      </c>
      <c r="J97" s="76" cm="1">
        <f t="array" aca="1" ref="J97" ca="1">IFERROR(ROUND(LOOKUP(9.99999999999999E+307,--MID(VLOOKUP(A97,'FBS input file'!A:L,10,0),MIN(FIND({0,1,2,3,4,5,6,7,8,9},VLOOKUP(A97,'FBS input file'!A:L,10,0)&amp;"0123456789")),ROW(INDIRECT("1:20")))),0),0)</f>
        <v>0</v>
      </c>
      <c r="K97" t="str" cm="1">
        <f t="array" ref="K97">_xlfn.IFS(ISNUMBER(SEARCH("*severe*",VLOOKUP(A97,'FBS input file'!A:M,10,0)))=TRUE,"Severe LB",ISNUMBER(SEARCH("*LB*",VLOOKUP(A97,'FBS input file'!A:M,10,0)))=TRUE,"LB",ISNUMBER(SEARCH("*LB*",VLOOKUP(A97,'FBS input file'!A:M,10,0)))=FALSE,"No")</f>
        <v>No</v>
      </c>
      <c r="L97" t="str" cm="1">
        <f t="array" ref="L97">IF(D97="Binding",IFERROR(_xlfn.IFS(AND(H97&gt;=$H$1,I97&gt;=$I$1),"Binding",AND(H97&gt;=$H$1,OR(J97&gt;=$J$1,K97="LB")),"Binding",AND(I97&gt;=$I$1,OR(J97&gt;=$J$1,K97="LB")),"Binding",K97="Severe LB","Binding"),"Not Binding"),"-")</f>
        <v>-</v>
      </c>
      <c r="M97">
        <f>IFERROR(_xlfn.NUMBERVALUE(VLOOKUP(A97,'FBS input file'!A:L,12,0)),"No")</f>
        <v>0</v>
      </c>
      <c r="N97" t="str">
        <f>VLOOKUP(A97,'All Plates'!A:K,3,0)</f>
        <v>Consistent Expert</v>
      </c>
      <c r="O97" t="str">
        <f>VLOOKUP(A97,'All Plates'!A:K,7,0)</f>
        <v>medium purity*</v>
      </c>
      <c r="P97">
        <f t="shared" si="13"/>
        <v>-10000</v>
      </c>
      <c r="Q97" s="53">
        <f t="shared" si="14"/>
        <v>0</v>
      </c>
    </row>
    <row r="98" spans="1:17" x14ac:dyDescent="0.25">
      <c r="A98" t="str">
        <f>'All Plates'!A69</f>
        <v>P1_F08</v>
      </c>
      <c r="B98" s="5" t="str">
        <f>'All Plates'!J69</f>
        <v>0110705887</v>
      </c>
      <c r="C98" t="s">
        <v>4289</v>
      </c>
      <c r="D98" t="str">
        <f>IFERROR('All Plates'!K69,"Not Binding")</f>
        <v>Not Binding</v>
      </c>
      <c r="E98" t="str">
        <f>IF(ISNUMBER(SEARCH("Waterlogsy",VLOOKUP(A98,'FBS input file'!A:I,9,0))),"Yes","No")</f>
        <v>No</v>
      </c>
      <c r="F98" t="str">
        <f>IF(ISNUMBER(SEARCH("T2",VLOOKUP(A98,'FBS input file'!A:I,9,0))),"Yes","No")</f>
        <v>No</v>
      </c>
      <c r="G98" t="str">
        <f>IF(ISNUMBER(SEARCH("1D",VLOOKUP(A98,'FBS input file'!A:I,9,0))),"Yes","No")</f>
        <v>No</v>
      </c>
      <c r="H98" s="57">
        <f>IFERROR(_xlfn.NUMBERVALUE(VLOOKUP(A98,'FBS input file'!A:M,13,0)),0)</f>
        <v>0</v>
      </c>
      <c r="I98" s="55">
        <f>IFERROR(_xlfn.NUMBERVALUE(VLOOKUP(A98,'FBS input file'!A:M,11,0)),0)</f>
        <v>0</v>
      </c>
      <c r="J98" s="76" cm="1">
        <f t="array" aca="1" ref="J98" ca="1">IFERROR(ROUND(LOOKUP(9.99999999999999E+307,--MID(VLOOKUP(A98,'FBS input file'!A:L,10,0),MIN(FIND({0,1,2,3,4,5,6,7,8,9},VLOOKUP(A98,'FBS input file'!A:L,10,0)&amp;"0123456789")),ROW(INDIRECT("1:20")))),0),0)</f>
        <v>0</v>
      </c>
      <c r="K98" t="str" cm="1">
        <f t="array" ref="K98">_xlfn.IFS(ISNUMBER(SEARCH("*severe*",VLOOKUP(A98,'FBS input file'!A:M,10,0)))=TRUE,"Severe LB",ISNUMBER(SEARCH("*LB*",VLOOKUP(A98,'FBS input file'!A:M,10,0)))=TRUE,"LB",ISNUMBER(SEARCH("*LB*",VLOOKUP(A98,'FBS input file'!A:M,10,0)))=FALSE,"No")</f>
        <v>No</v>
      </c>
      <c r="L98" t="str" cm="1">
        <f t="array" ref="L98">IF(D98="Binding",IFERROR(_xlfn.IFS(AND(H98&gt;=$H$1,I98&gt;=$I$1),"Binding",AND(H98&gt;=$H$1,OR(J98&gt;=$J$1,K98="LB")),"Binding",AND(I98&gt;=$I$1,OR(J98&gt;=$J$1,K98="LB")),"Binding",K98="Severe LB","Binding"),"Not Binding"),"-")</f>
        <v>-</v>
      </c>
      <c r="M98">
        <f>IFERROR(_xlfn.NUMBERVALUE(VLOOKUP(A98,'FBS input file'!A:L,12,0)),"No")</f>
        <v>0</v>
      </c>
      <c r="N98" t="str">
        <f>VLOOKUP(A98,'All Plates'!A:K,3,0)</f>
        <v>Consistent Expert</v>
      </c>
      <c r="O98" t="str">
        <f>VLOOKUP(A98,'All Plates'!A:K,7,0)</f>
        <v>medium purity*</v>
      </c>
      <c r="P98">
        <f t="shared" si="13"/>
        <v>-10000</v>
      </c>
      <c r="Q98" s="53">
        <f t="shared" si="14"/>
        <v>0</v>
      </c>
    </row>
    <row r="99" spans="1:17" x14ac:dyDescent="0.25">
      <c r="A99" t="str">
        <f>'All Plates'!A70</f>
        <v>P1_F09</v>
      </c>
      <c r="B99" s="5" t="str">
        <f>'All Plates'!J70</f>
        <v>0110705888</v>
      </c>
      <c r="C99" t="s">
        <v>4290</v>
      </c>
      <c r="D99" t="str">
        <f>IFERROR('All Plates'!K70,"Not Binding")</f>
        <v>Not Binding</v>
      </c>
      <c r="E99" t="str">
        <f>IF(ISNUMBER(SEARCH("Waterlogsy",VLOOKUP(A99,'FBS input file'!A:I,9,0))),"Yes","No")</f>
        <v>No</v>
      </c>
      <c r="F99" t="str">
        <f>IF(ISNUMBER(SEARCH("T2",VLOOKUP(A99,'FBS input file'!A:I,9,0))),"Yes","No")</f>
        <v>No</v>
      </c>
      <c r="G99" t="str">
        <f>IF(ISNUMBER(SEARCH("1D",VLOOKUP(A99,'FBS input file'!A:I,9,0))),"Yes","No")</f>
        <v>No</v>
      </c>
      <c r="H99" s="57">
        <f>IFERROR(_xlfn.NUMBERVALUE(VLOOKUP(A99,'FBS input file'!A:M,13,0)),0)</f>
        <v>0</v>
      </c>
      <c r="I99" s="55">
        <f>IFERROR(_xlfn.NUMBERVALUE(VLOOKUP(A99,'FBS input file'!A:M,11,0)),0)</f>
        <v>0</v>
      </c>
      <c r="J99" s="76" cm="1">
        <f t="array" aca="1" ref="J99" ca="1">IFERROR(ROUND(LOOKUP(9.99999999999999E+307,--MID(VLOOKUP(A99,'FBS input file'!A:L,10,0),MIN(FIND({0,1,2,3,4,5,6,7,8,9},VLOOKUP(A99,'FBS input file'!A:L,10,0)&amp;"0123456789")),ROW(INDIRECT("1:20")))),0),0)</f>
        <v>0</v>
      </c>
      <c r="K99" t="str" cm="1">
        <f t="array" ref="K99">_xlfn.IFS(ISNUMBER(SEARCH("*severe*",VLOOKUP(A99,'FBS input file'!A:M,10,0)))=TRUE,"Severe LB",ISNUMBER(SEARCH("*LB*",VLOOKUP(A99,'FBS input file'!A:M,10,0)))=TRUE,"LB",ISNUMBER(SEARCH("*LB*",VLOOKUP(A99,'FBS input file'!A:M,10,0)))=FALSE,"No")</f>
        <v>No</v>
      </c>
      <c r="L99" t="str" cm="1">
        <f t="array" ref="L99">IF(D99="Binding",IFERROR(_xlfn.IFS(AND(H99&gt;=$H$1,I99&gt;=$I$1),"Binding",AND(H99&gt;=$H$1,OR(J99&gt;=$J$1,K99="LB")),"Binding",AND(I99&gt;=$I$1,OR(J99&gt;=$J$1,K99="LB")),"Binding",K99="Severe LB","Binding"),"Not Binding"),"-")</f>
        <v>-</v>
      </c>
      <c r="M99">
        <f>IFERROR(_xlfn.NUMBERVALUE(VLOOKUP(A99,'FBS input file'!A:L,12,0)),"No")</f>
        <v>0</v>
      </c>
      <c r="N99" t="str">
        <f>VLOOKUP(A99,'All Plates'!A:K,3,0)</f>
        <v>Consistent Expert</v>
      </c>
      <c r="O99" t="str">
        <f>VLOOKUP(A99,'All Plates'!A:K,7,0)</f>
        <v>high purity</v>
      </c>
      <c r="P99">
        <f t="shared" si="13"/>
        <v>-10000</v>
      </c>
      <c r="Q99" s="53">
        <f t="shared" si="14"/>
        <v>0</v>
      </c>
    </row>
    <row r="100" spans="1:17" x14ac:dyDescent="0.25">
      <c r="A100" t="str">
        <f>'All Plates'!A71</f>
        <v>P1_F10</v>
      </c>
      <c r="B100" s="5" t="str">
        <f>'All Plates'!J71</f>
        <v>0110705889</v>
      </c>
      <c r="C100" t="s">
        <v>4291</v>
      </c>
      <c r="D100" t="str">
        <f>IFERROR('All Plates'!K71,"Not Binding")</f>
        <v>Not Binding</v>
      </c>
      <c r="E100" t="str">
        <f>IF(ISNUMBER(SEARCH("Waterlogsy",VLOOKUP(A100,'FBS input file'!A:I,9,0))),"Yes","No")</f>
        <v>No</v>
      </c>
      <c r="F100" t="str">
        <f>IF(ISNUMBER(SEARCH("T2",VLOOKUP(A100,'FBS input file'!A:I,9,0))),"Yes","No")</f>
        <v>No</v>
      </c>
      <c r="G100" t="str">
        <f>IF(ISNUMBER(SEARCH("1D",VLOOKUP(A100,'FBS input file'!A:I,9,0))),"Yes","No")</f>
        <v>No</v>
      </c>
      <c r="H100" s="57">
        <f>IFERROR(_xlfn.NUMBERVALUE(VLOOKUP(A100,'FBS input file'!A:M,13,0)),0)</f>
        <v>0</v>
      </c>
      <c r="I100" s="55">
        <f>IFERROR(_xlfn.NUMBERVALUE(VLOOKUP(A100,'FBS input file'!A:M,11,0)),0)</f>
        <v>0</v>
      </c>
      <c r="J100" s="76" cm="1">
        <f t="array" aca="1" ref="J100" ca="1">IFERROR(ROUND(LOOKUP(9.99999999999999E+307,--MID(VLOOKUP(A100,'FBS input file'!A:L,10,0),MIN(FIND({0,1,2,3,4,5,6,7,8,9},VLOOKUP(A100,'FBS input file'!A:L,10,0)&amp;"0123456789")),ROW(INDIRECT("1:20")))),0),0)</f>
        <v>0</v>
      </c>
      <c r="K100" t="str" cm="1">
        <f t="array" ref="K100">_xlfn.IFS(ISNUMBER(SEARCH("*severe*",VLOOKUP(A100,'FBS input file'!A:M,10,0)))=TRUE,"Severe LB",ISNUMBER(SEARCH("*LB*",VLOOKUP(A100,'FBS input file'!A:M,10,0)))=TRUE,"LB",ISNUMBER(SEARCH("*LB*",VLOOKUP(A100,'FBS input file'!A:M,10,0)))=FALSE,"No")</f>
        <v>No</v>
      </c>
      <c r="L100" t="str" cm="1">
        <f t="array" ref="L100">IF(D100="Binding",IFERROR(_xlfn.IFS(AND(H100&gt;=$H$1,I100&gt;=$I$1),"Binding",AND(H100&gt;=$H$1,OR(J100&gt;=$J$1,K100="LB")),"Binding",AND(I100&gt;=$I$1,OR(J100&gt;=$J$1,K100="LB")),"Binding",K100="Severe LB","Binding"),"Not Binding"),"-")</f>
        <v>-</v>
      </c>
      <c r="M100">
        <f>IFERROR(_xlfn.NUMBERVALUE(VLOOKUP(A100,'FBS input file'!A:L,12,0)),"No")</f>
        <v>0</v>
      </c>
      <c r="N100" t="str">
        <f>VLOOKUP(A100,'All Plates'!A:K,3,0)</f>
        <v>Consistent Expert</v>
      </c>
      <c r="O100" t="str">
        <f>VLOOKUP(A100,'All Plates'!A:K,7,0)</f>
        <v>very high purity*</v>
      </c>
      <c r="P100">
        <f t="shared" si="13"/>
        <v>-10000</v>
      </c>
      <c r="Q100" s="53">
        <f t="shared" si="14"/>
        <v>0</v>
      </c>
    </row>
    <row r="101" spans="1:17" x14ac:dyDescent="0.25">
      <c r="A101" t="str">
        <f>'All Plates'!A72</f>
        <v>P1_F11</v>
      </c>
      <c r="B101" s="5" t="str">
        <f>'All Plates'!J72</f>
        <v>0110705890</v>
      </c>
      <c r="C101" t="s">
        <v>4292</v>
      </c>
      <c r="D101" t="str">
        <f>IFERROR('All Plates'!K72,"Not Binding")</f>
        <v>Not Binding</v>
      </c>
      <c r="E101" t="str">
        <f>IF(ISNUMBER(SEARCH("Waterlogsy",VLOOKUP(A101,'FBS input file'!A:I,9,0))),"Yes","No")</f>
        <v>No</v>
      </c>
      <c r="F101" t="str">
        <f>IF(ISNUMBER(SEARCH("T2",VLOOKUP(A101,'FBS input file'!A:I,9,0))),"Yes","No")</f>
        <v>No</v>
      </c>
      <c r="G101" t="str">
        <f>IF(ISNUMBER(SEARCH("1D",VLOOKUP(A101,'FBS input file'!A:I,9,0))),"Yes","No")</f>
        <v>No</v>
      </c>
      <c r="H101" s="57">
        <f>IFERROR(_xlfn.NUMBERVALUE(VLOOKUP(A101,'FBS input file'!A:M,13,0)),0)</f>
        <v>0</v>
      </c>
      <c r="I101" s="55">
        <f>IFERROR(_xlfn.NUMBERVALUE(VLOOKUP(A101,'FBS input file'!A:M,11,0)),0)</f>
        <v>0</v>
      </c>
      <c r="J101" s="76" cm="1">
        <f t="array" aca="1" ref="J101" ca="1">IFERROR(ROUND(LOOKUP(9.99999999999999E+307,--MID(VLOOKUP(A101,'FBS input file'!A:L,10,0),MIN(FIND({0,1,2,3,4,5,6,7,8,9},VLOOKUP(A101,'FBS input file'!A:L,10,0)&amp;"0123456789")),ROW(INDIRECT("1:20")))),0),0)</f>
        <v>0</v>
      </c>
      <c r="K101" t="str" cm="1">
        <f t="array" ref="K101">_xlfn.IFS(ISNUMBER(SEARCH("*severe*",VLOOKUP(A101,'FBS input file'!A:M,10,0)))=TRUE,"Severe LB",ISNUMBER(SEARCH("*LB*",VLOOKUP(A101,'FBS input file'!A:M,10,0)))=TRUE,"LB",ISNUMBER(SEARCH("*LB*",VLOOKUP(A101,'FBS input file'!A:M,10,0)))=FALSE,"No")</f>
        <v>No</v>
      </c>
      <c r="L101" t="str" cm="1">
        <f t="array" ref="L101">IF(D101="Binding",IFERROR(_xlfn.IFS(AND(H101&gt;=$H$1,I101&gt;=$I$1),"Binding",AND(H101&gt;=$H$1,OR(J101&gt;=$J$1,K101="LB")),"Binding",AND(I101&gt;=$I$1,OR(J101&gt;=$J$1,K101="LB")),"Binding",K101="Severe LB","Binding"),"Not Binding"),"-")</f>
        <v>-</v>
      </c>
      <c r="M101">
        <f>IFERROR(_xlfn.NUMBERVALUE(VLOOKUP(A101,'FBS input file'!A:L,12,0)),"No")</f>
        <v>0</v>
      </c>
      <c r="N101" t="str">
        <f>VLOOKUP(A101,'All Plates'!A:K,3,0)</f>
        <v>Consistent Expert</v>
      </c>
      <c r="O101" t="str">
        <f>VLOOKUP(A101,'All Plates'!A:K,7,0)</f>
        <v>addtional signals or too few signals</v>
      </c>
      <c r="P101">
        <f t="shared" si="13"/>
        <v>-10000</v>
      </c>
      <c r="Q101" s="53">
        <f t="shared" si="14"/>
        <v>0</v>
      </c>
    </row>
    <row r="102" spans="1:17" x14ac:dyDescent="0.25">
      <c r="A102" t="str">
        <f>'All Plates'!A73</f>
        <v>P1_F12</v>
      </c>
      <c r="B102" s="5" t="str">
        <f>'All Plates'!J73</f>
        <v>0110705891</v>
      </c>
      <c r="C102" t="s">
        <v>4293</v>
      </c>
      <c r="D102" t="str">
        <f>IFERROR('All Plates'!K73,"Not Binding")</f>
        <v>Not Binding</v>
      </c>
      <c r="E102" t="str">
        <f>IF(ISNUMBER(SEARCH("Waterlogsy",VLOOKUP(A102,'FBS input file'!A:I,9,0))),"Yes","No")</f>
        <v>No</v>
      </c>
      <c r="F102" t="str">
        <f>IF(ISNUMBER(SEARCH("T2",VLOOKUP(A102,'FBS input file'!A:I,9,0))),"Yes","No")</f>
        <v>No</v>
      </c>
      <c r="G102" t="str">
        <f>IF(ISNUMBER(SEARCH("1D",VLOOKUP(A102,'FBS input file'!A:I,9,0))),"Yes","No")</f>
        <v>No</v>
      </c>
      <c r="H102" s="57">
        <f>IFERROR(_xlfn.NUMBERVALUE(VLOOKUP(A102,'FBS input file'!A:M,13,0)),0)</f>
        <v>0</v>
      </c>
      <c r="I102" s="55">
        <f>IFERROR(_xlfn.NUMBERVALUE(VLOOKUP(A102,'FBS input file'!A:M,11,0)),0)</f>
        <v>0</v>
      </c>
      <c r="J102" s="76" cm="1">
        <f t="array" aca="1" ref="J102" ca="1">IFERROR(ROUND(LOOKUP(9.99999999999999E+307,--MID(VLOOKUP(A102,'FBS input file'!A:L,10,0),MIN(FIND({0,1,2,3,4,5,6,7,8,9},VLOOKUP(A102,'FBS input file'!A:L,10,0)&amp;"0123456789")),ROW(INDIRECT("1:20")))),0),0)</f>
        <v>0</v>
      </c>
      <c r="K102" t="str" cm="1">
        <f t="array" ref="K102">_xlfn.IFS(ISNUMBER(SEARCH("*severe*",VLOOKUP(A102,'FBS input file'!A:M,10,0)))=TRUE,"Severe LB",ISNUMBER(SEARCH("*LB*",VLOOKUP(A102,'FBS input file'!A:M,10,0)))=TRUE,"LB",ISNUMBER(SEARCH("*LB*",VLOOKUP(A102,'FBS input file'!A:M,10,0)))=FALSE,"No")</f>
        <v>No</v>
      </c>
      <c r="L102" t="str" cm="1">
        <f t="array" ref="L102">IF(D102="Binding",IFERROR(_xlfn.IFS(AND(H102&gt;=$H$1,I102&gt;=$I$1),"Binding",AND(H102&gt;=$H$1,OR(J102&gt;=$J$1,K102="LB")),"Binding",AND(I102&gt;=$I$1,OR(J102&gt;=$J$1,K102="LB")),"Binding",K102="Severe LB","Binding"),"Not Binding"),"-")</f>
        <v>-</v>
      </c>
      <c r="M102">
        <f>IFERROR(_xlfn.NUMBERVALUE(VLOOKUP(A102,'FBS input file'!A:L,12,0)),"No")</f>
        <v>0</v>
      </c>
      <c r="N102" t="str">
        <f>VLOOKUP(A102,'All Plates'!A:K,3,0)</f>
        <v>Consistent Expert</v>
      </c>
      <c r="O102" t="str">
        <f>VLOOKUP(A102,'All Plates'!A:K,7,0)</f>
        <v>addtional signals or too few signals</v>
      </c>
      <c r="P102">
        <f t="shared" si="13"/>
        <v>-10000</v>
      </c>
      <c r="Q102" s="53">
        <f t="shared" si="14"/>
        <v>0</v>
      </c>
    </row>
    <row r="103" spans="1:17" x14ac:dyDescent="0.25">
      <c r="A103" t="str">
        <f>'All Plates'!A74</f>
        <v>P1_G01</v>
      </c>
      <c r="B103" s="5" t="str">
        <f>'All Plates'!J74</f>
        <v>0110705879</v>
      </c>
      <c r="C103" t="s">
        <v>4294</v>
      </c>
      <c r="D103" t="str">
        <f>IFERROR('All Plates'!K74,"Not Binding")</f>
        <v>Not Binding</v>
      </c>
      <c r="E103" t="str">
        <f>IF(ISNUMBER(SEARCH("Waterlogsy",VLOOKUP(A103,'FBS input file'!A:I,9,0))),"Yes","No")</f>
        <v>No</v>
      </c>
      <c r="F103" t="str">
        <f>IF(ISNUMBER(SEARCH("T2",VLOOKUP(A103,'FBS input file'!A:I,9,0))),"Yes","No")</f>
        <v>No</v>
      </c>
      <c r="G103" t="str">
        <f>IF(ISNUMBER(SEARCH("1D",VLOOKUP(A103,'FBS input file'!A:I,9,0))),"Yes","No")</f>
        <v>No</v>
      </c>
      <c r="H103" s="57">
        <f>IFERROR(_xlfn.NUMBERVALUE(VLOOKUP(A103,'FBS input file'!A:M,13,0)),0)</f>
        <v>0</v>
      </c>
      <c r="I103" s="55">
        <f>IFERROR(_xlfn.NUMBERVALUE(VLOOKUP(A103,'FBS input file'!A:M,11,0)),0)</f>
        <v>0</v>
      </c>
      <c r="J103" s="76" cm="1">
        <f t="array" aca="1" ref="J103" ca="1">IFERROR(ROUND(LOOKUP(9.99999999999999E+307,--MID(VLOOKUP(A103,'FBS input file'!A:L,10,0),MIN(FIND({0,1,2,3,4,5,6,7,8,9},VLOOKUP(A103,'FBS input file'!A:L,10,0)&amp;"0123456789")),ROW(INDIRECT("1:20")))),0),0)</f>
        <v>0</v>
      </c>
      <c r="K103" t="str" cm="1">
        <f t="array" ref="K103">_xlfn.IFS(ISNUMBER(SEARCH("*severe*",VLOOKUP(A103,'FBS input file'!A:M,10,0)))=TRUE,"Severe LB",ISNUMBER(SEARCH("*LB*",VLOOKUP(A103,'FBS input file'!A:M,10,0)))=TRUE,"LB",ISNUMBER(SEARCH("*LB*",VLOOKUP(A103,'FBS input file'!A:M,10,0)))=FALSE,"No")</f>
        <v>No</v>
      </c>
      <c r="L103" t="str" cm="1">
        <f t="array" ref="L103">IF(D103="Binding",IFERROR(_xlfn.IFS(AND(H103&gt;=$H$1,I103&gt;=$I$1),"Binding",AND(H103&gt;=$H$1,OR(J103&gt;=$J$1,K103="LB")),"Binding",AND(I103&gt;=$I$1,OR(J103&gt;=$J$1,K103="LB")),"Binding",K103="Severe LB","Binding"),"Not Binding"),"-")</f>
        <v>-</v>
      </c>
      <c r="M103">
        <f>IFERROR(_xlfn.NUMBERVALUE(VLOOKUP(A103,'FBS input file'!A:L,12,0)),"No")</f>
        <v>0</v>
      </c>
      <c r="N103" t="str">
        <f>VLOOKUP(A103,'All Plates'!A:K,3,0)</f>
        <v>Inconsistent Expert</v>
      </c>
      <c r="O103" t="str">
        <f>VLOOKUP(A103,'All Plates'!A:K,7,0)</f>
        <v>low solubility</v>
      </c>
      <c r="P103">
        <f t="shared" si="13"/>
        <v>-10000</v>
      </c>
      <c r="Q103" s="53">
        <f t="shared" si="14"/>
        <v>0</v>
      </c>
    </row>
    <row r="104" spans="1:17" x14ac:dyDescent="0.25">
      <c r="A104" t="str">
        <f>'All Plates'!A75</f>
        <v>P1_G02</v>
      </c>
      <c r="B104" s="5" t="str">
        <f>'All Plates'!J75</f>
        <v>0110705878</v>
      </c>
      <c r="C104" t="s">
        <v>4295</v>
      </c>
      <c r="D104" t="str">
        <f>IFERROR('All Plates'!K75,"Not Binding")</f>
        <v>Not Binding</v>
      </c>
      <c r="E104" t="str">
        <f>IF(ISNUMBER(SEARCH("Waterlogsy",VLOOKUP(A104,'FBS input file'!A:I,9,0))),"Yes","No")</f>
        <v>No</v>
      </c>
      <c r="F104" t="str">
        <f>IF(ISNUMBER(SEARCH("T2",VLOOKUP(A104,'FBS input file'!A:I,9,0))),"Yes","No")</f>
        <v>No</v>
      </c>
      <c r="G104" t="str">
        <f>IF(ISNUMBER(SEARCH("1D",VLOOKUP(A104,'FBS input file'!A:I,9,0))),"Yes","No")</f>
        <v>No</v>
      </c>
      <c r="H104" s="57">
        <f>IFERROR(_xlfn.NUMBERVALUE(VLOOKUP(A104,'FBS input file'!A:M,13,0)),0)</f>
        <v>0</v>
      </c>
      <c r="I104" s="55">
        <f>IFERROR(_xlfn.NUMBERVALUE(VLOOKUP(A104,'FBS input file'!A:M,11,0)),0)</f>
        <v>0</v>
      </c>
      <c r="J104" s="76" cm="1">
        <f t="array" aca="1" ref="J104" ca="1">IFERROR(ROUND(LOOKUP(9.99999999999999E+307,--MID(VLOOKUP(A104,'FBS input file'!A:L,10,0),MIN(FIND({0,1,2,3,4,5,6,7,8,9},VLOOKUP(A104,'FBS input file'!A:L,10,0)&amp;"0123456789")),ROW(INDIRECT("1:20")))),0),0)</f>
        <v>0</v>
      </c>
      <c r="K104" t="str" cm="1">
        <f t="array" ref="K104">_xlfn.IFS(ISNUMBER(SEARCH("*severe*",VLOOKUP(A104,'FBS input file'!A:M,10,0)))=TRUE,"Severe LB",ISNUMBER(SEARCH("*LB*",VLOOKUP(A104,'FBS input file'!A:M,10,0)))=TRUE,"LB",ISNUMBER(SEARCH("*LB*",VLOOKUP(A104,'FBS input file'!A:M,10,0)))=FALSE,"No")</f>
        <v>No</v>
      </c>
      <c r="L104" t="str" cm="1">
        <f t="array" ref="L104">IF(D104="Binding",IFERROR(_xlfn.IFS(AND(H104&gt;=$H$1,I104&gt;=$I$1),"Binding",AND(H104&gt;=$H$1,OR(J104&gt;=$J$1,K104="LB")),"Binding",AND(I104&gt;=$I$1,OR(J104&gt;=$J$1,K104="LB")),"Binding",K104="Severe LB","Binding"),"Not Binding"),"-")</f>
        <v>-</v>
      </c>
      <c r="M104">
        <f>IFERROR(_xlfn.NUMBERVALUE(VLOOKUP(A104,'FBS input file'!A:L,12,0)),"No")</f>
        <v>0</v>
      </c>
      <c r="N104" t="str">
        <f>VLOOKUP(A104,'All Plates'!A:K,3,0)</f>
        <v>Consistent Expert</v>
      </c>
      <c r="O104" t="str">
        <f>VLOOKUP(A104,'All Plates'!A:K,7,0)</f>
        <v>medium purity*</v>
      </c>
      <c r="P104">
        <f t="shared" si="13"/>
        <v>-10000</v>
      </c>
      <c r="Q104" s="53">
        <f t="shared" si="14"/>
        <v>0</v>
      </c>
    </row>
    <row r="105" spans="1:17" x14ac:dyDescent="0.25">
      <c r="A105" t="str">
        <f>'All Plates'!A76</f>
        <v>P1_G03</v>
      </c>
      <c r="B105" s="5" t="str">
        <f>'All Plates'!J76</f>
        <v>0110705877</v>
      </c>
      <c r="C105" t="s">
        <v>4296</v>
      </c>
      <c r="D105" t="str">
        <f>IFERROR('All Plates'!K76,"Not Binding")</f>
        <v>Not Binding</v>
      </c>
      <c r="E105" t="str">
        <f>IF(ISNUMBER(SEARCH("Waterlogsy",VLOOKUP(A105,'FBS input file'!A:I,9,0))),"Yes","No")</f>
        <v>No</v>
      </c>
      <c r="F105" t="str">
        <f>IF(ISNUMBER(SEARCH("T2",VLOOKUP(A105,'FBS input file'!A:I,9,0))),"Yes","No")</f>
        <v>No</v>
      </c>
      <c r="G105" t="str">
        <f>IF(ISNUMBER(SEARCH("1D",VLOOKUP(A105,'FBS input file'!A:I,9,0))),"Yes","No")</f>
        <v>No</v>
      </c>
      <c r="H105" s="57">
        <f>IFERROR(_xlfn.NUMBERVALUE(VLOOKUP(A105,'FBS input file'!A:M,13,0)),0)</f>
        <v>0</v>
      </c>
      <c r="I105" s="55">
        <f>IFERROR(_xlfn.NUMBERVALUE(VLOOKUP(A105,'FBS input file'!A:M,11,0)),0)</f>
        <v>0</v>
      </c>
      <c r="J105" s="76" cm="1">
        <f t="array" aca="1" ref="J105" ca="1">IFERROR(ROUND(LOOKUP(9.99999999999999E+307,--MID(VLOOKUP(A105,'FBS input file'!A:L,10,0),MIN(FIND({0,1,2,3,4,5,6,7,8,9},VLOOKUP(A105,'FBS input file'!A:L,10,0)&amp;"0123456789")),ROW(INDIRECT("1:20")))),0),0)</f>
        <v>0</v>
      </c>
      <c r="K105" t="str" cm="1">
        <f t="array" ref="K105">_xlfn.IFS(ISNUMBER(SEARCH("*severe*",VLOOKUP(A105,'FBS input file'!A:M,10,0)))=TRUE,"Severe LB",ISNUMBER(SEARCH("*LB*",VLOOKUP(A105,'FBS input file'!A:M,10,0)))=TRUE,"LB",ISNUMBER(SEARCH("*LB*",VLOOKUP(A105,'FBS input file'!A:M,10,0)))=FALSE,"No")</f>
        <v>No</v>
      </c>
      <c r="L105" t="str" cm="1">
        <f t="array" ref="L105">IF(D105="Binding",IFERROR(_xlfn.IFS(AND(H105&gt;=$H$1,I105&gt;=$I$1),"Binding",AND(H105&gt;=$H$1,OR(J105&gt;=$J$1,K105="LB")),"Binding",AND(I105&gt;=$I$1,OR(J105&gt;=$J$1,K105="LB")),"Binding",K105="Severe LB","Binding"),"Not Binding"),"-")</f>
        <v>-</v>
      </c>
      <c r="M105">
        <f>IFERROR(_xlfn.NUMBERVALUE(VLOOKUP(A105,'FBS input file'!A:L,12,0)),"No")</f>
        <v>0</v>
      </c>
      <c r="N105" t="str">
        <f>VLOOKUP(A105,'All Plates'!A:K,3,0)</f>
        <v>Consistent Expert</v>
      </c>
      <c r="O105" t="str">
        <f>VLOOKUP(A105,'All Plates'!A:K,7,0)</f>
        <v>addtional signals or too few signals</v>
      </c>
      <c r="P105">
        <f t="shared" si="13"/>
        <v>-10000</v>
      </c>
      <c r="Q105" s="53">
        <f t="shared" si="14"/>
        <v>0</v>
      </c>
    </row>
    <row r="106" spans="1:17" x14ac:dyDescent="0.25">
      <c r="A106" t="str">
        <f>'All Plates'!A77</f>
        <v>P1_G04</v>
      </c>
      <c r="B106" s="5" t="str">
        <f>'All Plates'!J77</f>
        <v>0110705876</v>
      </c>
      <c r="C106" t="s">
        <v>4297</v>
      </c>
      <c r="D106" t="str">
        <f>IFERROR('All Plates'!K77,"Not Binding")</f>
        <v>Not Binding</v>
      </c>
      <c r="E106" t="str">
        <f>IF(ISNUMBER(SEARCH("Waterlogsy",VLOOKUP(A106,'FBS input file'!A:I,9,0))),"Yes","No")</f>
        <v>No</v>
      </c>
      <c r="F106" t="str">
        <f>IF(ISNUMBER(SEARCH("T2",VLOOKUP(A106,'FBS input file'!A:I,9,0))),"Yes","No")</f>
        <v>No</v>
      </c>
      <c r="G106" t="str">
        <f>IF(ISNUMBER(SEARCH("1D",VLOOKUP(A106,'FBS input file'!A:I,9,0))),"Yes","No")</f>
        <v>No</v>
      </c>
      <c r="H106" s="57">
        <f>IFERROR(_xlfn.NUMBERVALUE(VLOOKUP(A106,'FBS input file'!A:M,13,0)),0)</f>
        <v>0</v>
      </c>
      <c r="I106" s="55">
        <f>IFERROR(_xlfn.NUMBERVALUE(VLOOKUP(A106,'FBS input file'!A:M,11,0)),0)</f>
        <v>0</v>
      </c>
      <c r="J106" s="76" cm="1">
        <f t="array" aca="1" ref="J106" ca="1">IFERROR(ROUND(LOOKUP(9.99999999999999E+307,--MID(VLOOKUP(A106,'FBS input file'!A:L,10,0),MIN(FIND({0,1,2,3,4,5,6,7,8,9},VLOOKUP(A106,'FBS input file'!A:L,10,0)&amp;"0123456789")),ROW(INDIRECT("1:20")))),0),0)</f>
        <v>0</v>
      </c>
      <c r="K106" t="str" cm="1">
        <f t="array" ref="K106">_xlfn.IFS(ISNUMBER(SEARCH("*severe*",VLOOKUP(A106,'FBS input file'!A:M,10,0)))=TRUE,"Severe LB",ISNUMBER(SEARCH("*LB*",VLOOKUP(A106,'FBS input file'!A:M,10,0)))=TRUE,"LB",ISNUMBER(SEARCH("*LB*",VLOOKUP(A106,'FBS input file'!A:M,10,0)))=FALSE,"No")</f>
        <v>No</v>
      </c>
      <c r="L106" t="str" cm="1">
        <f t="array" ref="L106">IF(D106="Binding",IFERROR(_xlfn.IFS(AND(H106&gt;=$H$1,I106&gt;=$I$1),"Binding",AND(H106&gt;=$H$1,OR(J106&gt;=$J$1,K106="LB")),"Binding",AND(I106&gt;=$I$1,OR(J106&gt;=$J$1,K106="LB")),"Binding",K106="Severe LB","Binding"),"Not Binding"),"-")</f>
        <v>-</v>
      </c>
      <c r="M106">
        <f>IFERROR(_xlfn.NUMBERVALUE(VLOOKUP(A106,'FBS input file'!A:L,12,0)),"No")</f>
        <v>0</v>
      </c>
      <c r="N106" t="str">
        <f>VLOOKUP(A106,'All Plates'!A:K,3,0)</f>
        <v>Inconsistent Expert</v>
      </c>
      <c r="O106" t="str">
        <f>VLOOKUP(A106,'All Plates'!A:K,7,0)</f>
        <v>low solubility</v>
      </c>
      <c r="P106">
        <f t="shared" si="13"/>
        <v>-10000</v>
      </c>
      <c r="Q106" s="53">
        <f t="shared" si="14"/>
        <v>0</v>
      </c>
    </row>
    <row r="107" spans="1:17" x14ac:dyDescent="0.25">
      <c r="A107" t="str">
        <f>'All Plates'!A78</f>
        <v>P1_G05</v>
      </c>
      <c r="B107" s="5" t="str">
        <f>'All Plates'!J78</f>
        <v>0110705875</v>
      </c>
      <c r="C107" t="s">
        <v>4298</v>
      </c>
      <c r="D107" t="str">
        <f>IFERROR('All Plates'!K78,"Not Binding")</f>
        <v>Not Binding</v>
      </c>
      <c r="E107" t="str">
        <f>IF(ISNUMBER(SEARCH("Waterlogsy",VLOOKUP(A107,'FBS input file'!A:I,9,0))),"Yes","No")</f>
        <v>No</v>
      </c>
      <c r="F107" t="str">
        <f>IF(ISNUMBER(SEARCH("T2",VLOOKUP(A107,'FBS input file'!A:I,9,0))),"Yes","No")</f>
        <v>No</v>
      </c>
      <c r="G107" t="str">
        <f>IF(ISNUMBER(SEARCH("1D",VLOOKUP(A107,'FBS input file'!A:I,9,0))),"Yes","No")</f>
        <v>No</v>
      </c>
      <c r="H107" s="57">
        <f>IFERROR(_xlfn.NUMBERVALUE(VLOOKUP(A107,'FBS input file'!A:M,13,0)),0)</f>
        <v>0</v>
      </c>
      <c r="I107" s="55">
        <f>IFERROR(_xlfn.NUMBERVALUE(VLOOKUP(A107,'FBS input file'!A:M,11,0)),0)</f>
        <v>0</v>
      </c>
      <c r="J107" s="76" cm="1">
        <f t="array" aca="1" ref="J107" ca="1">IFERROR(ROUND(LOOKUP(9.99999999999999E+307,--MID(VLOOKUP(A107,'FBS input file'!A:L,10,0),MIN(FIND({0,1,2,3,4,5,6,7,8,9},VLOOKUP(A107,'FBS input file'!A:L,10,0)&amp;"0123456789")),ROW(INDIRECT("1:20")))),0),0)</f>
        <v>0</v>
      </c>
      <c r="K107" t="str" cm="1">
        <f t="array" ref="K107">_xlfn.IFS(ISNUMBER(SEARCH("*severe*",VLOOKUP(A107,'FBS input file'!A:M,10,0)))=TRUE,"Severe LB",ISNUMBER(SEARCH("*LB*",VLOOKUP(A107,'FBS input file'!A:M,10,0)))=TRUE,"LB",ISNUMBER(SEARCH("*LB*",VLOOKUP(A107,'FBS input file'!A:M,10,0)))=FALSE,"No")</f>
        <v>No</v>
      </c>
      <c r="L107" t="str" cm="1">
        <f t="array" ref="L107">IF(D107="Binding",IFERROR(_xlfn.IFS(AND(H107&gt;=$H$1,I107&gt;=$I$1),"Binding",AND(H107&gt;=$H$1,OR(J107&gt;=$J$1,K107="LB")),"Binding",AND(I107&gt;=$I$1,OR(J107&gt;=$J$1,K107="LB")),"Binding",K107="Severe LB","Binding"),"Not Binding"),"-")</f>
        <v>-</v>
      </c>
      <c r="M107">
        <f>IFERROR(_xlfn.NUMBERVALUE(VLOOKUP(A107,'FBS input file'!A:L,12,0)),"No")</f>
        <v>0</v>
      </c>
      <c r="N107" t="str">
        <f>VLOOKUP(A107,'All Plates'!A:K,3,0)</f>
        <v>Inconsistent Expert</v>
      </c>
      <c r="O107" t="str">
        <f>VLOOKUP(A107,'All Plates'!A:K,7,0)</f>
        <v>low solubility</v>
      </c>
      <c r="P107">
        <f t="shared" si="13"/>
        <v>-10000</v>
      </c>
      <c r="Q107" s="53">
        <f t="shared" si="14"/>
        <v>0</v>
      </c>
    </row>
    <row r="108" spans="1:17" x14ac:dyDescent="0.25">
      <c r="A108" t="str">
        <f>'All Plates'!A79</f>
        <v>P1_G06</v>
      </c>
      <c r="B108" s="5" t="str">
        <f>'All Plates'!J79</f>
        <v>0110705874</v>
      </c>
      <c r="C108" t="s">
        <v>4299</v>
      </c>
      <c r="D108" t="str">
        <f>IFERROR('All Plates'!K79,"Not Binding")</f>
        <v>Not Binding</v>
      </c>
      <c r="E108" t="str">
        <f>IF(ISNUMBER(SEARCH("Waterlogsy",VLOOKUP(A108,'FBS input file'!A:I,9,0))),"Yes","No")</f>
        <v>No</v>
      </c>
      <c r="F108" t="str">
        <f>IF(ISNUMBER(SEARCH("T2",VLOOKUP(A108,'FBS input file'!A:I,9,0))),"Yes","No")</f>
        <v>No</v>
      </c>
      <c r="G108" t="str">
        <f>IF(ISNUMBER(SEARCH("1D",VLOOKUP(A108,'FBS input file'!A:I,9,0))),"Yes","No")</f>
        <v>No</v>
      </c>
      <c r="H108" s="57">
        <f>IFERROR(_xlfn.NUMBERVALUE(VLOOKUP(A108,'FBS input file'!A:M,13,0)),0)</f>
        <v>0</v>
      </c>
      <c r="I108" s="55">
        <f>IFERROR(_xlfn.NUMBERVALUE(VLOOKUP(A108,'FBS input file'!A:M,11,0)),0)</f>
        <v>0</v>
      </c>
      <c r="J108" s="76" cm="1">
        <f t="array" aca="1" ref="J108" ca="1">IFERROR(ROUND(LOOKUP(9.99999999999999E+307,--MID(VLOOKUP(A108,'FBS input file'!A:L,10,0),MIN(FIND({0,1,2,3,4,5,6,7,8,9},VLOOKUP(A108,'FBS input file'!A:L,10,0)&amp;"0123456789")),ROW(INDIRECT("1:20")))),0),0)</f>
        <v>0</v>
      </c>
      <c r="K108" t="str" cm="1">
        <f t="array" ref="K108">_xlfn.IFS(ISNUMBER(SEARCH("*severe*",VLOOKUP(A108,'FBS input file'!A:M,10,0)))=TRUE,"Severe LB",ISNUMBER(SEARCH("*LB*",VLOOKUP(A108,'FBS input file'!A:M,10,0)))=TRUE,"LB",ISNUMBER(SEARCH("*LB*",VLOOKUP(A108,'FBS input file'!A:M,10,0)))=FALSE,"No")</f>
        <v>No</v>
      </c>
      <c r="L108" t="str" cm="1">
        <f t="array" ref="L108">IF(D108="Binding",IFERROR(_xlfn.IFS(AND(H108&gt;=$H$1,I108&gt;=$I$1),"Binding",AND(H108&gt;=$H$1,OR(J108&gt;=$J$1,K108="LB")),"Binding",AND(I108&gt;=$I$1,OR(J108&gt;=$J$1,K108="LB")),"Binding",K108="Severe LB","Binding"),"Not Binding"),"-")</f>
        <v>-</v>
      </c>
      <c r="M108">
        <f>IFERROR(_xlfn.NUMBERVALUE(VLOOKUP(A108,'FBS input file'!A:L,12,0)),"No")</f>
        <v>0</v>
      </c>
      <c r="N108" t="str">
        <f>VLOOKUP(A108,'All Plates'!A:K,3,0)</f>
        <v>Consistent Expert</v>
      </c>
      <c r="O108" t="str">
        <f>VLOOKUP(A108,'All Plates'!A:K,7,0)</f>
        <v>medium purity*</v>
      </c>
      <c r="P108">
        <f t="shared" si="13"/>
        <v>-10000</v>
      </c>
      <c r="Q108" s="53">
        <f t="shared" si="14"/>
        <v>0</v>
      </c>
    </row>
    <row r="109" spans="1:17" x14ac:dyDescent="0.25">
      <c r="A109" t="str">
        <f>'All Plates'!A80</f>
        <v>P1_G07</v>
      </c>
      <c r="B109" s="5" t="str">
        <f>'All Plates'!J80</f>
        <v>0110705873</v>
      </c>
      <c r="C109" t="s">
        <v>4300</v>
      </c>
      <c r="D109" t="str">
        <f>IFERROR('All Plates'!K80,"Not Binding")</f>
        <v>Not Binding</v>
      </c>
      <c r="E109" t="str">
        <f>IF(ISNUMBER(SEARCH("Waterlogsy",VLOOKUP(A109,'FBS input file'!A:I,9,0))),"Yes","No")</f>
        <v>No</v>
      </c>
      <c r="F109" t="str">
        <f>IF(ISNUMBER(SEARCH("T2",VLOOKUP(A109,'FBS input file'!A:I,9,0))),"Yes","No")</f>
        <v>No</v>
      </c>
      <c r="G109" t="str">
        <f>IF(ISNUMBER(SEARCH("1D",VLOOKUP(A109,'FBS input file'!A:I,9,0))),"Yes","No")</f>
        <v>No</v>
      </c>
      <c r="H109" s="57">
        <f>IFERROR(_xlfn.NUMBERVALUE(VLOOKUP(A109,'FBS input file'!A:M,13,0)),0)</f>
        <v>0</v>
      </c>
      <c r="I109" s="55">
        <f>IFERROR(_xlfn.NUMBERVALUE(VLOOKUP(A109,'FBS input file'!A:M,11,0)),0)</f>
        <v>0</v>
      </c>
      <c r="J109" s="76" cm="1">
        <f t="array" aca="1" ref="J109" ca="1">IFERROR(ROUND(LOOKUP(9.99999999999999E+307,--MID(VLOOKUP(A109,'FBS input file'!A:L,10,0),MIN(FIND({0,1,2,3,4,5,6,7,8,9},VLOOKUP(A109,'FBS input file'!A:L,10,0)&amp;"0123456789")),ROW(INDIRECT("1:20")))),0),0)</f>
        <v>0</v>
      </c>
      <c r="K109" t="str" cm="1">
        <f t="array" ref="K109">_xlfn.IFS(ISNUMBER(SEARCH("*severe*",VLOOKUP(A109,'FBS input file'!A:M,10,0)))=TRUE,"Severe LB",ISNUMBER(SEARCH("*LB*",VLOOKUP(A109,'FBS input file'!A:M,10,0)))=TRUE,"LB",ISNUMBER(SEARCH("*LB*",VLOOKUP(A109,'FBS input file'!A:M,10,0)))=FALSE,"No")</f>
        <v>No</v>
      </c>
      <c r="L109" t="str" cm="1">
        <f t="array" ref="L109">IF(D109="Binding",IFERROR(_xlfn.IFS(AND(H109&gt;=$H$1,I109&gt;=$I$1),"Binding",AND(H109&gt;=$H$1,OR(J109&gt;=$J$1,K109="LB")),"Binding",AND(I109&gt;=$I$1,OR(J109&gt;=$J$1,K109="LB")),"Binding",K109="Severe LB","Binding"),"Not Binding"),"-")</f>
        <v>-</v>
      </c>
      <c r="M109">
        <f>IFERROR(_xlfn.NUMBERVALUE(VLOOKUP(A109,'FBS input file'!A:L,12,0)),"No")</f>
        <v>0</v>
      </c>
      <c r="N109" t="str">
        <f>VLOOKUP(A109,'All Plates'!A:K,3,0)</f>
        <v>Inconsistent Expert</v>
      </c>
      <c r="O109" t="str">
        <f>VLOOKUP(A109,'All Plates'!A:K,7,0)</f>
        <v>low solubility</v>
      </c>
      <c r="P109">
        <f t="shared" si="13"/>
        <v>-10000</v>
      </c>
      <c r="Q109" s="53">
        <f t="shared" si="14"/>
        <v>0</v>
      </c>
    </row>
    <row r="110" spans="1:17" x14ac:dyDescent="0.25">
      <c r="A110" t="str">
        <f>'All Plates'!A81</f>
        <v>P1_G08</v>
      </c>
      <c r="B110" s="5" t="str">
        <f>'All Plates'!J81</f>
        <v>0110705872</v>
      </c>
      <c r="C110" t="s">
        <v>4301</v>
      </c>
      <c r="D110" t="str">
        <f>IFERROR('All Plates'!K81,"Not Binding")</f>
        <v>Not Binding</v>
      </c>
      <c r="E110" t="str">
        <f>IF(ISNUMBER(SEARCH("Waterlogsy",VLOOKUP(A110,'FBS input file'!A:I,9,0))),"Yes","No")</f>
        <v>No</v>
      </c>
      <c r="F110" t="str">
        <f>IF(ISNUMBER(SEARCH("T2",VLOOKUP(A110,'FBS input file'!A:I,9,0))),"Yes","No")</f>
        <v>No</v>
      </c>
      <c r="G110" t="str">
        <f>IF(ISNUMBER(SEARCH("1D",VLOOKUP(A110,'FBS input file'!A:I,9,0))),"Yes","No")</f>
        <v>No</v>
      </c>
      <c r="H110" s="57">
        <f>IFERROR(_xlfn.NUMBERVALUE(VLOOKUP(A110,'FBS input file'!A:M,13,0)),0)</f>
        <v>0</v>
      </c>
      <c r="I110" s="55">
        <f>IFERROR(_xlfn.NUMBERVALUE(VLOOKUP(A110,'FBS input file'!A:M,11,0)),0)</f>
        <v>0</v>
      </c>
      <c r="J110" s="76" cm="1">
        <f t="array" aca="1" ref="J110" ca="1">IFERROR(ROUND(LOOKUP(9.99999999999999E+307,--MID(VLOOKUP(A110,'FBS input file'!A:L,10,0),MIN(FIND({0,1,2,3,4,5,6,7,8,9},VLOOKUP(A110,'FBS input file'!A:L,10,0)&amp;"0123456789")),ROW(INDIRECT("1:20")))),0),0)</f>
        <v>0</v>
      </c>
      <c r="K110" t="str" cm="1">
        <f t="array" ref="K110">_xlfn.IFS(ISNUMBER(SEARCH("*severe*",VLOOKUP(A110,'FBS input file'!A:M,10,0)))=TRUE,"Severe LB",ISNUMBER(SEARCH("*LB*",VLOOKUP(A110,'FBS input file'!A:M,10,0)))=TRUE,"LB",ISNUMBER(SEARCH("*LB*",VLOOKUP(A110,'FBS input file'!A:M,10,0)))=FALSE,"No")</f>
        <v>No</v>
      </c>
      <c r="L110" t="str" cm="1">
        <f t="array" ref="L110">IF(D110="Binding",IFERROR(_xlfn.IFS(AND(H110&gt;=$H$1,I110&gt;=$I$1),"Binding",AND(H110&gt;=$H$1,OR(J110&gt;=$J$1,K110="LB")),"Binding",AND(I110&gt;=$I$1,OR(J110&gt;=$J$1,K110="LB")),"Binding",K110="Severe LB","Binding"),"Not Binding"),"-")</f>
        <v>-</v>
      </c>
      <c r="M110">
        <f>IFERROR(_xlfn.NUMBERVALUE(VLOOKUP(A110,'FBS input file'!A:L,12,0)),"No")</f>
        <v>0</v>
      </c>
      <c r="N110" t="str">
        <f>VLOOKUP(A110,'All Plates'!A:K,3,0)</f>
        <v>Consistent Expert</v>
      </c>
      <c r="O110" t="str">
        <f>VLOOKUP(A110,'All Plates'!A:K,7,0)</f>
        <v>addtional signals or too few signals</v>
      </c>
      <c r="P110">
        <f t="shared" si="13"/>
        <v>-10000</v>
      </c>
      <c r="Q110" s="53">
        <f t="shared" si="14"/>
        <v>0</v>
      </c>
    </row>
    <row r="111" spans="1:17" x14ac:dyDescent="0.25">
      <c r="A111" t="str">
        <f>'All Plates'!A82</f>
        <v>P1_G09</v>
      </c>
      <c r="B111" s="5" t="str">
        <f>'All Plates'!J82</f>
        <v>0110705871</v>
      </c>
      <c r="C111" t="s">
        <v>4302</v>
      </c>
      <c r="D111" t="str">
        <f>IFERROR('All Plates'!K82,"Not Binding")</f>
        <v>Not Binding</v>
      </c>
      <c r="E111" t="str">
        <f>IF(ISNUMBER(SEARCH("Waterlogsy",VLOOKUP(A111,'FBS input file'!A:I,9,0))),"Yes","No")</f>
        <v>No</v>
      </c>
      <c r="F111" t="str">
        <f>IF(ISNUMBER(SEARCH("T2",VLOOKUP(A111,'FBS input file'!A:I,9,0))),"Yes","No")</f>
        <v>No</v>
      </c>
      <c r="G111" t="str">
        <f>IF(ISNUMBER(SEARCH("1D",VLOOKUP(A111,'FBS input file'!A:I,9,0))),"Yes","No")</f>
        <v>No</v>
      </c>
      <c r="H111" s="57">
        <f>IFERROR(_xlfn.NUMBERVALUE(VLOOKUP(A111,'FBS input file'!A:M,13,0)),0)</f>
        <v>0</v>
      </c>
      <c r="I111" s="55">
        <f>IFERROR(_xlfn.NUMBERVALUE(VLOOKUP(A111,'FBS input file'!A:M,11,0)),0)</f>
        <v>0</v>
      </c>
      <c r="J111" s="76" cm="1">
        <f t="array" aca="1" ref="J111" ca="1">IFERROR(ROUND(LOOKUP(9.99999999999999E+307,--MID(VLOOKUP(A111,'FBS input file'!A:L,10,0),MIN(FIND({0,1,2,3,4,5,6,7,8,9},VLOOKUP(A111,'FBS input file'!A:L,10,0)&amp;"0123456789")),ROW(INDIRECT("1:20")))),0),0)</f>
        <v>0</v>
      </c>
      <c r="K111" t="str" cm="1">
        <f t="array" ref="K111">_xlfn.IFS(ISNUMBER(SEARCH("*severe*",VLOOKUP(A111,'FBS input file'!A:M,10,0)))=TRUE,"Severe LB",ISNUMBER(SEARCH("*LB*",VLOOKUP(A111,'FBS input file'!A:M,10,0)))=TRUE,"LB",ISNUMBER(SEARCH("*LB*",VLOOKUP(A111,'FBS input file'!A:M,10,0)))=FALSE,"No")</f>
        <v>No</v>
      </c>
      <c r="L111" t="str" cm="1">
        <f t="array" ref="L111">IF(D111="Binding",IFERROR(_xlfn.IFS(AND(H111&gt;=$H$1,I111&gt;=$I$1),"Binding",AND(H111&gt;=$H$1,OR(J111&gt;=$J$1,K111="LB")),"Binding",AND(I111&gt;=$I$1,OR(J111&gt;=$J$1,K111="LB")),"Binding",K111="Severe LB","Binding"),"Not Binding"),"-")</f>
        <v>-</v>
      </c>
      <c r="M111">
        <f>IFERROR(_xlfn.NUMBERVALUE(VLOOKUP(A111,'FBS input file'!A:L,12,0)),"No")</f>
        <v>0</v>
      </c>
      <c r="N111" t="str">
        <f>VLOOKUP(A111,'All Plates'!A:K,3,0)</f>
        <v>Consistent Expert</v>
      </c>
      <c r="O111" t="str">
        <f>VLOOKUP(A111,'All Plates'!A:K,7,0)</f>
        <v>medium purity*</v>
      </c>
      <c r="P111">
        <f t="shared" si="13"/>
        <v>-10000</v>
      </c>
      <c r="Q111" s="53">
        <f t="shared" si="14"/>
        <v>0</v>
      </c>
    </row>
    <row r="112" spans="1:17" x14ac:dyDescent="0.25">
      <c r="A112" t="str">
        <f>'All Plates'!A83</f>
        <v>P1_G10</v>
      </c>
      <c r="B112" s="5" t="str">
        <f>'All Plates'!J83</f>
        <v>0110705870</v>
      </c>
      <c r="C112" t="s">
        <v>4303</v>
      </c>
      <c r="D112" t="str">
        <f>IFERROR('All Plates'!K83,"Not Binding")</f>
        <v>Not Binding</v>
      </c>
      <c r="E112" t="str">
        <f>IF(ISNUMBER(SEARCH("Waterlogsy",VLOOKUP(A112,'FBS input file'!A:I,9,0))),"Yes","No")</f>
        <v>No</v>
      </c>
      <c r="F112" t="str">
        <f>IF(ISNUMBER(SEARCH("T2",VLOOKUP(A112,'FBS input file'!A:I,9,0))),"Yes","No")</f>
        <v>No</v>
      </c>
      <c r="G112" t="str">
        <f>IF(ISNUMBER(SEARCH("1D",VLOOKUP(A112,'FBS input file'!A:I,9,0))),"Yes","No")</f>
        <v>No</v>
      </c>
      <c r="H112" s="57">
        <f>IFERROR(_xlfn.NUMBERVALUE(VLOOKUP(A112,'FBS input file'!A:M,13,0)),0)</f>
        <v>0</v>
      </c>
      <c r="I112" s="55">
        <f>IFERROR(_xlfn.NUMBERVALUE(VLOOKUP(A112,'FBS input file'!A:M,11,0)),0)</f>
        <v>0</v>
      </c>
      <c r="J112" s="76" cm="1">
        <f t="array" aca="1" ref="J112" ca="1">IFERROR(ROUND(LOOKUP(9.99999999999999E+307,--MID(VLOOKUP(A112,'FBS input file'!A:L,10,0),MIN(FIND({0,1,2,3,4,5,6,7,8,9},VLOOKUP(A112,'FBS input file'!A:L,10,0)&amp;"0123456789")),ROW(INDIRECT("1:20")))),0),0)</f>
        <v>0</v>
      </c>
      <c r="K112" t="str" cm="1">
        <f t="array" ref="K112">_xlfn.IFS(ISNUMBER(SEARCH("*severe*",VLOOKUP(A112,'FBS input file'!A:M,10,0)))=TRUE,"Severe LB",ISNUMBER(SEARCH("*LB*",VLOOKUP(A112,'FBS input file'!A:M,10,0)))=TRUE,"LB",ISNUMBER(SEARCH("*LB*",VLOOKUP(A112,'FBS input file'!A:M,10,0)))=FALSE,"No")</f>
        <v>No</v>
      </c>
      <c r="L112" t="str" cm="1">
        <f t="array" ref="L112">IF(D112="Binding",IFERROR(_xlfn.IFS(AND(H112&gt;=$H$1,I112&gt;=$I$1),"Binding",AND(H112&gt;=$H$1,OR(J112&gt;=$J$1,K112="LB")),"Binding",AND(I112&gt;=$I$1,OR(J112&gt;=$J$1,K112="LB")),"Binding",K112="Severe LB","Binding"),"Not Binding"),"-")</f>
        <v>-</v>
      </c>
      <c r="M112">
        <f>IFERROR(_xlfn.NUMBERVALUE(VLOOKUP(A112,'FBS input file'!A:L,12,0)),"No")</f>
        <v>0</v>
      </c>
      <c r="N112" t="str">
        <f>VLOOKUP(A112,'All Plates'!A:K,3,0)</f>
        <v>Consistent Expert</v>
      </c>
      <c r="O112" t="str">
        <f>VLOOKUP(A112,'All Plates'!A:K,7,0)</f>
        <v>high purity</v>
      </c>
      <c r="P112">
        <f t="shared" si="13"/>
        <v>-10000</v>
      </c>
      <c r="Q112" s="53">
        <f t="shared" si="14"/>
        <v>0</v>
      </c>
    </row>
    <row r="113" spans="1:17" x14ac:dyDescent="0.25">
      <c r="A113" t="str">
        <f>'All Plates'!A85</f>
        <v>P1_G12</v>
      </c>
      <c r="B113" s="5" t="str">
        <f>'All Plates'!J85</f>
        <v>0110705868</v>
      </c>
      <c r="C113" t="s">
        <v>4305</v>
      </c>
      <c r="D113" t="str">
        <f>IFERROR('All Plates'!K85,"Not Binding")</f>
        <v>Not Binding</v>
      </c>
      <c r="E113" t="str">
        <f>IF(ISNUMBER(SEARCH("Waterlogsy",VLOOKUP(A113,'FBS input file'!A:I,9,0))),"Yes","No")</f>
        <v>No</v>
      </c>
      <c r="F113" t="str">
        <f>IF(ISNUMBER(SEARCH("T2",VLOOKUP(A113,'FBS input file'!A:I,9,0))),"Yes","No")</f>
        <v>No</v>
      </c>
      <c r="G113" t="str">
        <f>IF(ISNUMBER(SEARCH("1D",VLOOKUP(A113,'FBS input file'!A:I,9,0))),"Yes","No")</f>
        <v>No</v>
      </c>
      <c r="H113" s="57">
        <f>IFERROR(_xlfn.NUMBERVALUE(VLOOKUP(A113,'FBS input file'!A:M,13,0)),0)</f>
        <v>0</v>
      </c>
      <c r="I113" s="55">
        <f>IFERROR(_xlfn.NUMBERVALUE(VLOOKUP(A113,'FBS input file'!A:M,11,0)),0)</f>
        <v>0</v>
      </c>
      <c r="J113" s="76" cm="1">
        <f t="array" aca="1" ref="J113" ca="1">IFERROR(ROUND(LOOKUP(9.99999999999999E+307,--MID(VLOOKUP(A113,'FBS input file'!A:L,10,0),MIN(FIND({0,1,2,3,4,5,6,7,8,9},VLOOKUP(A113,'FBS input file'!A:L,10,0)&amp;"0123456789")),ROW(INDIRECT("1:20")))),0),0)</f>
        <v>0</v>
      </c>
      <c r="K113" t="str" cm="1">
        <f t="array" ref="K113">_xlfn.IFS(ISNUMBER(SEARCH("*severe*",VLOOKUP(A113,'FBS input file'!A:M,10,0)))=TRUE,"Severe LB",ISNUMBER(SEARCH("*LB*",VLOOKUP(A113,'FBS input file'!A:M,10,0)))=TRUE,"LB",ISNUMBER(SEARCH("*LB*",VLOOKUP(A113,'FBS input file'!A:M,10,0)))=FALSE,"No")</f>
        <v>No</v>
      </c>
      <c r="L113" t="str" cm="1">
        <f t="array" ref="L113">IF(D113="Binding",IFERROR(_xlfn.IFS(AND(H113&gt;=$H$1,I113&gt;=$I$1),"Binding",AND(H113&gt;=$H$1,OR(J113&gt;=$J$1,K113="LB")),"Binding",AND(I113&gt;=$I$1,OR(J113&gt;=$J$1,K113="LB")),"Binding",K113="Severe LB","Binding"),"Not Binding"),"-")</f>
        <v>-</v>
      </c>
      <c r="M113">
        <f>IFERROR(_xlfn.NUMBERVALUE(VLOOKUP(A113,'FBS input file'!A:L,12,0)),"No")</f>
        <v>0</v>
      </c>
      <c r="N113" t="str">
        <f>VLOOKUP(A113,'All Plates'!A:K,3,0)</f>
        <v>Consistent Expert</v>
      </c>
      <c r="O113" t="str">
        <f>VLOOKUP(A113,'All Plates'!A:K,7,0)</f>
        <v>high purity</v>
      </c>
      <c r="P113">
        <f t="shared" si="13"/>
        <v>-10000</v>
      </c>
      <c r="Q113" s="53">
        <f t="shared" si="14"/>
        <v>0</v>
      </c>
    </row>
    <row r="114" spans="1:17" x14ac:dyDescent="0.25">
      <c r="A114" t="str">
        <f>'All Plates'!A86</f>
        <v>P1_H01</v>
      </c>
      <c r="B114" s="5" t="str">
        <f>'All Plates'!J86</f>
        <v>0110705856</v>
      </c>
      <c r="C114" t="s">
        <v>4306</v>
      </c>
      <c r="D114" t="str">
        <f>IFERROR('All Plates'!K86,"Not Binding")</f>
        <v>Not Binding</v>
      </c>
      <c r="E114" t="str">
        <f>IF(ISNUMBER(SEARCH("Waterlogsy",VLOOKUP(A114,'FBS input file'!A:I,9,0))),"Yes","No")</f>
        <v>No</v>
      </c>
      <c r="F114" t="str">
        <f>IF(ISNUMBER(SEARCH("T2",VLOOKUP(A114,'FBS input file'!A:I,9,0))),"Yes","No")</f>
        <v>No</v>
      </c>
      <c r="G114" t="str">
        <f>IF(ISNUMBER(SEARCH("1D",VLOOKUP(A114,'FBS input file'!A:I,9,0))),"Yes","No")</f>
        <v>No</v>
      </c>
      <c r="H114" s="57">
        <f>IFERROR(_xlfn.NUMBERVALUE(VLOOKUP(A114,'FBS input file'!A:M,13,0)),0)</f>
        <v>0</v>
      </c>
      <c r="I114" s="55">
        <f>IFERROR(_xlfn.NUMBERVALUE(VLOOKUP(A114,'FBS input file'!A:M,11,0)),0)</f>
        <v>0</v>
      </c>
      <c r="J114" s="76" cm="1">
        <f t="array" aca="1" ref="J114" ca="1">IFERROR(ROUND(LOOKUP(9.99999999999999E+307,--MID(VLOOKUP(A114,'FBS input file'!A:L,10,0),MIN(FIND({0,1,2,3,4,5,6,7,8,9},VLOOKUP(A114,'FBS input file'!A:L,10,0)&amp;"0123456789")),ROW(INDIRECT("1:20")))),0),0)</f>
        <v>0</v>
      </c>
      <c r="K114" t="str" cm="1">
        <f t="array" ref="K114">_xlfn.IFS(ISNUMBER(SEARCH("*severe*",VLOOKUP(A114,'FBS input file'!A:M,10,0)))=TRUE,"Severe LB",ISNUMBER(SEARCH("*LB*",VLOOKUP(A114,'FBS input file'!A:M,10,0)))=TRUE,"LB",ISNUMBER(SEARCH("*LB*",VLOOKUP(A114,'FBS input file'!A:M,10,0)))=FALSE,"No")</f>
        <v>No</v>
      </c>
      <c r="L114" t="str" cm="1">
        <f t="array" ref="L114">IF(D114="Binding",IFERROR(_xlfn.IFS(AND(H114&gt;=$H$1,I114&gt;=$I$1),"Binding",AND(H114&gt;=$H$1,OR(J114&gt;=$J$1,K114="LB")),"Binding",AND(I114&gt;=$I$1,OR(J114&gt;=$J$1,K114="LB")),"Binding",K114="Severe LB","Binding"),"Not Binding"),"-")</f>
        <v>-</v>
      </c>
      <c r="M114">
        <f>IFERROR(_xlfn.NUMBERVALUE(VLOOKUP(A114,'FBS input file'!A:L,12,0)),"No")</f>
        <v>0</v>
      </c>
      <c r="N114" t="str">
        <f>VLOOKUP(A114,'All Plates'!A:K,3,0)</f>
        <v>Consistent Expert</v>
      </c>
      <c r="O114" t="str">
        <f>VLOOKUP(A114,'All Plates'!A:K,7,0)</f>
        <v>high purity</v>
      </c>
      <c r="P114">
        <f t="shared" si="13"/>
        <v>-10000</v>
      </c>
      <c r="Q114" s="53">
        <f t="shared" si="14"/>
        <v>0</v>
      </c>
    </row>
    <row r="115" spans="1:17" x14ac:dyDescent="0.25">
      <c r="A115" t="str">
        <f>'All Plates'!A87</f>
        <v>P1_H02</v>
      </c>
      <c r="B115" s="5" t="str">
        <f>'All Plates'!J87</f>
        <v>0110705857</v>
      </c>
      <c r="C115" t="s">
        <v>4988</v>
      </c>
      <c r="D115" t="str">
        <f>IFERROR('All Plates'!K87,"Not Binding")</f>
        <v>Not Binding</v>
      </c>
      <c r="E115" t="str">
        <f>IF(ISNUMBER(SEARCH("Waterlogsy",VLOOKUP(A115,'FBS input file'!A:I,9,0))),"Yes","No")</f>
        <v>No</v>
      </c>
      <c r="F115" t="str">
        <f>IF(ISNUMBER(SEARCH("T2",VLOOKUP(A115,'FBS input file'!A:I,9,0))),"Yes","No")</f>
        <v>No</v>
      </c>
      <c r="G115" t="str">
        <f>IF(ISNUMBER(SEARCH("1D",VLOOKUP(A115,'FBS input file'!A:I,9,0))),"Yes","No")</f>
        <v>No</v>
      </c>
      <c r="H115" s="57">
        <f>IFERROR(_xlfn.NUMBERVALUE(VLOOKUP(A115,'FBS input file'!A:M,13,0)),0)</f>
        <v>0</v>
      </c>
      <c r="I115" s="55">
        <f>IFERROR(_xlfn.NUMBERVALUE(VLOOKUP(A115,'FBS input file'!A:M,11,0)),0)</f>
        <v>0</v>
      </c>
      <c r="J115" s="76" cm="1">
        <f t="array" aca="1" ref="J115" ca="1">IFERROR(ROUND(LOOKUP(9.99999999999999E+307,--MID(VLOOKUP(A115,'FBS input file'!A:L,10,0),MIN(FIND({0,1,2,3,4,5,6,7,8,9},VLOOKUP(A115,'FBS input file'!A:L,10,0)&amp;"0123456789")),ROW(INDIRECT("1:20")))),0),0)</f>
        <v>0</v>
      </c>
      <c r="K115" t="str" cm="1">
        <f t="array" ref="K115">_xlfn.IFS(ISNUMBER(SEARCH("*severe*",VLOOKUP(A115,'FBS input file'!A:M,10,0)))=TRUE,"Severe LB",ISNUMBER(SEARCH("*LB*",VLOOKUP(A115,'FBS input file'!A:M,10,0)))=TRUE,"LB",ISNUMBER(SEARCH("*LB*",VLOOKUP(A115,'FBS input file'!A:M,10,0)))=FALSE,"No")</f>
        <v>No</v>
      </c>
      <c r="L115" t="str" cm="1">
        <f t="array" ref="L115">IF(D115="Binding",IFERROR(_xlfn.IFS(AND(H115&gt;=$H$1,I115&gt;=$I$1),"Binding",AND(H115&gt;=$H$1,OR(J115&gt;=$J$1,K115="LB")),"Binding",AND(I115&gt;=$I$1,OR(J115&gt;=$J$1,K115="LB")),"Binding",K115="Severe LB","Binding"),"Not Binding"),"-")</f>
        <v>-</v>
      </c>
      <c r="M115">
        <f>IFERROR(_xlfn.NUMBERVALUE(VLOOKUP(A115,'FBS input file'!A:L,12,0)),"No")</f>
        <v>0</v>
      </c>
      <c r="N115" t="str">
        <f>VLOOKUP(A115,'All Plates'!A:K,3,0)</f>
        <v>Consistent Expert</v>
      </c>
      <c r="O115" t="str">
        <f>VLOOKUP(A115,'All Plates'!A:K,7,0)</f>
        <v>very high purity*</v>
      </c>
      <c r="P115">
        <f t="shared" si="13"/>
        <v>-10000</v>
      </c>
      <c r="Q115" s="53">
        <f t="shared" si="14"/>
        <v>0</v>
      </c>
    </row>
    <row r="116" spans="1:17" x14ac:dyDescent="0.25">
      <c r="A116" t="str">
        <f>'All Plates'!A88</f>
        <v>P1_H03</v>
      </c>
      <c r="B116" s="5" t="str">
        <f>'All Plates'!J88</f>
        <v>0110705858</v>
      </c>
      <c r="C116" t="s">
        <v>4307</v>
      </c>
      <c r="D116" t="str">
        <f>IFERROR('All Plates'!K88,"Not Binding")</f>
        <v>Not Binding</v>
      </c>
      <c r="E116" t="str">
        <f>IF(ISNUMBER(SEARCH("Waterlogsy",VLOOKUP(A116,'FBS input file'!A:I,9,0))),"Yes","No")</f>
        <v>No</v>
      </c>
      <c r="F116" t="str">
        <f>IF(ISNUMBER(SEARCH("T2",VLOOKUP(A116,'FBS input file'!A:I,9,0))),"Yes","No")</f>
        <v>No</v>
      </c>
      <c r="G116" t="str">
        <f>IF(ISNUMBER(SEARCH("1D",VLOOKUP(A116,'FBS input file'!A:I,9,0))),"Yes","No")</f>
        <v>No</v>
      </c>
      <c r="H116" s="57">
        <f>IFERROR(_xlfn.NUMBERVALUE(VLOOKUP(A116,'FBS input file'!A:M,13,0)),0)</f>
        <v>0</v>
      </c>
      <c r="I116" s="55">
        <f>IFERROR(_xlfn.NUMBERVALUE(VLOOKUP(A116,'FBS input file'!A:M,11,0)),0)</f>
        <v>0</v>
      </c>
      <c r="J116" s="76" cm="1">
        <f t="array" aca="1" ref="J116" ca="1">IFERROR(ROUND(LOOKUP(9.99999999999999E+307,--MID(VLOOKUP(A116,'FBS input file'!A:L,10,0),MIN(FIND({0,1,2,3,4,5,6,7,8,9},VLOOKUP(A116,'FBS input file'!A:L,10,0)&amp;"0123456789")),ROW(INDIRECT("1:20")))),0),0)</f>
        <v>0</v>
      </c>
      <c r="K116" t="str" cm="1">
        <f t="array" ref="K116">_xlfn.IFS(ISNUMBER(SEARCH("*severe*",VLOOKUP(A116,'FBS input file'!A:M,10,0)))=TRUE,"Severe LB",ISNUMBER(SEARCH("*LB*",VLOOKUP(A116,'FBS input file'!A:M,10,0)))=TRUE,"LB",ISNUMBER(SEARCH("*LB*",VLOOKUP(A116,'FBS input file'!A:M,10,0)))=FALSE,"No")</f>
        <v>No</v>
      </c>
      <c r="L116" t="str" cm="1">
        <f t="array" ref="L116">IF(D116="Binding",IFERROR(_xlfn.IFS(AND(H116&gt;=$H$1,I116&gt;=$I$1),"Binding",AND(H116&gt;=$H$1,OR(J116&gt;=$J$1,K116="LB")),"Binding",AND(I116&gt;=$I$1,OR(J116&gt;=$J$1,K116="LB")),"Binding",K116="Severe LB","Binding"),"Not Binding"),"-")</f>
        <v>-</v>
      </c>
      <c r="M116">
        <f>IFERROR(_xlfn.NUMBERVALUE(VLOOKUP(A116,'FBS input file'!A:L,12,0)),"No")</f>
        <v>0</v>
      </c>
      <c r="N116" t="str">
        <f>VLOOKUP(A116,'All Plates'!A:K,3,0)</f>
        <v>Inconsistent Expert</v>
      </c>
      <c r="O116" t="str">
        <f>VLOOKUP(A116,'All Plates'!A:K,7,0)</f>
        <v>low solubility</v>
      </c>
      <c r="P116">
        <f t="shared" si="13"/>
        <v>-10000</v>
      </c>
      <c r="Q116" s="53">
        <f t="shared" si="14"/>
        <v>0</v>
      </c>
    </row>
    <row r="117" spans="1:17" x14ac:dyDescent="0.25">
      <c r="A117" t="str">
        <f>'All Plates'!A90</f>
        <v>P1_H05</v>
      </c>
      <c r="B117" s="5" t="str">
        <f>'All Plates'!J90</f>
        <v>0110705860</v>
      </c>
      <c r="C117" t="s">
        <v>4309</v>
      </c>
      <c r="D117" t="str">
        <f>IFERROR('All Plates'!K90,"Not Binding")</f>
        <v>Not Binding</v>
      </c>
      <c r="E117" t="str">
        <f>IF(ISNUMBER(SEARCH("Waterlogsy",VLOOKUP(A117,'FBS input file'!A:I,9,0))),"Yes","No")</f>
        <v>No</v>
      </c>
      <c r="F117" t="str">
        <f>IF(ISNUMBER(SEARCH("T2",VLOOKUP(A117,'FBS input file'!A:I,9,0))),"Yes","No")</f>
        <v>No</v>
      </c>
      <c r="G117" t="str">
        <f>IF(ISNUMBER(SEARCH("1D",VLOOKUP(A117,'FBS input file'!A:I,9,0))),"Yes","No")</f>
        <v>No</v>
      </c>
      <c r="H117" s="57">
        <f>IFERROR(_xlfn.NUMBERVALUE(VLOOKUP(A117,'FBS input file'!A:M,13,0)),0)</f>
        <v>0</v>
      </c>
      <c r="I117" s="55">
        <f>IFERROR(_xlfn.NUMBERVALUE(VLOOKUP(A117,'FBS input file'!A:M,11,0)),0)</f>
        <v>0</v>
      </c>
      <c r="J117" s="76" cm="1">
        <f t="array" aca="1" ref="J117" ca="1">IFERROR(ROUND(LOOKUP(9.99999999999999E+307,--MID(VLOOKUP(A117,'FBS input file'!A:L,10,0),MIN(FIND({0,1,2,3,4,5,6,7,8,9},VLOOKUP(A117,'FBS input file'!A:L,10,0)&amp;"0123456789")),ROW(INDIRECT("1:20")))),0),0)</f>
        <v>0</v>
      </c>
      <c r="K117" t="str" cm="1">
        <f t="array" ref="K117">_xlfn.IFS(ISNUMBER(SEARCH("*severe*",VLOOKUP(A117,'FBS input file'!A:M,10,0)))=TRUE,"Severe LB",ISNUMBER(SEARCH("*LB*",VLOOKUP(A117,'FBS input file'!A:M,10,0)))=TRUE,"LB",ISNUMBER(SEARCH("*LB*",VLOOKUP(A117,'FBS input file'!A:M,10,0)))=FALSE,"No")</f>
        <v>No</v>
      </c>
      <c r="L117" t="str" cm="1">
        <f t="array" ref="L117">IF(D117="Binding",IFERROR(_xlfn.IFS(AND(H117&gt;=$H$1,I117&gt;=$I$1),"Binding",AND(H117&gt;=$H$1,OR(J117&gt;=$J$1,K117="LB")),"Binding",AND(I117&gt;=$I$1,OR(J117&gt;=$J$1,K117="LB")),"Binding",K117="Severe LB","Binding"),"Not Binding"),"-")</f>
        <v>-</v>
      </c>
      <c r="M117">
        <f>IFERROR(_xlfn.NUMBERVALUE(VLOOKUP(A117,'FBS input file'!A:L,12,0)),"No")</f>
        <v>0</v>
      </c>
      <c r="N117" t="str">
        <f>VLOOKUP(A117,'All Plates'!A:K,3,0)</f>
        <v>Inconsistent Expert</v>
      </c>
      <c r="O117" t="str">
        <f>VLOOKUP(A117,'All Plates'!A:K,7,0)</f>
        <v>low solubility</v>
      </c>
      <c r="P117">
        <f t="shared" si="13"/>
        <v>-10000</v>
      </c>
      <c r="Q117" s="53">
        <f t="shared" si="14"/>
        <v>0</v>
      </c>
    </row>
    <row r="118" spans="1:17" x14ac:dyDescent="0.25">
      <c r="A118" t="str">
        <f>'All Plates'!A92</f>
        <v>P1_H07</v>
      </c>
      <c r="B118" s="5" t="str">
        <f>'All Plates'!J92</f>
        <v>0110705862</v>
      </c>
      <c r="C118" t="s">
        <v>4311</v>
      </c>
      <c r="D118" t="str">
        <f>IFERROR('All Plates'!K92,"Not Binding")</f>
        <v>Not Binding</v>
      </c>
      <c r="E118" t="str">
        <f>IF(ISNUMBER(SEARCH("Waterlogsy",VLOOKUP(A118,'FBS input file'!A:I,9,0))),"Yes","No")</f>
        <v>No</v>
      </c>
      <c r="F118" t="str">
        <f>IF(ISNUMBER(SEARCH("T2",VLOOKUP(A118,'FBS input file'!A:I,9,0))),"Yes","No")</f>
        <v>No</v>
      </c>
      <c r="G118" t="str">
        <f>IF(ISNUMBER(SEARCH("1D",VLOOKUP(A118,'FBS input file'!A:I,9,0))),"Yes","No")</f>
        <v>No</v>
      </c>
      <c r="H118" s="57">
        <f>IFERROR(_xlfn.NUMBERVALUE(VLOOKUP(A118,'FBS input file'!A:M,13,0)),0)</f>
        <v>0</v>
      </c>
      <c r="I118" s="55">
        <f>IFERROR(_xlfn.NUMBERVALUE(VLOOKUP(A118,'FBS input file'!A:M,11,0)),0)</f>
        <v>0</v>
      </c>
      <c r="J118" s="76" cm="1">
        <f t="array" aca="1" ref="J118" ca="1">IFERROR(ROUND(LOOKUP(9.99999999999999E+307,--MID(VLOOKUP(A118,'FBS input file'!A:L,10,0),MIN(FIND({0,1,2,3,4,5,6,7,8,9},VLOOKUP(A118,'FBS input file'!A:L,10,0)&amp;"0123456789")),ROW(INDIRECT("1:20")))),0),0)</f>
        <v>0</v>
      </c>
      <c r="K118" t="str" cm="1">
        <f t="array" ref="K118">_xlfn.IFS(ISNUMBER(SEARCH("*severe*",VLOOKUP(A118,'FBS input file'!A:M,10,0)))=TRUE,"Severe LB",ISNUMBER(SEARCH("*LB*",VLOOKUP(A118,'FBS input file'!A:M,10,0)))=TRUE,"LB",ISNUMBER(SEARCH("*LB*",VLOOKUP(A118,'FBS input file'!A:M,10,0)))=FALSE,"No")</f>
        <v>No</v>
      </c>
      <c r="L118" t="str" cm="1">
        <f t="array" ref="L118">IF(D118="Binding",IFERROR(_xlfn.IFS(AND(H118&gt;=$H$1,I118&gt;=$I$1),"Binding",AND(H118&gt;=$H$1,OR(J118&gt;=$J$1,K118="LB")),"Binding",AND(I118&gt;=$I$1,OR(J118&gt;=$J$1,K118="LB")),"Binding",K118="Severe LB","Binding"),"Not Binding"),"-")</f>
        <v>-</v>
      </c>
      <c r="M118">
        <f>IFERROR(_xlfn.NUMBERVALUE(VLOOKUP(A118,'FBS input file'!A:L,12,0)),"No")</f>
        <v>0</v>
      </c>
      <c r="N118" t="str">
        <f>VLOOKUP(A118,'All Plates'!A:K,3,0)</f>
        <v>Inconsistent Expert</v>
      </c>
      <c r="O118" t="str">
        <f>VLOOKUP(A118,'All Plates'!A:K,7,0)</f>
        <v>low solubility</v>
      </c>
      <c r="P118">
        <f t="shared" si="13"/>
        <v>-10000</v>
      </c>
      <c r="Q118" s="53">
        <f t="shared" si="14"/>
        <v>0</v>
      </c>
    </row>
    <row r="119" spans="1:17" x14ac:dyDescent="0.25">
      <c r="A119" t="str">
        <f>'All Plates'!A93</f>
        <v>P1_H08</v>
      </c>
      <c r="B119" s="5" t="str">
        <f>'All Plates'!J93</f>
        <v>0110705863</v>
      </c>
      <c r="C119" t="s">
        <v>4312</v>
      </c>
      <c r="D119" t="str">
        <f>IFERROR('All Plates'!K93,"Not Binding")</f>
        <v>Not Binding</v>
      </c>
      <c r="E119" t="str">
        <f>IF(ISNUMBER(SEARCH("Waterlogsy",VLOOKUP(A119,'FBS input file'!A:I,9,0))),"Yes","No")</f>
        <v>No</v>
      </c>
      <c r="F119" t="str">
        <f>IF(ISNUMBER(SEARCH("T2",VLOOKUP(A119,'FBS input file'!A:I,9,0))),"Yes","No")</f>
        <v>No</v>
      </c>
      <c r="G119" t="str">
        <f>IF(ISNUMBER(SEARCH("1D",VLOOKUP(A119,'FBS input file'!A:I,9,0))),"Yes","No")</f>
        <v>No</v>
      </c>
      <c r="H119" s="57">
        <f>IFERROR(_xlfn.NUMBERVALUE(VLOOKUP(A119,'FBS input file'!A:M,13,0)),0)</f>
        <v>0</v>
      </c>
      <c r="I119" s="55">
        <f>IFERROR(_xlfn.NUMBERVALUE(VLOOKUP(A119,'FBS input file'!A:M,11,0)),0)</f>
        <v>0</v>
      </c>
      <c r="J119" s="76" cm="1">
        <f t="array" aca="1" ref="J119" ca="1">IFERROR(ROUND(LOOKUP(9.99999999999999E+307,--MID(VLOOKUP(A119,'FBS input file'!A:L,10,0),MIN(FIND({0,1,2,3,4,5,6,7,8,9},VLOOKUP(A119,'FBS input file'!A:L,10,0)&amp;"0123456789")),ROW(INDIRECT("1:20")))),0),0)</f>
        <v>0</v>
      </c>
      <c r="K119" t="str" cm="1">
        <f t="array" ref="K119">_xlfn.IFS(ISNUMBER(SEARCH("*severe*",VLOOKUP(A119,'FBS input file'!A:M,10,0)))=TRUE,"Severe LB",ISNUMBER(SEARCH("*LB*",VLOOKUP(A119,'FBS input file'!A:M,10,0)))=TRUE,"LB",ISNUMBER(SEARCH("*LB*",VLOOKUP(A119,'FBS input file'!A:M,10,0)))=FALSE,"No")</f>
        <v>No</v>
      </c>
      <c r="L119" t="str" cm="1">
        <f t="array" ref="L119">IF(D119="Binding",IFERROR(_xlfn.IFS(AND(H119&gt;=$H$1,I119&gt;=$I$1),"Binding",AND(H119&gt;=$H$1,OR(J119&gt;=$J$1,K119="LB")),"Binding",AND(I119&gt;=$I$1,OR(J119&gt;=$J$1,K119="LB")),"Binding",K119="Severe LB","Binding"),"Not Binding"),"-")</f>
        <v>-</v>
      </c>
      <c r="M119">
        <f>IFERROR(_xlfn.NUMBERVALUE(VLOOKUP(A119,'FBS input file'!A:L,12,0)),"No")</f>
        <v>0</v>
      </c>
      <c r="N119" t="str">
        <f>VLOOKUP(A119,'All Plates'!A:K,3,0)</f>
        <v>Consistent Expert</v>
      </c>
      <c r="O119" t="str">
        <f>VLOOKUP(A119,'All Plates'!A:K,7,0)</f>
        <v>medium purity*</v>
      </c>
      <c r="P119">
        <f t="shared" si="13"/>
        <v>-10000</v>
      </c>
      <c r="Q119" s="53">
        <f t="shared" si="14"/>
        <v>0</v>
      </c>
    </row>
    <row r="120" spans="1:17" x14ac:dyDescent="0.25">
      <c r="A120" t="str">
        <f>'All Plates'!A94</f>
        <v>P1_H09</v>
      </c>
      <c r="B120" s="5" t="str">
        <f>'All Plates'!J94</f>
        <v>0110705864</v>
      </c>
      <c r="C120" t="s">
        <v>4313</v>
      </c>
      <c r="D120" t="str">
        <f>IFERROR('All Plates'!K94,"Not Binding")</f>
        <v>Not Binding</v>
      </c>
      <c r="E120" t="str">
        <f>IF(ISNUMBER(SEARCH("Waterlogsy",VLOOKUP(A120,'FBS input file'!A:I,9,0))),"Yes","No")</f>
        <v>No</v>
      </c>
      <c r="F120" t="str">
        <f>IF(ISNUMBER(SEARCH("T2",VLOOKUP(A120,'FBS input file'!A:I,9,0))),"Yes","No")</f>
        <v>No</v>
      </c>
      <c r="G120" t="str">
        <f>IF(ISNUMBER(SEARCH("1D",VLOOKUP(A120,'FBS input file'!A:I,9,0))),"Yes","No")</f>
        <v>No</v>
      </c>
      <c r="H120" s="57">
        <f>IFERROR(_xlfn.NUMBERVALUE(VLOOKUP(A120,'FBS input file'!A:M,13,0)),0)</f>
        <v>0</v>
      </c>
      <c r="I120" s="55">
        <f>IFERROR(_xlfn.NUMBERVALUE(VLOOKUP(A120,'FBS input file'!A:M,11,0)),0)</f>
        <v>0</v>
      </c>
      <c r="J120" s="76" cm="1">
        <f t="array" aca="1" ref="J120" ca="1">IFERROR(ROUND(LOOKUP(9.99999999999999E+307,--MID(VLOOKUP(A120,'FBS input file'!A:L,10,0),MIN(FIND({0,1,2,3,4,5,6,7,8,9},VLOOKUP(A120,'FBS input file'!A:L,10,0)&amp;"0123456789")),ROW(INDIRECT("1:20")))),0),0)</f>
        <v>0</v>
      </c>
      <c r="K120" t="str" cm="1">
        <f t="array" ref="K120">_xlfn.IFS(ISNUMBER(SEARCH("*severe*",VLOOKUP(A120,'FBS input file'!A:M,10,0)))=TRUE,"Severe LB",ISNUMBER(SEARCH("*LB*",VLOOKUP(A120,'FBS input file'!A:M,10,0)))=TRUE,"LB",ISNUMBER(SEARCH("*LB*",VLOOKUP(A120,'FBS input file'!A:M,10,0)))=FALSE,"No")</f>
        <v>No</v>
      </c>
      <c r="L120" t="str" cm="1">
        <f t="array" ref="L120">IF(D120="Binding",IFERROR(_xlfn.IFS(AND(H120&gt;=$H$1,I120&gt;=$I$1),"Binding",AND(H120&gt;=$H$1,OR(J120&gt;=$J$1,K120="LB")),"Binding",AND(I120&gt;=$I$1,OR(J120&gt;=$J$1,K120="LB")),"Binding",K120="Severe LB","Binding"),"Not Binding"),"-")</f>
        <v>-</v>
      </c>
      <c r="M120">
        <f>IFERROR(_xlfn.NUMBERVALUE(VLOOKUP(A120,'FBS input file'!A:L,12,0)),"No")</f>
        <v>0</v>
      </c>
      <c r="N120" t="str">
        <f>VLOOKUP(A120,'All Plates'!A:K,3,0)</f>
        <v>Consistent Expert</v>
      </c>
      <c r="O120" t="str">
        <f>VLOOKUP(A120,'All Plates'!A:K,7,0)</f>
        <v>medium purity*</v>
      </c>
      <c r="P120">
        <f t="shared" si="13"/>
        <v>-10000</v>
      </c>
      <c r="Q120" s="53">
        <f t="shared" si="14"/>
        <v>0</v>
      </c>
    </row>
    <row r="121" spans="1:17" x14ac:dyDescent="0.25">
      <c r="A121" t="str">
        <f>'All Plates'!A95</f>
        <v>P1_H10</v>
      </c>
      <c r="B121" s="5" t="str">
        <f>'All Plates'!J95</f>
        <v>0110705865</v>
      </c>
      <c r="C121" t="s">
        <v>4314</v>
      </c>
      <c r="D121" t="str">
        <f>IFERROR('All Plates'!K95,"Not Binding")</f>
        <v>Not Binding</v>
      </c>
      <c r="E121" t="str">
        <f>IF(ISNUMBER(SEARCH("Waterlogsy",VLOOKUP(A121,'FBS input file'!A:I,9,0))),"Yes","No")</f>
        <v>No</v>
      </c>
      <c r="F121" t="str">
        <f>IF(ISNUMBER(SEARCH("T2",VLOOKUP(A121,'FBS input file'!A:I,9,0))),"Yes","No")</f>
        <v>No</v>
      </c>
      <c r="G121" t="str">
        <f>IF(ISNUMBER(SEARCH("1D",VLOOKUP(A121,'FBS input file'!A:I,9,0))),"Yes","No")</f>
        <v>No</v>
      </c>
      <c r="H121" s="57">
        <f>IFERROR(_xlfn.NUMBERVALUE(VLOOKUP(A121,'FBS input file'!A:M,13,0)),0)</f>
        <v>0</v>
      </c>
      <c r="I121" s="55">
        <f>IFERROR(_xlfn.NUMBERVALUE(VLOOKUP(A121,'FBS input file'!A:M,11,0)),0)</f>
        <v>0</v>
      </c>
      <c r="J121" s="76" cm="1">
        <f t="array" aca="1" ref="J121" ca="1">IFERROR(ROUND(LOOKUP(9.99999999999999E+307,--MID(VLOOKUP(A121,'FBS input file'!A:L,10,0),MIN(FIND({0,1,2,3,4,5,6,7,8,9},VLOOKUP(A121,'FBS input file'!A:L,10,0)&amp;"0123456789")),ROW(INDIRECT("1:20")))),0),0)</f>
        <v>0</v>
      </c>
      <c r="K121" t="str" cm="1">
        <f t="array" ref="K121">_xlfn.IFS(ISNUMBER(SEARCH("*severe*",VLOOKUP(A121,'FBS input file'!A:M,10,0)))=TRUE,"Severe LB",ISNUMBER(SEARCH("*LB*",VLOOKUP(A121,'FBS input file'!A:M,10,0)))=TRUE,"LB",ISNUMBER(SEARCH("*LB*",VLOOKUP(A121,'FBS input file'!A:M,10,0)))=FALSE,"No")</f>
        <v>No</v>
      </c>
      <c r="L121" t="str" cm="1">
        <f t="array" ref="L121">IF(D121="Binding",IFERROR(_xlfn.IFS(AND(H121&gt;=$H$1,I121&gt;=$I$1),"Binding",AND(H121&gt;=$H$1,OR(J121&gt;=$J$1,K121="LB")),"Binding",AND(I121&gt;=$I$1,OR(J121&gt;=$J$1,K121="LB")),"Binding",K121="Severe LB","Binding"),"Not Binding"),"-")</f>
        <v>-</v>
      </c>
      <c r="M121">
        <f>IFERROR(_xlfn.NUMBERVALUE(VLOOKUP(A121,'FBS input file'!A:L,12,0)),"No")</f>
        <v>0</v>
      </c>
      <c r="N121" t="str">
        <f>VLOOKUP(A121,'All Plates'!A:K,3,0)</f>
        <v>Inconsistent Expert</v>
      </c>
      <c r="O121" t="str">
        <f>VLOOKUP(A121,'All Plates'!A:K,7,0)</f>
        <v>low solubility</v>
      </c>
      <c r="P121">
        <f t="shared" si="13"/>
        <v>-10000</v>
      </c>
      <c r="Q121" s="53">
        <f t="shared" si="14"/>
        <v>0</v>
      </c>
    </row>
    <row r="122" spans="1:17" x14ac:dyDescent="0.25">
      <c r="A122" t="str">
        <f>'All Plates'!A96</f>
        <v>P1_H11</v>
      </c>
      <c r="B122" s="5" t="str">
        <f>'All Plates'!J96</f>
        <v>0110705866</v>
      </c>
      <c r="C122" t="s">
        <v>4315</v>
      </c>
      <c r="D122" t="str">
        <f>IFERROR('All Plates'!K96,"Not Binding")</f>
        <v>Not Binding</v>
      </c>
      <c r="E122" t="str">
        <f>IF(ISNUMBER(SEARCH("Waterlogsy",VLOOKUP(A122,'FBS input file'!A:I,9,0))),"Yes","No")</f>
        <v>No</v>
      </c>
      <c r="F122" t="str">
        <f>IF(ISNUMBER(SEARCH("T2",VLOOKUP(A122,'FBS input file'!A:I,9,0))),"Yes","No")</f>
        <v>No</v>
      </c>
      <c r="G122" t="str">
        <f>IF(ISNUMBER(SEARCH("1D",VLOOKUP(A122,'FBS input file'!A:I,9,0))),"Yes","No")</f>
        <v>No</v>
      </c>
      <c r="H122" s="57">
        <f>IFERROR(_xlfn.NUMBERVALUE(VLOOKUP(A122,'FBS input file'!A:M,13,0)),0)</f>
        <v>0</v>
      </c>
      <c r="I122" s="55">
        <f>IFERROR(_xlfn.NUMBERVALUE(VLOOKUP(A122,'FBS input file'!A:M,11,0)),0)</f>
        <v>0</v>
      </c>
      <c r="J122" s="76" cm="1">
        <f t="array" aca="1" ref="J122" ca="1">IFERROR(ROUND(LOOKUP(9.99999999999999E+307,--MID(VLOOKUP(A122,'FBS input file'!A:L,10,0),MIN(FIND({0,1,2,3,4,5,6,7,8,9},VLOOKUP(A122,'FBS input file'!A:L,10,0)&amp;"0123456789")),ROW(INDIRECT("1:20")))),0),0)</f>
        <v>0</v>
      </c>
      <c r="K122" t="str" cm="1">
        <f t="array" ref="K122">_xlfn.IFS(ISNUMBER(SEARCH("*severe*",VLOOKUP(A122,'FBS input file'!A:M,10,0)))=TRUE,"Severe LB",ISNUMBER(SEARCH("*LB*",VLOOKUP(A122,'FBS input file'!A:M,10,0)))=TRUE,"LB",ISNUMBER(SEARCH("*LB*",VLOOKUP(A122,'FBS input file'!A:M,10,0)))=FALSE,"No")</f>
        <v>No</v>
      </c>
      <c r="L122" t="str" cm="1">
        <f t="array" ref="L122">IF(D122="Binding",IFERROR(_xlfn.IFS(AND(H122&gt;=$H$1,I122&gt;=$I$1),"Binding",AND(H122&gt;=$H$1,OR(J122&gt;=$J$1,K122="LB")),"Binding",AND(I122&gt;=$I$1,OR(J122&gt;=$J$1,K122="LB")),"Binding",K122="Severe LB","Binding"),"Not Binding"),"-")</f>
        <v>-</v>
      </c>
      <c r="M122">
        <f>IFERROR(_xlfn.NUMBERVALUE(VLOOKUP(A122,'FBS input file'!A:L,12,0)),"No")</f>
        <v>0</v>
      </c>
      <c r="N122" t="str">
        <f>VLOOKUP(A122,'All Plates'!A:K,3,0)</f>
        <v>Inconsistent Expert</v>
      </c>
      <c r="O122" t="str">
        <f>VLOOKUP(A122,'All Plates'!A:K,7,0)</f>
        <v>low solubility</v>
      </c>
      <c r="P122">
        <f t="shared" si="13"/>
        <v>-10000</v>
      </c>
      <c r="Q122" s="53">
        <f t="shared" si="14"/>
        <v>0</v>
      </c>
    </row>
    <row r="123" spans="1:17" x14ac:dyDescent="0.25">
      <c r="A123" t="str">
        <f>'All Plates'!A97</f>
        <v>P1_H12</v>
      </c>
      <c r="B123" s="5" t="str">
        <f>'All Plates'!J97</f>
        <v>0110705223</v>
      </c>
      <c r="C123" t="s">
        <v>4316</v>
      </c>
      <c r="D123" t="str">
        <f>IFERROR('All Plates'!K97,"Not Binding")</f>
        <v>Not Binding</v>
      </c>
      <c r="E123" t="str">
        <f>IF(ISNUMBER(SEARCH("Waterlogsy",VLOOKUP(A123,'FBS input file'!A:I,9,0))),"Yes","No")</f>
        <v>No</v>
      </c>
      <c r="F123" t="str">
        <f>IF(ISNUMBER(SEARCH("T2",VLOOKUP(A123,'FBS input file'!A:I,9,0))),"Yes","No")</f>
        <v>No</v>
      </c>
      <c r="G123" t="str">
        <f>IF(ISNUMBER(SEARCH("1D",VLOOKUP(A123,'FBS input file'!A:I,9,0))),"Yes","No")</f>
        <v>No</v>
      </c>
      <c r="H123" s="57">
        <f>IFERROR(_xlfn.NUMBERVALUE(VLOOKUP(A123,'FBS input file'!A:M,13,0)),0)</f>
        <v>0</v>
      </c>
      <c r="I123" s="55">
        <f>IFERROR(_xlfn.NUMBERVALUE(VLOOKUP(A123,'FBS input file'!A:M,11,0)),0)</f>
        <v>0</v>
      </c>
      <c r="J123" s="76" cm="1">
        <f t="array" aca="1" ref="J123" ca="1">IFERROR(ROUND(LOOKUP(9.99999999999999E+307,--MID(VLOOKUP(A123,'FBS input file'!A:L,10,0),MIN(FIND({0,1,2,3,4,5,6,7,8,9},VLOOKUP(A123,'FBS input file'!A:L,10,0)&amp;"0123456789")),ROW(INDIRECT("1:20")))),0),0)</f>
        <v>0</v>
      </c>
      <c r="K123" t="str" cm="1">
        <f t="array" ref="K123">_xlfn.IFS(ISNUMBER(SEARCH("*severe*",VLOOKUP(A123,'FBS input file'!A:M,10,0)))=TRUE,"Severe LB",ISNUMBER(SEARCH("*LB*",VLOOKUP(A123,'FBS input file'!A:M,10,0)))=TRUE,"LB",ISNUMBER(SEARCH("*LB*",VLOOKUP(A123,'FBS input file'!A:M,10,0)))=FALSE,"No")</f>
        <v>No</v>
      </c>
      <c r="L123" t="str" cm="1">
        <f t="array" ref="L123">IF(D123="Binding",IFERROR(_xlfn.IFS(AND(H123&gt;=$H$1,I123&gt;=$I$1),"Binding",AND(H123&gt;=$H$1,OR(J123&gt;=$J$1,K123="LB")),"Binding",AND(I123&gt;=$I$1,OR(J123&gt;=$J$1,K123="LB")),"Binding",K123="Severe LB","Binding"),"Not Binding"),"-")</f>
        <v>-</v>
      </c>
      <c r="M123">
        <f>IFERROR(_xlfn.NUMBERVALUE(VLOOKUP(A123,'FBS input file'!A:L,12,0)),"No")</f>
        <v>0</v>
      </c>
      <c r="N123" t="str">
        <f>VLOOKUP(A123,'All Plates'!A:K,3,0)</f>
        <v>Inconsistent Expert</v>
      </c>
      <c r="O123" t="str">
        <f>VLOOKUP(A123,'All Plates'!A:K,7,0)</f>
        <v>low solubility</v>
      </c>
      <c r="P123">
        <f t="shared" si="13"/>
        <v>-10000</v>
      </c>
      <c r="Q123" s="53">
        <f t="shared" si="14"/>
        <v>0</v>
      </c>
    </row>
    <row r="124" spans="1:17" x14ac:dyDescent="0.25">
      <c r="A124" t="str">
        <f>'All Plates'!A99</f>
        <v>P2_A02</v>
      </c>
      <c r="B124" s="5" t="str">
        <f>'All Plates'!J99</f>
        <v>0110705854</v>
      </c>
      <c r="C124" t="s">
        <v>4318</v>
      </c>
      <c r="D124" t="str">
        <f>IFERROR('All Plates'!K99,"Not Binding")</f>
        <v>Not Binding</v>
      </c>
      <c r="E124" t="str">
        <f>IF(ISNUMBER(SEARCH("Waterlogsy",VLOOKUP(A124,'FBS input file'!A:I,9,0))),"Yes","No")</f>
        <v>No</v>
      </c>
      <c r="F124" t="str">
        <f>IF(ISNUMBER(SEARCH("T2",VLOOKUP(A124,'FBS input file'!A:I,9,0))),"Yes","No")</f>
        <v>No</v>
      </c>
      <c r="G124" t="str">
        <f>IF(ISNUMBER(SEARCH("1D",VLOOKUP(A124,'FBS input file'!A:I,9,0))),"Yes","No")</f>
        <v>No</v>
      </c>
      <c r="H124" s="57">
        <f>IFERROR(_xlfn.NUMBERVALUE(VLOOKUP(A124,'FBS input file'!A:M,13,0)),0)</f>
        <v>0</v>
      </c>
      <c r="I124" s="55">
        <f>IFERROR(_xlfn.NUMBERVALUE(VLOOKUP(A124,'FBS input file'!A:M,11,0)),0)</f>
        <v>0</v>
      </c>
      <c r="J124" s="76" cm="1">
        <f t="array" aca="1" ref="J124" ca="1">IFERROR(ROUND(LOOKUP(9.99999999999999E+307,--MID(VLOOKUP(A124,'FBS input file'!A:L,10,0),MIN(FIND({0,1,2,3,4,5,6,7,8,9},VLOOKUP(A124,'FBS input file'!A:L,10,0)&amp;"0123456789")),ROW(INDIRECT("1:20")))),0),0)</f>
        <v>0</v>
      </c>
      <c r="K124" t="str" cm="1">
        <f t="array" ref="K124">_xlfn.IFS(ISNUMBER(SEARCH("*severe*",VLOOKUP(A124,'FBS input file'!A:M,10,0)))=TRUE,"Severe LB",ISNUMBER(SEARCH("*LB*",VLOOKUP(A124,'FBS input file'!A:M,10,0)))=TRUE,"LB",ISNUMBER(SEARCH("*LB*",VLOOKUP(A124,'FBS input file'!A:M,10,0)))=FALSE,"No")</f>
        <v>No</v>
      </c>
      <c r="L124" t="str" cm="1">
        <f t="array" ref="L124">IF(D124="Binding",IFERROR(_xlfn.IFS(AND(H124&gt;=$H$1,I124&gt;=$I$1),"Binding",AND(H124&gt;=$H$1,OR(J124&gt;=$J$1,K124="LB")),"Binding",AND(I124&gt;=$I$1,OR(J124&gt;=$J$1,K124="LB")),"Binding",K124="Severe LB","Binding"),"Not Binding"),"-")</f>
        <v>-</v>
      </c>
      <c r="M124">
        <f>IFERROR(_xlfn.NUMBERVALUE(VLOOKUP(A124,'FBS input file'!A:L,12,0)),"No")</f>
        <v>0</v>
      </c>
      <c r="N124" t="str">
        <f>VLOOKUP(A124,'All Plates'!A:K,3,0)</f>
        <v>Consistent Expert</v>
      </c>
      <c r="O124" t="str">
        <f>VLOOKUP(A124,'All Plates'!A:K,7,0)</f>
        <v>high purity</v>
      </c>
      <c r="P124">
        <f t="shared" si="13"/>
        <v>-10000</v>
      </c>
      <c r="Q124" s="53">
        <f t="shared" si="14"/>
        <v>0</v>
      </c>
    </row>
    <row r="125" spans="1:17" x14ac:dyDescent="0.25">
      <c r="A125" t="str">
        <f>'All Plates'!A100</f>
        <v>P2_A03</v>
      </c>
      <c r="B125" s="5" t="str">
        <f>'All Plates'!J100</f>
        <v>0110705853</v>
      </c>
      <c r="C125" t="s">
        <v>4319</v>
      </c>
      <c r="D125" t="str">
        <f>IFERROR('All Plates'!K100,"Not Binding")</f>
        <v>Not Binding</v>
      </c>
      <c r="E125" t="str">
        <f>IF(ISNUMBER(SEARCH("Waterlogsy",VLOOKUP(A125,'FBS input file'!A:I,9,0))),"Yes","No")</f>
        <v>No</v>
      </c>
      <c r="F125" t="str">
        <f>IF(ISNUMBER(SEARCH("T2",VLOOKUP(A125,'FBS input file'!A:I,9,0))),"Yes","No")</f>
        <v>No</v>
      </c>
      <c r="G125" t="str">
        <f>IF(ISNUMBER(SEARCH("1D",VLOOKUP(A125,'FBS input file'!A:I,9,0))),"Yes","No")</f>
        <v>No</v>
      </c>
      <c r="H125" s="57">
        <f>IFERROR(_xlfn.NUMBERVALUE(VLOOKUP(A125,'FBS input file'!A:M,13,0)),0)</f>
        <v>0</v>
      </c>
      <c r="I125" s="55">
        <f>IFERROR(_xlfn.NUMBERVALUE(VLOOKUP(A125,'FBS input file'!A:M,11,0)),0)</f>
        <v>0</v>
      </c>
      <c r="J125" s="76" cm="1">
        <f t="array" aca="1" ref="J125" ca="1">IFERROR(ROUND(LOOKUP(9.99999999999999E+307,--MID(VLOOKUP(A125,'FBS input file'!A:L,10,0),MIN(FIND({0,1,2,3,4,5,6,7,8,9},VLOOKUP(A125,'FBS input file'!A:L,10,0)&amp;"0123456789")),ROW(INDIRECT("1:20")))),0),0)</f>
        <v>0</v>
      </c>
      <c r="K125" t="str" cm="1">
        <f t="array" ref="K125">_xlfn.IFS(ISNUMBER(SEARCH("*severe*",VLOOKUP(A125,'FBS input file'!A:M,10,0)))=TRUE,"Severe LB",ISNUMBER(SEARCH("*LB*",VLOOKUP(A125,'FBS input file'!A:M,10,0)))=TRUE,"LB",ISNUMBER(SEARCH("*LB*",VLOOKUP(A125,'FBS input file'!A:M,10,0)))=FALSE,"No")</f>
        <v>No</v>
      </c>
      <c r="L125" t="str" cm="1">
        <f t="array" ref="L125">IF(D125="Binding",IFERROR(_xlfn.IFS(AND(H125&gt;=$H$1,I125&gt;=$I$1),"Binding",AND(H125&gt;=$H$1,OR(J125&gt;=$J$1,K125="LB")),"Binding",AND(I125&gt;=$I$1,OR(J125&gt;=$J$1,K125="LB")),"Binding",K125="Severe LB","Binding"),"Not Binding"),"-")</f>
        <v>-</v>
      </c>
      <c r="M125">
        <f>IFERROR(_xlfn.NUMBERVALUE(VLOOKUP(A125,'FBS input file'!A:L,12,0)),"No")</f>
        <v>0</v>
      </c>
      <c r="N125" t="str">
        <f>VLOOKUP(A125,'All Plates'!A:K,3,0)</f>
        <v>Consistent Expert</v>
      </c>
      <c r="O125" t="str">
        <f>VLOOKUP(A125,'All Plates'!A:K,7,0)</f>
        <v>very high purity*</v>
      </c>
      <c r="P125">
        <f t="shared" si="13"/>
        <v>-10000</v>
      </c>
      <c r="Q125" s="53">
        <f t="shared" si="14"/>
        <v>0</v>
      </c>
    </row>
    <row r="126" spans="1:17" x14ac:dyDescent="0.25">
      <c r="A126" t="str">
        <f>'All Plates'!A101</f>
        <v>P2_A04</v>
      </c>
      <c r="B126" s="5" t="str">
        <f>'All Plates'!J101</f>
        <v>0110705852</v>
      </c>
      <c r="C126" t="s">
        <v>4320</v>
      </c>
      <c r="D126" t="str">
        <f>IFERROR('All Plates'!K101,"Not Binding")</f>
        <v>Not Binding</v>
      </c>
      <c r="E126" t="str">
        <f>IF(ISNUMBER(SEARCH("Waterlogsy",VLOOKUP(A126,'FBS input file'!A:I,9,0))),"Yes","No")</f>
        <v>No</v>
      </c>
      <c r="F126" t="str">
        <f>IF(ISNUMBER(SEARCH("T2",VLOOKUP(A126,'FBS input file'!A:I,9,0))),"Yes","No")</f>
        <v>No</v>
      </c>
      <c r="G126" t="str">
        <f>IF(ISNUMBER(SEARCH("1D",VLOOKUP(A126,'FBS input file'!A:I,9,0))),"Yes","No")</f>
        <v>No</v>
      </c>
      <c r="H126" s="57">
        <f>IFERROR(_xlfn.NUMBERVALUE(VLOOKUP(A126,'FBS input file'!A:M,13,0)),0)</f>
        <v>0</v>
      </c>
      <c r="I126" s="55">
        <f>IFERROR(_xlfn.NUMBERVALUE(VLOOKUP(A126,'FBS input file'!A:M,11,0)),0)</f>
        <v>0</v>
      </c>
      <c r="J126" s="76" cm="1">
        <f t="array" aca="1" ref="J126" ca="1">IFERROR(ROUND(LOOKUP(9.99999999999999E+307,--MID(VLOOKUP(A126,'FBS input file'!A:L,10,0),MIN(FIND({0,1,2,3,4,5,6,7,8,9},VLOOKUP(A126,'FBS input file'!A:L,10,0)&amp;"0123456789")),ROW(INDIRECT("1:20")))),0),0)</f>
        <v>0</v>
      </c>
      <c r="K126" t="str" cm="1">
        <f t="array" ref="K126">_xlfn.IFS(ISNUMBER(SEARCH("*severe*",VLOOKUP(A126,'FBS input file'!A:M,10,0)))=TRUE,"Severe LB",ISNUMBER(SEARCH("*LB*",VLOOKUP(A126,'FBS input file'!A:M,10,0)))=TRUE,"LB",ISNUMBER(SEARCH("*LB*",VLOOKUP(A126,'FBS input file'!A:M,10,0)))=FALSE,"No")</f>
        <v>No</v>
      </c>
      <c r="L126" t="str" cm="1">
        <f t="array" ref="L126">IF(D126="Binding",IFERROR(_xlfn.IFS(AND(H126&gt;=$H$1,I126&gt;=$I$1),"Binding",AND(H126&gt;=$H$1,OR(J126&gt;=$J$1,K126="LB")),"Binding",AND(I126&gt;=$I$1,OR(J126&gt;=$J$1,K126="LB")),"Binding",K126="Severe LB","Binding"),"Not Binding"),"-")</f>
        <v>-</v>
      </c>
      <c r="M126">
        <f>IFERROR(_xlfn.NUMBERVALUE(VLOOKUP(A126,'FBS input file'!A:L,12,0)),"No")</f>
        <v>0</v>
      </c>
      <c r="N126" t="str">
        <f>VLOOKUP(A126,'All Plates'!A:K,3,0)</f>
        <v>Consistent Expert</v>
      </c>
      <c r="O126" t="str">
        <f>VLOOKUP(A126,'All Plates'!A:K,7,0)</f>
        <v>high purity</v>
      </c>
      <c r="P126">
        <f t="shared" si="13"/>
        <v>-10000</v>
      </c>
      <c r="Q126" s="53">
        <f t="shared" si="14"/>
        <v>0</v>
      </c>
    </row>
    <row r="127" spans="1:17" x14ac:dyDescent="0.25">
      <c r="A127" t="str">
        <f>'All Plates'!A102</f>
        <v>P2_A05</v>
      </c>
      <c r="B127" s="5" t="str">
        <f>'All Plates'!J102</f>
        <v>0110705851</v>
      </c>
      <c r="C127" t="s">
        <v>4321</v>
      </c>
      <c r="D127" t="str">
        <f>IFERROR('All Plates'!K102,"Not Binding")</f>
        <v>Not Binding</v>
      </c>
      <c r="E127" t="str">
        <f>IF(ISNUMBER(SEARCH("Waterlogsy",VLOOKUP(A127,'FBS input file'!A:I,9,0))),"Yes","No")</f>
        <v>No</v>
      </c>
      <c r="F127" t="str">
        <f>IF(ISNUMBER(SEARCH("T2",VLOOKUP(A127,'FBS input file'!A:I,9,0))),"Yes","No")</f>
        <v>No</v>
      </c>
      <c r="G127" t="str">
        <f>IF(ISNUMBER(SEARCH("1D",VLOOKUP(A127,'FBS input file'!A:I,9,0))),"Yes","No")</f>
        <v>No</v>
      </c>
      <c r="H127" s="57">
        <f>IFERROR(_xlfn.NUMBERVALUE(VLOOKUP(A127,'FBS input file'!A:M,13,0)),0)</f>
        <v>0</v>
      </c>
      <c r="I127" s="55">
        <f>IFERROR(_xlfn.NUMBERVALUE(VLOOKUP(A127,'FBS input file'!A:M,11,0)),0)</f>
        <v>0</v>
      </c>
      <c r="J127" s="76" cm="1">
        <f t="array" aca="1" ref="J127" ca="1">IFERROR(ROUND(LOOKUP(9.99999999999999E+307,--MID(VLOOKUP(A127,'FBS input file'!A:L,10,0),MIN(FIND({0,1,2,3,4,5,6,7,8,9},VLOOKUP(A127,'FBS input file'!A:L,10,0)&amp;"0123456789")),ROW(INDIRECT("1:20")))),0),0)</f>
        <v>0</v>
      </c>
      <c r="K127" t="str" cm="1">
        <f t="array" ref="K127">_xlfn.IFS(ISNUMBER(SEARCH("*severe*",VLOOKUP(A127,'FBS input file'!A:M,10,0)))=TRUE,"Severe LB",ISNUMBER(SEARCH("*LB*",VLOOKUP(A127,'FBS input file'!A:M,10,0)))=TRUE,"LB",ISNUMBER(SEARCH("*LB*",VLOOKUP(A127,'FBS input file'!A:M,10,0)))=FALSE,"No")</f>
        <v>No</v>
      </c>
      <c r="L127" t="str" cm="1">
        <f t="array" ref="L127">IF(D127="Binding",IFERROR(_xlfn.IFS(AND(H127&gt;=$H$1,I127&gt;=$I$1),"Binding",AND(H127&gt;=$H$1,OR(J127&gt;=$J$1,K127="LB")),"Binding",AND(I127&gt;=$I$1,OR(J127&gt;=$J$1,K127="LB")),"Binding",K127="Severe LB","Binding"),"Not Binding"),"-")</f>
        <v>-</v>
      </c>
      <c r="M127">
        <f>IFERROR(_xlfn.NUMBERVALUE(VLOOKUP(A127,'FBS input file'!A:L,12,0)),"No")</f>
        <v>0</v>
      </c>
      <c r="N127" t="str">
        <f>VLOOKUP(A127,'All Plates'!A:K,3,0)</f>
        <v>Consistent Expert</v>
      </c>
      <c r="O127" t="str">
        <f>VLOOKUP(A127,'All Plates'!A:K,7,0)</f>
        <v>high purity</v>
      </c>
      <c r="P127">
        <f t="shared" si="13"/>
        <v>-10000</v>
      </c>
      <c r="Q127" s="53">
        <f t="shared" si="14"/>
        <v>0</v>
      </c>
    </row>
    <row r="128" spans="1:17" x14ac:dyDescent="0.25">
      <c r="A128" t="str">
        <f>'All Plates'!A103</f>
        <v>P2_A06</v>
      </c>
      <c r="B128" s="5" t="str">
        <f>'All Plates'!J103</f>
        <v>0110705850</v>
      </c>
      <c r="C128" t="s">
        <v>4322</v>
      </c>
      <c r="D128" t="str">
        <f>IFERROR('All Plates'!K103,"Not Binding")</f>
        <v>Not Binding</v>
      </c>
      <c r="E128" t="str">
        <f>IF(ISNUMBER(SEARCH("Waterlogsy",VLOOKUP(A128,'FBS input file'!A:I,9,0))),"Yes","No")</f>
        <v>No</v>
      </c>
      <c r="F128" t="str">
        <f>IF(ISNUMBER(SEARCH("T2",VLOOKUP(A128,'FBS input file'!A:I,9,0))),"Yes","No")</f>
        <v>No</v>
      </c>
      <c r="G128" t="str">
        <f>IF(ISNUMBER(SEARCH("1D",VLOOKUP(A128,'FBS input file'!A:I,9,0))),"Yes","No")</f>
        <v>No</v>
      </c>
      <c r="H128" s="57">
        <f>IFERROR(_xlfn.NUMBERVALUE(VLOOKUP(A128,'FBS input file'!A:M,13,0)),0)</f>
        <v>0</v>
      </c>
      <c r="I128" s="55">
        <f>IFERROR(_xlfn.NUMBERVALUE(VLOOKUP(A128,'FBS input file'!A:M,11,0)),0)</f>
        <v>0</v>
      </c>
      <c r="J128" s="76" cm="1">
        <f t="array" aca="1" ref="J128" ca="1">IFERROR(ROUND(LOOKUP(9.99999999999999E+307,--MID(VLOOKUP(A128,'FBS input file'!A:L,10,0),MIN(FIND({0,1,2,3,4,5,6,7,8,9},VLOOKUP(A128,'FBS input file'!A:L,10,0)&amp;"0123456789")),ROW(INDIRECT("1:20")))),0),0)</f>
        <v>0</v>
      </c>
      <c r="K128" t="str" cm="1">
        <f t="array" ref="K128">_xlfn.IFS(ISNUMBER(SEARCH("*severe*",VLOOKUP(A128,'FBS input file'!A:M,10,0)))=TRUE,"Severe LB",ISNUMBER(SEARCH("*LB*",VLOOKUP(A128,'FBS input file'!A:M,10,0)))=TRUE,"LB",ISNUMBER(SEARCH("*LB*",VLOOKUP(A128,'FBS input file'!A:M,10,0)))=FALSE,"No")</f>
        <v>No</v>
      </c>
      <c r="L128" t="str" cm="1">
        <f t="array" ref="L128">IF(D128="Binding",IFERROR(_xlfn.IFS(AND(H128&gt;=$H$1,I128&gt;=$I$1),"Binding",AND(H128&gt;=$H$1,OR(J128&gt;=$J$1,K128="LB")),"Binding",AND(I128&gt;=$I$1,OR(J128&gt;=$J$1,K128="LB")),"Binding",K128="Severe LB","Binding"),"Not Binding"),"-")</f>
        <v>-</v>
      </c>
      <c r="M128">
        <f>IFERROR(_xlfn.NUMBERVALUE(VLOOKUP(A128,'FBS input file'!A:L,12,0)),"No")</f>
        <v>0</v>
      </c>
      <c r="N128" t="str">
        <f>VLOOKUP(A128,'All Plates'!A:K,3,0)</f>
        <v>Consistent Expert</v>
      </c>
      <c r="O128" t="str">
        <f>VLOOKUP(A128,'All Plates'!A:K,7,0)</f>
        <v>high purity</v>
      </c>
      <c r="P128">
        <f t="shared" si="13"/>
        <v>-10000</v>
      </c>
      <c r="Q128" s="53">
        <f t="shared" si="14"/>
        <v>0</v>
      </c>
    </row>
    <row r="129" spans="1:17" x14ac:dyDescent="0.25">
      <c r="A129" t="str">
        <f>'All Plates'!A104</f>
        <v>P2_A07</v>
      </c>
      <c r="B129" s="5" t="str">
        <f>'All Plates'!J104</f>
        <v>0110705849</v>
      </c>
      <c r="C129" t="s">
        <v>4323</v>
      </c>
      <c r="D129" t="str">
        <f>IFERROR('All Plates'!K104,"Not Binding")</f>
        <v>Not Binding</v>
      </c>
      <c r="E129" t="str">
        <f>IF(ISNUMBER(SEARCH("Waterlogsy",VLOOKUP(A129,'FBS input file'!A:I,9,0))),"Yes","No")</f>
        <v>No</v>
      </c>
      <c r="F129" t="str">
        <f>IF(ISNUMBER(SEARCH("T2",VLOOKUP(A129,'FBS input file'!A:I,9,0))),"Yes","No")</f>
        <v>No</v>
      </c>
      <c r="G129" t="str">
        <f>IF(ISNUMBER(SEARCH("1D",VLOOKUP(A129,'FBS input file'!A:I,9,0))),"Yes","No")</f>
        <v>No</v>
      </c>
      <c r="H129" s="57">
        <f>IFERROR(_xlfn.NUMBERVALUE(VLOOKUP(A129,'FBS input file'!A:M,13,0)),0)</f>
        <v>0</v>
      </c>
      <c r="I129" s="55">
        <f>IFERROR(_xlfn.NUMBERVALUE(VLOOKUP(A129,'FBS input file'!A:M,11,0)),0)</f>
        <v>0</v>
      </c>
      <c r="J129" s="76" cm="1">
        <f t="array" aca="1" ref="J129" ca="1">IFERROR(ROUND(LOOKUP(9.99999999999999E+307,--MID(VLOOKUP(A129,'FBS input file'!A:L,10,0),MIN(FIND({0,1,2,3,4,5,6,7,8,9},VLOOKUP(A129,'FBS input file'!A:L,10,0)&amp;"0123456789")),ROW(INDIRECT("1:20")))),0),0)</f>
        <v>0</v>
      </c>
      <c r="K129" t="str" cm="1">
        <f t="array" ref="K129">_xlfn.IFS(ISNUMBER(SEARCH("*severe*",VLOOKUP(A129,'FBS input file'!A:M,10,0)))=TRUE,"Severe LB",ISNUMBER(SEARCH("*LB*",VLOOKUP(A129,'FBS input file'!A:M,10,0)))=TRUE,"LB",ISNUMBER(SEARCH("*LB*",VLOOKUP(A129,'FBS input file'!A:M,10,0)))=FALSE,"No")</f>
        <v>No</v>
      </c>
      <c r="L129" t="str" cm="1">
        <f t="array" ref="L129">IF(D129="Binding",IFERROR(_xlfn.IFS(AND(H129&gt;=$H$1,I129&gt;=$I$1),"Binding",AND(H129&gt;=$H$1,OR(J129&gt;=$J$1,K129="LB")),"Binding",AND(I129&gt;=$I$1,OR(J129&gt;=$J$1,K129="LB")),"Binding",K129="Severe LB","Binding"),"Not Binding"),"-")</f>
        <v>-</v>
      </c>
      <c r="M129">
        <f>IFERROR(_xlfn.NUMBERVALUE(VLOOKUP(A129,'FBS input file'!A:L,12,0)),"No")</f>
        <v>0</v>
      </c>
      <c r="N129" t="str">
        <f>VLOOKUP(A129,'All Plates'!A:K,3,0)</f>
        <v>Inconsistent Expert</v>
      </c>
      <c r="O129" t="str">
        <f>VLOOKUP(A129,'All Plates'!A:K,7,0)</f>
        <v>addtional signals or too few signals</v>
      </c>
      <c r="P129">
        <f t="shared" si="13"/>
        <v>-10000</v>
      </c>
      <c r="Q129" s="53">
        <f t="shared" si="14"/>
        <v>0</v>
      </c>
    </row>
    <row r="130" spans="1:17" x14ac:dyDescent="0.25">
      <c r="A130" t="str">
        <f>'All Plates'!A105</f>
        <v>P2_A08</v>
      </c>
      <c r="B130" s="5" t="str">
        <f>'All Plates'!J105</f>
        <v>0110705848</v>
      </c>
      <c r="C130" t="s">
        <v>4324</v>
      </c>
      <c r="D130" t="str">
        <f>IFERROR('All Plates'!K105,"Not Binding")</f>
        <v>Not Binding</v>
      </c>
      <c r="E130" t="str">
        <f>IF(ISNUMBER(SEARCH("Waterlogsy",VLOOKUP(A130,'FBS input file'!A:I,9,0))),"Yes","No")</f>
        <v>No</v>
      </c>
      <c r="F130" t="str">
        <f>IF(ISNUMBER(SEARCH("T2",VLOOKUP(A130,'FBS input file'!A:I,9,0))),"Yes","No")</f>
        <v>No</v>
      </c>
      <c r="G130" t="str">
        <f>IF(ISNUMBER(SEARCH("1D",VLOOKUP(A130,'FBS input file'!A:I,9,0))),"Yes","No")</f>
        <v>No</v>
      </c>
      <c r="H130" s="57">
        <f>IFERROR(_xlfn.NUMBERVALUE(VLOOKUP(A130,'FBS input file'!A:M,13,0)),0)</f>
        <v>0</v>
      </c>
      <c r="I130" s="55">
        <f>IFERROR(_xlfn.NUMBERVALUE(VLOOKUP(A130,'FBS input file'!A:M,11,0)),0)</f>
        <v>0</v>
      </c>
      <c r="J130" s="76" cm="1">
        <f t="array" aca="1" ref="J130" ca="1">IFERROR(ROUND(LOOKUP(9.99999999999999E+307,--MID(VLOOKUP(A130,'FBS input file'!A:L,10,0),MIN(FIND({0,1,2,3,4,5,6,7,8,9},VLOOKUP(A130,'FBS input file'!A:L,10,0)&amp;"0123456789")),ROW(INDIRECT("1:20")))),0),0)</f>
        <v>0</v>
      </c>
      <c r="K130" t="str" cm="1">
        <f t="array" ref="K130">_xlfn.IFS(ISNUMBER(SEARCH("*severe*",VLOOKUP(A130,'FBS input file'!A:M,10,0)))=TRUE,"Severe LB",ISNUMBER(SEARCH("*LB*",VLOOKUP(A130,'FBS input file'!A:M,10,0)))=TRUE,"LB",ISNUMBER(SEARCH("*LB*",VLOOKUP(A130,'FBS input file'!A:M,10,0)))=FALSE,"No")</f>
        <v>No</v>
      </c>
      <c r="L130" t="str" cm="1">
        <f t="array" ref="L130">IF(D130="Binding",IFERROR(_xlfn.IFS(AND(H130&gt;=$H$1,I130&gt;=$I$1),"Binding",AND(H130&gt;=$H$1,OR(J130&gt;=$J$1,K130="LB")),"Binding",AND(I130&gt;=$I$1,OR(J130&gt;=$J$1,K130="LB")),"Binding",K130="Severe LB","Binding"),"Not Binding"),"-")</f>
        <v>-</v>
      </c>
      <c r="M130">
        <f>IFERROR(_xlfn.NUMBERVALUE(VLOOKUP(A130,'FBS input file'!A:L,12,0)),"No")</f>
        <v>0</v>
      </c>
      <c r="N130" t="str">
        <f>VLOOKUP(A130,'All Plates'!A:K,3,0)</f>
        <v>Consistent Expert</v>
      </c>
      <c r="O130" t="str">
        <f>VLOOKUP(A130,'All Plates'!A:K,7,0)</f>
        <v>medium purity*</v>
      </c>
      <c r="P130">
        <f t="shared" si="13"/>
        <v>-10000</v>
      </c>
      <c r="Q130" s="53">
        <f t="shared" si="14"/>
        <v>0</v>
      </c>
    </row>
    <row r="131" spans="1:17" x14ac:dyDescent="0.25">
      <c r="A131" t="str">
        <f>'All Plates'!A106</f>
        <v>P2_A09</v>
      </c>
      <c r="B131" s="5" t="str">
        <f>'All Plates'!J106</f>
        <v>0110705847</v>
      </c>
      <c r="C131" t="s">
        <v>4325</v>
      </c>
      <c r="D131" t="str">
        <f>IFERROR('All Plates'!K106,"Not Binding")</f>
        <v>Not Binding</v>
      </c>
      <c r="E131" t="str">
        <f>IF(ISNUMBER(SEARCH("Waterlogsy",VLOOKUP(A131,'FBS input file'!A:I,9,0))),"Yes","No")</f>
        <v>No</v>
      </c>
      <c r="F131" t="str">
        <f>IF(ISNUMBER(SEARCH("T2",VLOOKUP(A131,'FBS input file'!A:I,9,0))),"Yes","No")</f>
        <v>No</v>
      </c>
      <c r="G131" t="str">
        <f>IF(ISNUMBER(SEARCH("1D",VLOOKUP(A131,'FBS input file'!A:I,9,0))),"Yes","No")</f>
        <v>No</v>
      </c>
      <c r="H131" s="57">
        <f>IFERROR(_xlfn.NUMBERVALUE(VLOOKUP(A131,'FBS input file'!A:M,13,0)),0)</f>
        <v>0</v>
      </c>
      <c r="I131" s="55">
        <f>IFERROR(_xlfn.NUMBERVALUE(VLOOKUP(A131,'FBS input file'!A:M,11,0)),0)</f>
        <v>0</v>
      </c>
      <c r="J131" s="76" cm="1">
        <f t="array" aca="1" ref="J131" ca="1">IFERROR(ROUND(LOOKUP(9.99999999999999E+307,--MID(VLOOKUP(A131,'FBS input file'!A:L,10,0),MIN(FIND({0,1,2,3,4,5,6,7,8,9},VLOOKUP(A131,'FBS input file'!A:L,10,0)&amp;"0123456789")),ROW(INDIRECT("1:20")))),0),0)</f>
        <v>0</v>
      </c>
      <c r="K131" t="str" cm="1">
        <f t="array" ref="K131">_xlfn.IFS(ISNUMBER(SEARCH("*severe*",VLOOKUP(A131,'FBS input file'!A:M,10,0)))=TRUE,"Severe LB",ISNUMBER(SEARCH("*LB*",VLOOKUP(A131,'FBS input file'!A:M,10,0)))=TRUE,"LB",ISNUMBER(SEARCH("*LB*",VLOOKUP(A131,'FBS input file'!A:M,10,0)))=FALSE,"No")</f>
        <v>No</v>
      </c>
      <c r="L131" t="str" cm="1">
        <f t="array" ref="L131">IF(D131="Binding",IFERROR(_xlfn.IFS(AND(H131&gt;=$H$1,I131&gt;=$I$1),"Binding",AND(H131&gt;=$H$1,OR(J131&gt;=$J$1,K131="LB")),"Binding",AND(I131&gt;=$I$1,OR(J131&gt;=$J$1,K131="LB")),"Binding",K131="Severe LB","Binding"),"Not Binding"),"-")</f>
        <v>-</v>
      </c>
      <c r="M131">
        <f>IFERROR(_xlfn.NUMBERVALUE(VLOOKUP(A131,'FBS input file'!A:L,12,0)),"No")</f>
        <v>0</v>
      </c>
      <c r="N131" t="str">
        <f>VLOOKUP(A131,'All Plates'!A:K,3,0)</f>
        <v>Inconsistent Expert</v>
      </c>
      <c r="O131" t="str">
        <f>VLOOKUP(A131,'All Plates'!A:K,7,0)</f>
        <v>addtional signals or too few signals</v>
      </c>
      <c r="P131">
        <f t="shared" ref="P131:P194" si="15">IF(OR(E131="Yes",F131="Yes",G131="Yes"),IF(AND(D131="Binding",N131="Inconsistent Expert"),"No","Good"),-10000)</f>
        <v>-10000</v>
      </c>
      <c r="Q131" s="53">
        <f t="shared" ref="Q131:Q194" si="16">IFERROR((I131/($S$2*$R$4))*1000,"No")</f>
        <v>0</v>
      </c>
    </row>
    <row r="132" spans="1:17" x14ac:dyDescent="0.25">
      <c r="A132" t="str">
        <f>'All Plates'!A107</f>
        <v>P2_A10</v>
      </c>
      <c r="B132" s="5" t="str">
        <f>'All Plates'!J107</f>
        <v>0110705262</v>
      </c>
      <c r="C132" t="s">
        <v>4326</v>
      </c>
      <c r="D132" t="str">
        <f>IFERROR('All Plates'!K107,"Not Binding")</f>
        <v>Not Binding</v>
      </c>
      <c r="E132" t="str">
        <f>IF(ISNUMBER(SEARCH("Waterlogsy",VLOOKUP(A132,'FBS input file'!A:I,9,0))),"Yes","No")</f>
        <v>No</v>
      </c>
      <c r="F132" t="str">
        <f>IF(ISNUMBER(SEARCH("T2",VLOOKUP(A132,'FBS input file'!A:I,9,0))),"Yes","No")</f>
        <v>No</v>
      </c>
      <c r="G132" t="str">
        <f>IF(ISNUMBER(SEARCH("1D",VLOOKUP(A132,'FBS input file'!A:I,9,0))),"Yes","No")</f>
        <v>No</v>
      </c>
      <c r="H132" s="57">
        <f>IFERROR(_xlfn.NUMBERVALUE(VLOOKUP(A132,'FBS input file'!A:M,13,0)),0)</f>
        <v>0</v>
      </c>
      <c r="I132" s="55">
        <f>IFERROR(_xlfn.NUMBERVALUE(VLOOKUP(A132,'FBS input file'!A:M,11,0)),0)</f>
        <v>0</v>
      </c>
      <c r="J132" s="76" cm="1">
        <f t="array" aca="1" ref="J132" ca="1">IFERROR(ROUND(LOOKUP(9.99999999999999E+307,--MID(VLOOKUP(A132,'FBS input file'!A:L,10,0),MIN(FIND({0,1,2,3,4,5,6,7,8,9},VLOOKUP(A132,'FBS input file'!A:L,10,0)&amp;"0123456789")),ROW(INDIRECT("1:20")))),0),0)</f>
        <v>0</v>
      </c>
      <c r="K132" t="str" cm="1">
        <f t="array" ref="K132">_xlfn.IFS(ISNUMBER(SEARCH("*severe*",VLOOKUP(A132,'FBS input file'!A:M,10,0)))=TRUE,"Severe LB",ISNUMBER(SEARCH("*LB*",VLOOKUP(A132,'FBS input file'!A:M,10,0)))=TRUE,"LB",ISNUMBER(SEARCH("*LB*",VLOOKUP(A132,'FBS input file'!A:M,10,0)))=FALSE,"No")</f>
        <v>No</v>
      </c>
      <c r="L132" t="str" cm="1">
        <f t="array" ref="L132">IF(D132="Binding",IFERROR(_xlfn.IFS(AND(H132&gt;=$H$1,I132&gt;=$I$1),"Binding",AND(H132&gt;=$H$1,OR(J132&gt;=$J$1,K132="LB")),"Binding",AND(I132&gt;=$I$1,OR(J132&gt;=$J$1,K132="LB")),"Binding",K132="Severe LB","Binding"),"Not Binding"),"-")</f>
        <v>-</v>
      </c>
      <c r="M132">
        <f>IFERROR(_xlfn.NUMBERVALUE(VLOOKUP(A132,'FBS input file'!A:L,12,0)),"No")</f>
        <v>0</v>
      </c>
      <c r="N132" t="str">
        <f>VLOOKUP(A132,'All Plates'!A:K,3,0)</f>
        <v>Consistent Expert</v>
      </c>
      <c r="O132" t="str">
        <f>VLOOKUP(A132,'All Plates'!A:K,7,0)</f>
        <v>medium purity*</v>
      </c>
      <c r="P132">
        <f t="shared" si="15"/>
        <v>-10000</v>
      </c>
      <c r="Q132" s="53">
        <f t="shared" si="16"/>
        <v>0</v>
      </c>
    </row>
    <row r="133" spans="1:17" x14ac:dyDescent="0.25">
      <c r="A133" t="str">
        <f>'All Plates'!A108</f>
        <v>P2_A11</v>
      </c>
      <c r="B133" s="5" t="str">
        <f>'All Plates'!J108</f>
        <v>0110705248</v>
      </c>
      <c r="C133" t="s">
        <v>4327</v>
      </c>
      <c r="D133" t="str">
        <f>IFERROR('All Plates'!K108,"Not Binding")</f>
        <v>Not Binding</v>
      </c>
      <c r="E133" t="str">
        <f>IF(ISNUMBER(SEARCH("Waterlogsy",VLOOKUP(A133,'FBS input file'!A:I,9,0))),"Yes","No")</f>
        <v>No</v>
      </c>
      <c r="F133" t="str">
        <f>IF(ISNUMBER(SEARCH("T2",VLOOKUP(A133,'FBS input file'!A:I,9,0))),"Yes","No")</f>
        <v>No</v>
      </c>
      <c r="G133" t="str">
        <f>IF(ISNUMBER(SEARCH("1D",VLOOKUP(A133,'FBS input file'!A:I,9,0))),"Yes","No")</f>
        <v>No</v>
      </c>
      <c r="H133" s="57">
        <f>IFERROR(_xlfn.NUMBERVALUE(VLOOKUP(A133,'FBS input file'!A:M,13,0)),0)</f>
        <v>0</v>
      </c>
      <c r="I133" s="55">
        <f>IFERROR(_xlfn.NUMBERVALUE(VLOOKUP(A133,'FBS input file'!A:M,11,0)),0)</f>
        <v>0</v>
      </c>
      <c r="J133" s="76" cm="1">
        <f t="array" aca="1" ref="J133" ca="1">IFERROR(ROUND(LOOKUP(9.99999999999999E+307,--MID(VLOOKUP(A133,'FBS input file'!A:L,10,0),MIN(FIND({0,1,2,3,4,5,6,7,8,9},VLOOKUP(A133,'FBS input file'!A:L,10,0)&amp;"0123456789")),ROW(INDIRECT("1:20")))),0),0)</f>
        <v>0</v>
      </c>
      <c r="K133" t="str" cm="1">
        <f t="array" ref="K133">_xlfn.IFS(ISNUMBER(SEARCH("*severe*",VLOOKUP(A133,'FBS input file'!A:M,10,0)))=TRUE,"Severe LB",ISNUMBER(SEARCH("*LB*",VLOOKUP(A133,'FBS input file'!A:M,10,0)))=TRUE,"LB",ISNUMBER(SEARCH("*LB*",VLOOKUP(A133,'FBS input file'!A:M,10,0)))=FALSE,"No")</f>
        <v>No</v>
      </c>
      <c r="L133" t="str" cm="1">
        <f t="array" ref="L133">IF(D133="Binding",IFERROR(_xlfn.IFS(AND(H133&gt;=$H$1,I133&gt;=$I$1),"Binding",AND(H133&gt;=$H$1,OR(J133&gt;=$J$1,K133="LB")),"Binding",AND(I133&gt;=$I$1,OR(J133&gt;=$J$1,K133="LB")),"Binding",K133="Severe LB","Binding"),"Not Binding"),"-")</f>
        <v>-</v>
      </c>
      <c r="M133">
        <f>IFERROR(_xlfn.NUMBERVALUE(VLOOKUP(A133,'FBS input file'!A:L,12,0)),"No")</f>
        <v>0</v>
      </c>
      <c r="N133" t="str">
        <f>VLOOKUP(A133,'All Plates'!A:K,3,0)</f>
        <v>Consistent Expert</v>
      </c>
      <c r="O133" t="str">
        <f>VLOOKUP(A133,'All Plates'!A:K,7,0)</f>
        <v>medium purity*</v>
      </c>
      <c r="P133">
        <f t="shared" si="15"/>
        <v>-10000</v>
      </c>
      <c r="Q133" s="53">
        <f t="shared" si="16"/>
        <v>0</v>
      </c>
    </row>
    <row r="134" spans="1:17" x14ac:dyDescent="0.25">
      <c r="A134" t="str">
        <f>'All Plates'!A109</f>
        <v>P2_A12</v>
      </c>
      <c r="B134" s="5" t="str">
        <f>'All Plates'!J109</f>
        <v>0110705247</v>
      </c>
      <c r="C134" t="s">
        <v>4328</v>
      </c>
      <c r="D134" t="str">
        <f>IFERROR('All Plates'!K109,"Not Binding")</f>
        <v>Not Binding</v>
      </c>
      <c r="E134" t="str">
        <f>IF(ISNUMBER(SEARCH("Waterlogsy",VLOOKUP(A134,'FBS input file'!A:I,9,0))),"Yes","No")</f>
        <v>No</v>
      </c>
      <c r="F134" t="str">
        <f>IF(ISNUMBER(SEARCH("T2",VLOOKUP(A134,'FBS input file'!A:I,9,0))),"Yes","No")</f>
        <v>No</v>
      </c>
      <c r="G134" t="str">
        <f>IF(ISNUMBER(SEARCH("1D",VLOOKUP(A134,'FBS input file'!A:I,9,0))),"Yes","No")</f>
        <v>No</v>
      </c>
      <c r="H134" s="57">
        <f>IFERROR(_xlfn.NUMBERVALUE(VLOOKUP(A134,'FBS input file'!A:M,13,0)),0)</f>
        <v>0</v>
      </c>
      <c r="I134" s="55">
        <f>IFERROR(_xlfn.NUMBERVALUE(VLOOKUP(A134,'FBS input file'!A:M,11,0)),0)</f>
        <v>0</v>
      </c>
      <c r="J134" s="76" cm="1">
        <f t="array" aca="1" ref="J134" ca="1">IFERROR(ROUND(LOOKUP(9.99999999999999E+307,--MID(VLOOKUP(A134,'FBS input file'!A:L,10,0),MIN(FIND({0,1,2,3,4,5,6,7,8,9},VLOOKUP(A134,'FBS input file'!A:L,10,0)&amp;"0123456789")),ROW(INDIRECT("1:20")))),0),0)</f>
        <v>0</v>
      </c>
      <c r="K134" t="str" cm="1">
        <f t="array" ref="K134">_xlfn.IFS(ISNUMBER(SEARCH("*severe*",VLOOKUP(A134,'FBS input file'!A:M,10,0)))=TRUE,"Severe LB",ISNUMBER(SEARCH("*LB*",VLOOKUP(A134,'FBS input file'!A:M,10,0)))=TRUE,"LB",ISNUMBER(SEARCH("*LB*",VLOOKUP(A134,'FBS input file'!A:M,10,0)))=FALSE,"No")</f>
        <v>No</v>
      </c>
      <c r="L134" t="str" cm="1">
        <f t="array" ref="L134">IF(D134="Binding",IFERROR(_xlfn.IFS(AND(H134&gt;=$H$1,I134&gt;=$I$1),"Binding",AND(H134&gt;=$H$1,OR(J134&gt;=$J$1,K134="LB")),"Binding",AND(I134&gt;=$I$1,OR(J134&gt;=$J$1,K134="LB")),"Binding",K134="Severe LB","Binding"),"Not Binding"),"-")</f>
        <v>-</v>
      </c>
      <c r="M134">
        <f>IFERROR(_xlfn.NUMBERVALUE(VLOOKUP(A134,'FBS input file'!A:L,12,0)),"No")</f>
        <v>0</v>
      </c>
      <c r="N134" t="str">
        <f>VLOOKUP(A134,'All Plates'!A:K,3,0)</f>
        <v>Inconsistent Expert</v>
      </c>
      <c r="O134" t="str">
        <f>VLOOKUP(A134,'All Plates'!A:K,7,0)</f>
        <v>low solubility</v>
      </c>
      <c r="P134">
        <f t="shared" si="15"/>
        <v>-10000</v>
      </c>
      <c r="Q134" s="53">
        <f t="shared" si="16"/>
        <v>0</v>
      </c>
    </row>
    <row r="135" spans="1:17" x14ac:dyDescent="0.25">
      <c r="A135" t="str">
        <f>'All Plates'!A110</f>
        <v>P2_B01</v>
      </c>
      <c r="B135" s="5" t="str">
        <f>'All Plates'!J110</f>
        <v>0110705832</v>
      </c>
      <c r="C135" t="s">
        <v>4329</v>
      </c>
      <c r="D135" t="str">
        <f>IFERROR('All Plates'!K110,"Not Binding")</f>
        <v>Not Binding</v>
      </c>
      <c r="E135" t="str">
        <f>IF(ISNUMBER(SEARCH("Waterlogsy",VLOOKUP(A135,'FBS input file'!A:I,9,0))),"Yes","No")</f>
        <v>No</v>
      </c>
      <c r="F135" t="str">
        <f>IF(ISNUMBER(SEARCH("T2",VLOOKUP(A135,'FBS input file'!A:I,9,0))),"Yes","No")</f>
        <v>No</v>
      </c>
      <c r="G135" t="str">
        <f>IF(ISNUMBER(SEARCH("1D",VLOOKUP(A135,'FBS input file'!A:I,9,0))),"Yes","No")</f>
        <v>No</v>
      </c>
      <c r="H135" s="57">
        <f>IFERROR(_xlfn.NUMBERVALUE(VLOOKUP(A135,'FBS input file'!A:M,13,0)),0)</f>
        <v>0</v>
      </c>
      <c r="I135" s="55">
        <f>IFERROR(_xlfn.NUMBERVALUE(VLOOKUP(A135,'FBS input file'!A:M,11,0)),0)</f>
        <v>0</v>
      </c>
      <c r="J135" s="76" cm="1">
        <f t="array" aca="1" ref="J135" ca="1">IFERROR(ROUND(LOOKUP(9.99999999999999E+307,--MID(VLOOKUP(A135,'FBS input file'!A:L,10,0),MIN(FIND({0,1,2,3,4,5,6,7,8,9},VLOOKUP(A135,'FBS input file'!A:L,10,0)&amp;"0123456789")),ROW(INDIRECT("1:20")))),0),0)</f>
        <v>0</v>
      </c>
      <c r="K135" t="str" cm="1">
        <f t="array" ref="K135">_xlfn.IFS(ISNUMBER(SEARCH("*severe*",VLOOKUP(A135,'FBS input file'!A:M,10,0)))=TRUE,"Severe LB",ISNUMBER(SEARCH("*LB*",VLOOKUP(A135,'FBS input file'!A:M,10,0)))=TRUE,"LB",ISNUMBER(SEARCH("*LB*",VLOOKUP(A135,'FBS input file'!A:M,10,0)))=FALSE,"No")</f>
        <v>No</v>
      </c>
      <c r="L135" t="str" cm="1">
        <f t="array" ref="L135">IF(D135="Binding",IFERROR(_xlfn.IFS(AND(H135&gt;=$H$1,I135&gt;=$I$1),"Binding",AND(H135&gt;=$H$1,OR(J135&gt;=$J$1,K135="LB")),"Binding",AND(I135&gt;=$I$1,OR(J135&gt;=$J$1,K135="LB")),"Binding",K135="Severe LB","Binding"),"Not Binding"),"-")</f>
        <v>-</v>
      </c>
      <c r="M135">
        <f>IFERROR(_xlfn.NUMBERVALUE(VLOOKUP(A135,'FBS input file'!A:L,12,0)),"No")</f>
        <v>0</v>
      </c>
      <c r="N135" t="str">
        <f>VLOOKUP(A135,'All Plates'!A:K,3,0)</f>
        <v>Consistent Expert</v>
      </c>
      <c r="O135" t="str">
        <f>VLOOKUP(A135,'All Plates'!A:K,7,0)</f>
        <v>high purity</v>
      </c>
      <c r="P135">
        <f t="shared" si="15"/>
        <v>-10000</v>
      </c>
      <c r="Q135" s="53">
        <f t="shared" si="16"/>
        <v>0</v>
      </c>
    </row>
    <row r="136" spans="1:17" x14ac:dyDescent="0.25">
      <c r="A136" t="str">
        <f>'All Plates'!A111</f>
        <v>P2_B02</v>
      </c>
      <c r="B136" s="5" t="str">
        <f>'All Plates'!J111</f>
        <v>0110705833</v>
      </c>
      <c r="C136" t="s">
        <v>4330</v>
      </c>
      <c r="D136" t="str">
        <f>IFERROR('All Plates'!K111,"Not Binding")</f>
        <v>Not Binding</v>
      </c>
      <c r="E136" t="str">
        <f>IF(ISNUMBER(SEARCH("Waterlogsy",VLOOKUP(A136,'FBS input file'!A:I,9,0))),"Yes","No")</f>
        <v>No</v>
      </c>
      <c r="F136" t="str">
        <f>IF(ISNUMBER(SEARCH("T2",VLOOKUP(A136,'FBS input file'!A:I,9,0))),"Yes","No")</f>
        <v>No</v>
      </c>
      <c r="G136" t="str">
        <f>IF(ISNUMBER(SEARCH("1D",VLOOKUP(A136,'FBS input file'!A:I,9,0))),"Yes","No")</f>
        <v>No</v>
      </c>
      <c r="H136" s="57">
        <f>IFERROR(_xlfn.NUMBERVALUE(VLOOKUP(A136,'FBS input file'!A:M,13,0)),0)</f>
        <v>0</v>
      </c>
      <c r="I136" s="55">
        <f>IFERROR(_xlfn.NUMBERVALUE(VLOOKUP(A136,'FBS input file'!A:M,11,0)),0)</f>
        <v>0</v>
      </c>
      <c r="J136" s="76" cm="1">
        <f t="array" aca="1" ref="J136" ca="1">IFERROR(ROUND(LOOKUP(9.99999999999999E+307,--MID(VLOOKUP(A136,'FBS input file'!A:L,10,0),MIN(FIND({0,1,2,3,4,5,6,7,8,9},VLOOKUP(A136,'FBS input file'!A:L,10,0)&amp;"0123456789")),ROW(INDIRECT("1:20")))),0),0)</f>
        <v>0</v>
      </c>
      <c r="K136" t="str" cm="1">
        <f t="array" ref="K136">_xlfn.IFS(ISNUMBER(SEARCH("*severe*",VLOOKUP(A136,'FBS input file'!A:M,10,0)))=TRUE,"Severe LB",ISNUMBER(SEARCH("*LB*",VLOOKUP(A136,'FBS input file'!A:M,10,0)))=TRUE,"LB",ISNUMBER(SEARCH("*LB*",VLOOKUP(A136,'FBS input file'!A:M,10,0)))=FALSE,"No")</f>
        <v>No</v>
      </c>
      <c r="L136" t="str" cm="1">
        <f t="array" ref="L136">IF(D136="Binding",IFERROR(_xlfn.IFS(AND(H136&gt;=$H$1,I136&gt;=$I$1),"Binding",AND(H136&gt;=$H$1,OR(J136&gt;=$J$1,K136="LB")),"Binding",AND(I136&gt;=$I$1,OR(J136&gt;=$J$1,K136="LB")),"Binding",K136="Severe LB","Binding"),"Not Binding"),"-")</f>
        <v>-</v>
      </c>
      <c r="M136">
        <f>IFERROR(_xlfn.NUMBERVALUE(VLOOKUP(A136,'FBS input file'!A:L,12,0)),"No")</f>
        <v>0</v>
      </c>
      <c r="N136" t="str">
        <f>VLOOKUP(A136,'All Plates'!A:K,3,0)</f>
        <v>Consistent Expert</v>
      </c>
      <c r="O136" t="str">
        <f>VLOOKUP(A136,'All Plates'!A:K,7,0)</f>
        <v>high purity*</v>
      </c>
      <c r="P136">
        <f t="shared" si="15"/>
        <v>-10000</v>
      </c>
      <c r="Q136" s="53">
        <f t="shared" si="16"/>
        <v>0</v>
      </c>
    </row>
    <row r="137" spans="1:17" x14ac:dyDescent="0.25">
      <c r="A137" t="str">
        <f>'All Plates'!A112</f>
        <v>P2_B03</v>
      </c>
      <c r="B137" s="5" t="str">
        <f>'All Plates'!J112</f>
        <v>0110705834</v>
      </c>
      <c r="C137" t="s">
        <v>4331</v>
      </c>
      <c r="D137" t="str">
        <f>IFERROR('All Plates'!K112,"Not Binding")</f>
        <v>Not Binding</v>
      </c>
      <c r="E137" t="str">
        <f>IF(ISNUMBER(SEARCH("Waterlogsy",VLOOKUP(A137,'FBS input file'!A:I,9,0))),"Yes","No")</f>
        <v>No</v>
      </c>
      <c r="F137" t="str">
        <f>IF(ISNUMBER(SEARCH("T2",VLOOKUP(A137,'FBS input file'!A:I,9,0))),"Yes","No")</f>
        <v>No</v>
      </c>
      <c r="G137" t="str">
        <f>IF(ISNUMBER(SEARCH("1D",VLOOKUP(A137,'FBS input file'!A:I,9,0))),"Yes","No")</f>
        <v>No</v>
      </c>
      <c r="H137" s="57">
        <f>IFERROR(_xlfn.NUMBERVALUE(VLOOKUP(A137,'FBS input file'!A:M,13,0)),0)</f>
        <v>0</v>
      </c>
      <c r="I137" s="55">
        <f>IFERROR(_xlfn.NUMBERVALUE(VLOOKUP(A137,'FBS input file'!A:M,11,0)),0)</f>
        <v>0</v>
      </c>
      <c r="J137" s="76" cm="1">
        <f t="array" aca="1" ref="J137" ca="1">IFERROR(ROUND(LOOKUP(9.99999999999999E+307,--MID(VLOOKUP(A137,'FBS input file'!A:L,10,0),MIN(FIND({0,1,2,3,4,5,6,7,8,9},VLOOKUP(A137,'FBS input file'!A:L,10,0)&amp;"0123456789")),ROW(INDIRECT("1:20")))),0),0)</f>
        <v>0</v>
      </c>
      <c r="K137" t="str" cm="1">
        <f t="array" ref="K137">_xlfn.IFS(ISNUMBER(SEARCH("*severe*",VLOOKUP(A137,'FBS input file'!A:M,10,0)))=TRUE,"Severe LB",ISNUMBER(SEARCH("*LB*",VLOOKUP(A137,'FBS input file'!A:M,10,0)))=TRUE,"LB",ISNUMBER(SEARCH("*LB*",VLOOKUP(A137,'FBS input file'!A:M,10,0)))=FALSE,"No")</f>
        <v>No</v>
      </c>
      <c r="L137" t="str" cm="1">
        <f t="array" ref="L137">IF(D137="Binding",IFERROR(_xlfn.IFS(AND(H137&gt;=$H$1,I137&gt;=$I$1),"Binding",AND(H137&gt;=$H$1,OR(J137&gt;=$J$1,K137="LB")),"Binding",AND(I137&gt;=$I$1,OR(J137&gt;=$J$1,K137="LB")),"Binding",K137="Severe LB","Binding"),"Not Binding"),"-")</f>
        <v>-</v>
      </c>
      <c r="M137">
        <f>IFERROR(_xlfn.NUMBERVALUE(VLOOKUP(A137,'FBS input file'!A:L,12,0)),"No")</f>
        <v>0</v>
      </c>
      <c r="N137" t="str">
        <f>VLOOKUP(A137,'All Plates'!A:K,3,0)</f>
        <v>Consistent Expert</v>
      </c>
      <c r="O137" t="str">
        <f>VLOOKUP(A137,'All Plates'!A:K,7,0)</f>
        <v>high purity</v>
      </c>
      <c r="P137">
        <f t="shared" si="15"/>
        <v>-10000</v>
      </c>
      <c r="Q137" s="53">
        <f t="shared" si="16"/>
        <v>0</v>
      </c>
    </row>
    <row r="138" spans="1:17" x14ac:dyDescent="0.25">
      <c r="A138" t="str">
        <f>'All Plates'!A113</f>
        <v>P2_B04</v>
      </c>
      <c r="B138" s="5" t="str">
        <f>'All Plates'!J113</f>
        <v>0110705835</v>
      </c>
      <c r="C138" t="s">
        <v>4332</v>
      </c>
      <c r="D138" t="str">
        <f>IFERROR('All Plates'!K113,"Not Binding")</f>
        <v>Not Binding</v>
      </c>
      <c r="E138" t="str">
        <f>IF(ISNUMBER(SEARCH("Waterlogsy",VLOOKUP(A138,'FBS input file'!A:I,9,0))),"Yes","No")</f>
        <v>No</v>
      </c>
      <c r="F138" t="str">
        <f>IF(ISNUMBER(SEARCH("T2",VLOOKUP(A138,'FBS input file'!A:I,9,0))),"Yes","No")</f>
        <v>No</v>
      </c>
      <c r="G138" t="str">
        <f>IF(ISNUMBER(SEARCH("1D",VLOOKUP(A138,'FBS input file'!A:I,9,0))),"Yes","No")</f>
        <v>No</v>
      </c>
      <c r="H138" s="57">
        <f>IFERROR(_xlfn.NUMBERVALUE(VLOOKUP(A138,'FBS input file'!A:M,13,0)),0)</f>
        <v>0</v>
      </c>
      <c r="I138" s="55">
        <f>IFERROR(_xlfn.NUMBERVALUE(VLOOKUP(A138,'FBS input file'!A:M,11,0)),0)</f>
        <v>0</v>
      </c>
      <c r="J138" s="76" cm="1">
        <f t="array" aca="1" ref="J138" ca="1">IFERROR(ROUND(LOOKUP(9.99999999999999E+307,--MID(VLOOKUP(A138,'FBS input file'!A:L,10,0),MIN(FIND({0,1,2,3,4,5,6,7,8,9},VLOOKUP(A138,'FBS input file'!A:L,10,0)&amp;"0123456789")),ROW(INDIRECT("1:20")))),0),0)</f>
        <v>0</v>
      </c>
      <c r="K138" t="str" cm="1">
        <f t="array" ref="K138">_xlfn.IFS(ISNUMBER(SEARCH("*severe*",VLOOKUP(A138,'FBS input file'!A:M,10,0)))=TRUE,"Severe LB",ISNUMBER(SEARCH("*LB*",VLOOKUP(A138,'FBS input file'!A:M,10,0)))=TRUE,"LB",ISNUMBER(SEARCH("*LB*",VLOOKUP(A138,'FBS input file'!A:M,10,0)))=FALSE,"No")</f>
        <v>No</v>
      </c>
      <c r="L138" t="str" cm="1">
        <f t="array" ref="L138">IF(D138="Binding",IFERROR(_xlfn.IFS(AND(H138&gt;=$H$1,I138&gt;=$I$1),"Binding",AND(H138&gt;=$H$1,OR(J138&gt;=$J$1,K138="LB")),"Binding",AND(I138&gt;=$I$1,OR(J138&gt;=$J$1,K138="LB")),"Binding",K138="Severe LB","Binding"),"Not Binding"),"-")</f>
        <v>-</v>
      </c>
      <c r="M138">
        <f>IFERROR(_xlfn.NUMBERVALUE(VLOOKUP(A138,'FBS input file'!A:L,12,0)),"No")</f>
        <v>0</v>
      </c>
      <c r="N138" t="str">
        <f>VLOOKUP(A138,'All Plates'!A:K,3,0)</f>
        <v>Consistent Expert</v>
      </c>
      <c r="O138" t="str">
        <f>VLOOKUP(A138,'All Plates'!A:K,7,0)</f>
        <v>high purity</v>
      </c>
      <c r="P138">
        <f t="shared" si="15"/>
        <v>-10000</v>
      </c>
      <c r="Q138" s="53">
        <f t="shared" si="16"/>
        <v>0</v>
      </c>
    </row>
    <row r="139" spans="1:17" x14ac:dyDescent="0.25">
      <c r="A139" t="str">
        <f>'All Plates'!A114</f>
        <v>P2_B05</v>
      </c>
      <c r="B139" s="5" t="str">
        <f>'All Plates'!J114</f>
        <v>0110705836</v>
      </c>
      <c r="C139" t="s">
        <v>4333</v>
      </c>
      <c r="D139" t="str">
        <f>IFERROR('All Plates'!K114,"Not Binding")</f>
        <v>Not Binding</v>
      </c>
      <c r="E139" t="str">
        <f>IF(ISNUMBER(SEARCH("Waterlogsy",VLOOKUP(A139,'FBS input file'!A:I,9,0))),"Yes","No")</f>
        <v>No</v>
      </c>
      <c r="F139" t="str">
        <f>IF(ISNUMBER(SEARCH("T2",VLOOKUP(A139,'FBS input file'!A:I,9,0))),"Yes","No")</f>
        <v>No</v>
      </c>
      <c r="G139" t="str">
        <f>IF(ISNUMBER(SEARCH("1D",VLOOKUP(A139,'FBS input file'!A:I,9,0))),"Yes","No")</f>
        <v>No</v>
      </c>
      <c r="H139" s="57">
        <f>IFERROR(_xlfn.NUMBERVALUE(VLOOKUP(A139,'FBS input file'!A:M,13,0)),0)</f>
        <v>0</v>
      </c>
      <c r="I139" s="55">
        <f>IFERROR(_xlfn.NUMBERVALUE(VLOOKUP(A139,'FBS input file'!A:M,11,0)),0)</f>
        <v>0</v>
      </c>
      <c r="J139" s="76" cm="1">
        <f t="array" aca="1" ref="J139" ca="1">IFERROR(ROUND(LOOKUP(9.99999999999999E+307,--MID(VLOOKUP(A139,'FBS input file'!A:L,10,0),MIN(FIND({0,1,2,3,4,5,6,7,8,9},VLOOKUP(A139,'FBS input file'!A:L,10,0)&amp;"0123456789")),ROW(INDIRECT("1:20")))),0),0)</f>
        <v>0</v>
      </c>
      <c r="K139" t="str" cm="1">
        <f t="array" ref="K139">_xlfn.IFS(ISNUMBER(SEARCH("*severe*",VLOOKUP(A139,'FBS input file'!A:M,10,0)))=TRUE,"Severe LB",ISNUMBER(SEARCH("*LB*",VLOOKUP(A139,'FBS input file'!A:M,10,0)))=TRUE,"LB",ISNUMBER(SEARCH("*LB*",VLOOKUP(A139,'FBS input file'!A:M,10,0)))=FALSE,"No")</f>
        <v>No</v>
      </c>
      <c r="L139" t="str" cm="1">
        <f t="array" ref="L139">IF(D139="Binding",IFERROR(_xlfn.IFS(AND(H139&gt;=$H$1,I139&gt;=$I$1),"Binding",AND(H139&gt;=$H$1,OR(J139&gt;=$J$1,K139="LB")),"Binding",AND(I139&gt;=$I$1,OR(J139&gt;=$J$1,K139="LB")),"Binding",K139="Severe LB","Binding"),"Not Binding"),"-")</f>
        <v>-</v>
      </c>
      <c r="M139">
        <f>IFERROR(_xlfn.NUMBERVALUE(VLOOKUP(A139,'FBS input file'!A:L,12,0)),"No")</f>
        <v>0</v>
      </c>
      <c r="N139" t="str">
        <f>VLOOKUP(A139,'All Plates'!A:K,3,0)</f>
        <v>Consistent Expert</v>
      </c>
      <c r="O139" t="str">
        <f>VLOOKUP(A139,'All Plates'!A:K,7,0)</f>
        <v>high purity</v>
      </c>
      <c r="P139">
        <f t="shared" si="15"/>
        <v>-10000</v>
      </c>
      <c r="Q139" s="53">
        <f t="shared" si="16"/>
        <v>0</v>
      </c>
    </row>
    <row r="140" spans="1:17" x14ac:dyDescent="0.25">
      <c r="A140" t="str">
        <f>'All Plates'!A115</f>
        <v>P2_B06</v>
      </c>
      <c r="B140" s="5" t="str">
        <f>'All Plates'!J115</f>
        <v>0110705837</v>
      </c>
      <c r="C140" t="s">
        <v>4334</v>
      </c>
      <c r="D140" t="str">
        <f>IFERROR('All Plates'!K115,"Not Binding")</f>
        <v>Not Binding</v>
      </c>
      <c r="E140" t="str">
        <f>IF(ISNUMBER(SEARCH("Waterlogsy",VLOOKUP(A140,'FBS input file'!A:I,9,0))),"Yes","No")</f>
        <v>No</v>
      </c>
      <c r="F140" t="str">
        <f>IF(ISNUMBER(SEARCH("T2",VLOOKUP(A140,'FBS input file'!A:I,9,0))),"Yes","No")</f>
        <v>No</v>
      </c>
      <c r="G140" t="str">
        <f>IF(ISNUMBER(SEARCH("1D",VLOOKUP(A140,'FBS input file'!A:I,9,0))),"Yes","No")</f>
        <v>No</v>
      </c>
      <c r="H140" s="57">
        <f>IFERROR(_xlfn.NUMBERVALUE(VLOOKUP(A140,'FBS input file'!A:M,13,0)),0)</f>
        <v>0</v>
      </c>
      <c r="I140" s="55">
        <f>IFERROR(_xlfn.NUMBERVALUE(VLOOKUP(A140,'FBS input file'!A:M,11,0)),0)</f>
        <v>0</v>
      </c>
      <c r="J140" s="76" cm="1">
        <f t="array" aca="1" ref="J140" ca="1">IFERROR(ROUND(LOOKUP(9.99999999999999E+307,--MID(VLOOKUP(A140,'FBS input file'!A:L,10,0),MIN(FIND({0,1,2,3,4,5,6,7,8,9},VLOOKUP(A140,'FBS input file'!A:L,10,0)&amp;"0123456789")),ROW(INDIRECT("1:20")))),0),0)</f>
        <v>0</v>
      </c>
      <c r="K140" t="str" cm="1">
        <f t="array" ref="K140">_xlfn.IFS(ISNUMBER(SEARCH("*severe*",VLOOKUP(A140,'FBS input file'!A:M,10,0)))=TRUE,"Severe LB",ISNUMBER(SEARCH("*LB*",VLOOKUP(A140,'FBS input file'!A:M,10,0)))=TRUE,"LB",ISNUMBER(SEARCH("*LB*",VLOOKUP(A140,'FBS input file'!A:M,10,0)))=FALSE,"No")</f>
        <v>No</v>
      </c>
      <c r="L140" t="str" cm="1">
        <f t="array" ref="L140">IF(D140="Binding",IFERROR(_xlfn.IFS(AND(H140&gt;=$H$1,I140&gt;=$I$1),"Binding",AND(H140&gt;=$H$1,OR(J140&gt;=$J$1,K140="LB")),"Binding",AND(I140&gt;=$I$1,OR(J140&gt;=$J$1,K140="LB")),"Binding",K140="Severe LB","Binding"),"Not Binding"),"-")</f>
        <v>-</v>
      </c>
      <c r="M140">
        <f>IFERROR(_xlfn.NUMBERVALUE(VLOOKUP(A140,'FBS input file'!A:L,12,0)),"No")</f>
        <v>0</v>
      </c>
      <c r="N140" t="str">
        <f>VLOOKUP(A140,'All Plates'!A:K,3,0)</f>
        <v>Consistent Expert</v>
      </c>
      <c r="O140" t="str">
        <f>VLOOKUP(A140,'All Plates'!A:K,7,0)</f>
        <v>very high purity*</v>
      </c>
      <c r="P140">
        <f t="shared" si="15"/>
        <v>-10000</v>
      </c>
      <c r="Q140" s="53">
        <f t="shared" si="16"/>
        <v>0</v>
      </c>
    </row>
    <row r="141" spans="1:17" x14ac:dyDescent="0.25">
      <c r="A141" t="str">
        <f>'All Plates'!A116</f>
        <v>P2_B07</v>
      </c>
      <c r="B141" s="5" t="str">
        <f>'All Plates'!J116</f>
        <v>0110705838</v>
      </c>
      <c r="C141" t="s">
        <v>4335</v>
      </c>
      <c r="D141" t="str">
        <f>IFERROR('All Plates'!K116,"Not Binding")</f>
        <v>Not Binding</v>
      </c>
      <c r="E141" t="str">
        <f>IF(ISNUMBER(SEARCH("Waterlogsy",VLOOKUP(A141,'FBS input file'!A:I,9,0))),"Yes","No")</f>
        <v>No</v>
      </c>
      <c r="F141" t="str">
        <f>IF(ISNUMBER(SEARCH("T2",VLOOKUP(A141,'FBS input file'!A:I,9,0))),"Yes","No")</f>
        <v>No</v>
      </c>
      <c r="G141" t="str">
        <f>IF(ISNUMBER(SEARCH("1D",VLOOKUP(A141,'FBS input file'!A:I,9,0))),"Yes","No")</f>
        <v>No</v>
      </c>
      <c r="H141" s="57">
        <f>IFERROR(_xlfn.NUMBERVALUE(VLOOKUP(A141,'FBS input file'!A:M,13,0)),0)</f>
        <v>0</v>
      </c>
      <c r="I141" s="55">
        <f>IFERROR(_xlfn.NUMBERVALUE(VLOOKUP(A141,'FBS input file'!A:M,11,0)),0)</f>
        <v>0</v>
      </c>
      <c r="J141" s="76" cm="1">
        <f t="array" aca="1" ref="J141" ca="1">IFERROR(ROUND(LOOKUP(9.99999999999999E+307,--MID(VLOOKUP(A141,'FBS input file'!A:L,10,0),MIN(FIND({0,1,2,3,4,5,6,7,8,9},VLOOKUP(A141,'FBS input file'!A:L,10,0)&amp;"0123456789")),ROW(INDIRECT("1:20")))),0),0)</f>
        <v>0</v>
      </c>
      <c r="K141" t="str" cm="1">
        <f t="array" ref="K141">_xlfn.IFS(ISNUMBER(SEARCH("*severe*",VLOOKUP(A141,'FBS input file'!A:M,10,0)))=TRUE,"Severe LB",ISNUMBER(SEARCH("*LB*",VLOOKUP(A141,'FBS input file'!A:M,10,0)))=TRUE,"LB",ISNUMBER(SEARCH("*LB*",VLOOKUP(A141,'FBS input file'!A:M,10,0)))=FALSE,"No")</f>
        <v>No</v>
      </c>
      <c r="L141" t="str" cm="1">
        <f t="array" ref="L141">IF(D141="Binding",IFERROR(_xlfn.IFS(AND(H141&gt;=$H$1,I141&gt;=$I$1),"Binding",AND(H141&gt;=$H$1,OR(J141&gt;=$J$1,K141="LB")),"Binding",AND(I141&gt;=$I$1,OR(J141&gt;=$J$1,K141="LB")),"Binding",K141="Severe LB","Binding"),"Not Binding"),"-")</f>
        <v>-</v>
      </c>
      <c r="M141">
        <f>IFERROR(_xlfn.NUMBERVALUE(VLOOKUP(A141,'FBS input file'!A:L,12,0)),"No")</f>
        <v>0</v>
      </c>
      <c r="N141" t="str">
        <f>VLOOKUP(A141,'All Plates'!A:K,3,0)</f>
        <v>Inconsistent Expert</v>
      </c>
      <c r="O141" t="str">
        <f>VLOOKUP(A141,'All Plates'!A:K,7,0)</f>
        <v>low solubility</v>
      </c>
      <c r="P141">
        <f t="shared" si="15"/>
        <v>-10000</v>
      </c>
      <c r="Q141" s="53">
        <f t="shared" si="16"/>
        <v>0</v>
      </c>
    </row>
    <row r="142" spans="1:17" x14ac:dyDescent="0.25">
      <c r="A142" t="str">
        <f>'All Plates'!A117</f>
        <v>P2_B08</v>
      </c>
      <c r="B142" s="5" t="str">
        <f>'All Plates'!J117</f>
        <v>0110705839</v>
      </c>
      <c r="C142" t="s">
        <v>4336</v>
      </c>
      <c r="D142" t="str">
        <f>IFERROR('All Plates'!K117,"Not Binding")</f>
        <v>Not Binding</v>
      </c>
      <c r="E142" t="str">
        <f>IF(ISNUMBER(SEARCH("Waterlogsy",VLOOKUP(A142,'FBS input file'!A:I,9,0))),"Yes","No")</f>
        <v>No</v>
      </c>
      <c r="F142" t="str">
        <f>IF(ISNUMBER(SEARCH("T2",VLOOKUP(A142,'FBS input file'!A:I,9,0))),"Yes","No")</f>
        <v>No</v>
      </c>
      <c r="G142" t="str">
        <f>IF(ISNUMBER(SEARCH("1D",VLOOKUP(A142,'FBS input file'!A:I,9,0))),"Yes","No")</f>
        <v>No</v>
      </c>
      <c r="H142" s="57">
        <f>IFERROR(_xlfn.NUMBERVALUE(VLOOKUP(A142,'FBS input file'!A:M,13,0)),0)</f>
        <v>0</v>
      </c>
      <c r="I142" s="55">
        <f>IFERROR(_xlfn.NUMBERVALUE(VLOOKUP(A142,'FBS input file'!A:M,11,0)),0)</f>
        <v>0</v>
      </c>
      <c r="J142" s="76" cm="1">
        <f t="array" aca="1" ref="J142" ca="1">IFERROR(ROUND(LOOKUP(9.99999999999999E+307,--MID(VLOOKUP(A142,'FBS input file'!A:L,10,0),MIN(FIND({0,1,2,3,4,5,6,7,8,9},VLOOKUP(A142,'FBS input file'!A:L,10,0)&amp;"0123456789")),ROW(INDIRECT("1:20")))),0),0)</f>
        <v>0</v>
      </c>
      <c r="K142" t="str" cm="1">
        <f t="array" ref="K142">_xlfn.IFS(ISNUMBER(SEARCH("*severe*",VLOOKUP(A142,'FBS input file'!A:M,10,0)))=TRUE,"Severe LB",ISNUMBER(SEARCH("*LB*",VLOOKUP(A142,'FBS input file'!A:M,10,0)))=TRUE,"LB",ISNUMBER(SEARCH("*LB*",VLOOKUP(A142,'FBS input file'!A:M,10,0)))=FALSE,"No")</f>
        <v>No</v>
      </c>
      <c r="L142" t="str" cm="1">
        <f t="array" ref="L142">IF(D142="Binding",IFERROR(_xlfn.IFS(AND(H142&gt;=$H$1,I142&gt;=$I$1),"Binding",AND(H142&gt;=$H$1,OR(J142&gt;=$J$1,K142="LB")),"Binding",AND(I142&gt;=$I$1,OR(J142&gt;=$J$1,K142="LB")),"Binding",K142="Severe LB","Binding"),"Not Binding"),"-")</f>
        <v>-</v>
      </c>
      <c r="M142">
        <f>IFERROR(_xlfn.NUMBERVALUE(VLOOKUP(A142,'FBS input file'!A:L,12,0)),"No")</f>
        <v>0</v>
      </c>
      <c r="N142" t="str">
        <f>VLOOKUP(A142,'All Plates'!A:K,3,0)</f>
        <v>Consistent Expert</v>
      </c>
      <c r="O142" t="str">
        <f>VLOOKUP(A142,'All Plates'!A:K,7,0)</f>
        <v>high purity</v>
      </c>
      <c r="P142">
        <f t="shared" si="15"/>
        <v>-10000</v>
      </c>
      <c r="Q142" s="53">
        <f t="shared" si="16"/>
        <v>0</v>
      </c>
    </row>
    <row r="143" spans="1:17" x14ac:dyDescent="0.25">
      <c r="A143" t="str">
        <f>'All Plates'!A118</f>
        <v>P2_B09</v>
      </c>
      <c r="B143" s="5" t="str">
        <f>'All Plates'!J118</f>
        <v>0110705840</v>
      </c>
      <c r="C143" t="s">
        <v>4337</v>
      </c>
      <c r="D143" t="str">
        <f>IFERROR('All Plates'!K118,"Not Binding")</f>
        <v>Not Binding</v>
      </c>
      <c r="E143" t="str">
        <f>IF(ISNUMBER(SEARCH("Waterlogsy",VLOOKUP(A143,'FBS input file'!A:I,9,0))),"Yes","No")</f>
        <v>No</v>
      </c>
      <c r="F143" t="str">
        <f>IF(ISNUMBER(SEARCH("T2",VLOOKUP(A143,'FBS input file'!A:I,9,0))),"Yes","No")</f>
        <v>No</v>
      </c>
      <c r="G143" t="str">
        <f>IF(ISNUMBER(SEARCH("1D",VLOOKUP(A143,'FBS input file'!A:I,9,0))),"Yes","No")</f>
        <v>No</v>
      </c>
      <c r="H143" s="57">
        <f>IFERROR(_xlfn.NUMBERVALUE(VLOOKUP(A143,'FBS input file'!A:M,13,0)),0)</f>
        <v>0</v>
      </c>
      <c r="I143" s="55">
        <f>IFERROR(_xlfn.NUMBERVALUE(VLOOKUP(A143,'FBS input file'!A:M,11,0)),0)</f>
        <v>0</v>
      </c>
      <c r="J143" s="76" cm="1">
        <f t="array" aca="1" ref="J143" ca="1">IFERROR(ROUND(LOOKUP(9.99999999999999E+307,--MID(VLOOKUP(A143,'FBS input file'!A:L,10,0),MIN(FIND({0,1,2,3,4,5,6,7,8,9},VLOOKUP(A143,'FBS input file'!A:L,10,0)&amp;"0123456789")),ROW(INDIRECT("1:20")))),0),0)</f>
        <v>0</v>
      </c>
      <c r="K143" t="str" cm="1">
        <f t="array" ref="K143">_xlfn.IFS(ISNUMBER(SEARCH("*severe*",VLOOKUP(A143,'FBS input file'!A:M,10,0)))=TRUE,"Severe LB",ISNUMBER(SEARCH("*LB*",VLOOKUP(A143,'FBS input file'!A:M,10,0)))=TRUE,"LB",ISNUMBER(SEARCH("*LB*",VLOOKUP(A143,'FBS input file'!A:M,10,0)))=FALSE,"No")</f>
        <v>No</v>
      </c>
      <c r="L143" t="str" cm="1">
        <f t="array" ref="L143">IF(D143="Binding",IFERROR(_xlfn.IFS(AND(H143&gt;=$H$1,I143&gt;=$I$1),"Binding",AND(H143&gt;=$H$1,OR(J143&gt;=$J$1,K143="LB")),"Binding",AND(I143&gt;=$I$1,OR(J143&gt;=$J$1,K143="LB")),"Binding",K143="Severe LB","Binding"),"Not Binding"),"-")</f>
        <v>-</v>
      </c>
      <c r="M143">
        <f>IFERROR(_xlfn.NUMBERVALUE(VLOOKUP(A143,'FBS input file'!A:L,12,0)),"No")</f>
        <v>0</v>
      </c>
      <c r="N143" t="str">
        <f>VLOOKUP(A143,'All Plates'!A:K,3,0)</f>
        <v>Consistent Expert</v>
      </c>
      <c r="O143" t="str">
        <f>VLOOKUP(A143,'All Plates'!A:K,7,0)</f>
        <v>high purity</v>
      </c>
      <c r="P143">
        <f t="shared" si="15"/>
        <v>-10000</v>
      </c>
      <c r="Q143" s="53">
        <f t="shared" si="16"/>
        <v>0</v>
      </c>
    </row>
    <row r="144" spans="1:17" x14ac:dyDescent="0.25">
      <c r="A144" t="str">
        <f>'All Plates'!A119</f>
        <v>P2_B10</v>
      </c>
      <c r="B144" s="5" t="str">
        <f>'All Plates'!J119</f>
        <v>0110705841</v>
      </c>
      <c r="C144" t="s">
        <v>4338</v>
      </c>
      <c r="D144" t="str">
        <f>IFERROR('All Plates'!K119,"Not Binding")</f>
        <v>Not Binding</v>
      </c>
      <c r="E144" t="str">
        <f>IF(ISNUMBER(SEARCH("Waterlogsy",VLOOKUP(A144,'FBS input file'!A:I,9,0))),"Yes","No")</f>
        <v>No</v>
      </c>
      <c r="F144" t="str">
        <f>IF(ISNUMBER(SEARCH("T2",VLOOKUP(A144,'FBS input file'!A:I,9,0))),"Yes","No")</f>
        <v>No</v>
      </c>
      <c r="G144" t="str">
        <f>IF(ISNUMBER(SEARCH("1D",VLOOKUP(A144,'FBS input file'!A:I,9,0))),"Yes","No")</f>
        <v>No</v>
      </c>
      <c r="H144" s="57">
        <f>IFERROR(_xlfn.NUMBERVALUE(VLOOKUP(A144,'FBS input file'!A:M,13,0)),0)</f>
        <v>0</v>
      </c>
      <c r="I144" s="55">
        <f>IFERROR(_xlfn.NUMBERVALUE(VLOOKUP(A144,'FBS input file'!A:M,11,0)),0)</f>
        <v>0</v>
      </c>
      <c r="J144" s="76" cm="1">
        <f t="array" aca="1" ref="J144" ca="1">IFERROR(ROUND(LOOKUP(9.99999999999999E+307,--MID(VLOOKUP(A144,'FBS input file'!A:L,10,0),MIN(FIND({0,1,2,3,4,5,6,7,8,9},VLOOKUP(A144,'FBS input file'!A:L,10,0)&amp;"0123456789")),ROW(INDIRECT("1:20")))),0),0)</f>
        <v>0</v>
      </c>
      <c r="K144" t="str" cm="1">
        <f t="array" ref="K144">_xlfn.IFS(ISNUMBER(SEARCH("*severe*",VLOOKUP(A144,'FBS input file'!A:M,10,0)))=TRUE,"Severe LB",ISNUMBER(SEARCH("*LB*",VLOOKUP(A144,'FBS input file'!A:M,10,0)))=TRUE,"LB",ISNUMBER(SEARCH("*LB*",VLOOKUP(A144,'FBS input file'!A:M,10,0)))=FALSE,"No")</f>
        <v>No</v>
      </c>
      <c r="L144" t="str" cm="1">
        <f t="array" ref="L144">IF(D144="Binding",IFERROR(_xlfn.IFS(AND(H144&gt;=$H$1,I144&gt;=$I$1),"Binding",AND(H144&gt;=$H$1,OR(J144&gt;=$J$1,K144="LB")),"Binding",AND(I144&gt;=$I$1,OR(J144&gt;=$J$1,K144="LB")),"Binding",K144="Severe LB","Binding"),"Not Binding"),"-")</f>
        <v>-</v>
      </c>
      <c r="M144">
        <f>IFERROR(_xlfn.NUMBERVALUE(VLOOKUP(A144,'FBS input file'!A:L,12,0)),"No")</f>
        <v>0</v>
      </c>
      <c r="N144" t="str">
        <f>VLOOKUP(A144,'All Plates'!A:K,3,0)</f>
        <v>Consistent Expert</v>
      </c>
      <c r="O144" t="str">
        <f>VLOOKUP(A144,'All Plates'!A:K,7,0)</f>
        <v>medium purity*</v>
      </c>
      <c r="P144">
        <f t="shared" si="15"/>
        <v>-10000</v>
      </c>
      <c r="Q144" s="53">
        <f t="shared" si="16"/>
        <v>0</v>
      </c>
    </row>
    <row r="145" spans="1:17" x14ac:dyDescent="0.25">
      <c r="A145" t="str">
        <f>'All Plates'!A120</f>
        <v>P2_B11</v>
      </c>
      <c r="B145" s="5" t="str">
        <f>'All Plates'!J120</f>
        <v>0110705842</v>
      </c>
      <c r="C145" t="s">
        <v>4339</v>
      </c>
      <c r="D145" t="str">
        <f>IFERROR('All Plates'!K120,"Not Binding")</f>
        <v>Not Binding</v>
      </c>
      <c r="E145" t="str">
        <f>IF(ISNUMBER(SEARCH("Waterlogsy",VLOOKUP(A145,'FBS input file'!A:I,9,0))),"Yes","No")</f>
        <v>No</v>
      </c>
      <c r="F145" t="str">
        <f>IF(ISNUMBER(SEARCH("T2",VLOOKUP(A145,'FBS input file'!A:I,9,0))),"Yes","No")</f>
        <v>No</v>
      </c>
      <c r="G145" t="str">
        <f>IF(ISNUMBER(SEARCH("1D",VLOOKUP(A145,'FBS input file'!A:I,9,0))),"Yes","No")</f>
        <v>No</v>
      </c>
      <c r="H145" s="57">
        <f>IFERROR(_xlfn.NUMBERVALUE(VLOOKUP(A145,'FBS input file'!A:M,13,0)),0)</f>
        <v>0</v>
      </c>
      <c r="I145" s="55">
        <f>IFERROR(_xlfn.NUMBERVALUE(VLOOKUP(A145,'FBS input file'!A:M,11,0)),0)</f>
        <v>0</v>
      </c>
      <c r="J145" s="76" cm="1">
        <f t="array" aca="1" ref="J145" ca="1">IFERROR(ROUND(LOOKUP(9.99999999999999E+307,--MID(VLOOKUP(A145,'FBS input file'!A:L,10,0),MIN(FIND({0,1,2,3,4,5,6,7,8,9},VLOOKUP(A145,'FBS input file'!A:L,10,0)&amp;"0123456789")),ROW(INDIRECT("1:20")))),0),0)</f>
        <v>0</v>
      </c>
      <c r="K145" t="str" cm="1">
        <f t="array" ref="K145">_xlfn.IFS(ISNUMBER(SEARCH("*severe*",VLOOKUP(A145,'FBS input file'!A:M,10,0)))=TRUE,"Severe LB",ISNUMBER(SEARCH("*LB*",VLOOKUP(A145,'FBS input file'!A:M,10,0)))=TRUE,"LB",ISNUMBER(SEARCH("*LB*",VLOOKUP(A145,'FBS input file'!A:M,10,0)))=FALSE,"No")</f>
        <v>No</v>
      </c>
      <c r="L145" t="str" cm="1">
        <f t="array" ref="L145">IF(D145="Binding",IFERROR(_xlfn.IFS(AND(H145&gt;=$H$1,I145&gt;=$I$1),"Binding",AND(H145&gt;=$H$1,OR(J145&gt;=$J$1,K145="LB")),"Binding",AND(I145&gt;=$I$1,OR(J145&gt;=$J$1,K145="LB")),"Binding",K145="Severe LB","Binding"),"Not Binding"),"-")</f>
        <v>-</v>
      </c>
      <c r="M145">
        <f>IFERROR(_xlfn.NUMBERVALUE(VLOOKUP(A145,'FBS input file'!A:L,12,0)),"No")</f>
        <v>0</v>
      </c>
      <c r="N145" t="str">
        <f>VLOOKUP(A145,'All Plates'!A:K,3,0)</f>
        <v>Consistent Expert</v>
      </c>
      <c r="O145" t="str">
        <f>VLOOKUP(A145,'All Plates'!A:K,7,0)</f>
        <v>high purity</v>
      </c>
      <c r="P145">
        <f t="shared" si="15"/>
        <v>-10000</v>
      </c>
      <c r="Q145" s="53">
        <f t="shared" si="16"/>
        <v>0</v>
      </c>
    </row>
    <row r="146" spans="1:17" x14ac:dyDescent="0.25">
      <c r="A146" t="str">
        <f>'All Plates'!A121</f>
        <v>P2_B12</v>
      </c>
      <c r="B146" s="5" t="str">
        <f>'All Plates'!J121</f>
        <v>0110705843</v>
      </c>
      <c r="C146" t="s">
        <v>4340</v>
      </c>
      <c r="D146" t="str">
        <f>IFERROR('All Plates'!K121,"Not Binding")</f>
        <v>Not Binding</v>
      </c>
      <c r="E146" t="str">
        <f>IF(ISNUMBER(SEARCH("Waterlogsy",VLOOKUP(A146,'FBS input file'!A:I,9,0))),"Yes","No")</f>
        <v>No</v>
      </c>
      <c r="F146" t="str">
        <f>IF(ISNUMBER(SEARCH("T2",VLOOKUP(A146,'FBS input file'!A:I,9,0))),"Yes","No")</f>
        <v>No</v>
      </c>
      <c r="G146" t="str">
        <f>IF(ISNUMBER(SEARCH("1D",VLOOKUP(A146,'FBS input file'!A:I,9,0))),"Yes","No")</f>
        <v>No</v>
      </c>
      <c r="H146" s="57">
        <f>IFERROR(_xlfn.NUMBERVALUE(VLOOKUP(A146,'FBS input file'!A:M,13,0)),0)</f>
        <v>0</v>
      </c>
      <c r="I146" s="55">
        <f>IFERROR(_xlfn.NUMBERVALUE(VLOOKUP(A146,'FBS input file'!A:M,11,0)),0)</f>
        <v>0</v>
      </c>
      <c r="J146" s="76" cm="1">
        <f t="array" aca="1" ref="J146" ca="1">IFERROR(ROUND(LOOKUP(9.99999999999999E+307,--MID(VLOOKUP(A146,'FBS input file'!A:L,10,0),MIN(FIND({0,1,2,3,4,5,6,7,8,9},VLOOKUP(A146,'FBS input file'!A:L,10,0)&amp;"0123456789")),ROW(INDIRECT("1:20")))),0),0)</f>
        <v>0</v>
      </c>
      <c r="K146" t="str" cm="1">
        <f t="array" ref="K146">_xlfn.IFS(ISNUMBER(SEARCH("*severe*",VLOOKUP(A146,'FBS input file'!A:M,10,0)))=TRUE,"Severe LB",ISNUMBER(SEARCH("*LB*",VLOOKUP(A146,'FBS input file'!A:M,10,0)))=TRUE,"LB",ISNUMBER(SEARCH("*LB*",VLOOKUP(A146,'FBS input file'!A:M,10,0)))=FALSE,"No")</f>
        <v>No</v>
      </c>
      <c r="L146" t="str" cm="1">
        <f t="array" ref="L146">IF(D146="Binding",IFERROR(_xlfn.IFS(AND(H146&gt;=$H$1,I146&gt;=$I$1),"Binding",AND(H146&gt;=$H$1,OR(J146&gt;=$J$1,K146="LB")),"Binding",AND(I146&gt;=$I$1,OR(J146&gt;=$J$1,K146="LB")),"Binding",K146="Severe LB","Binding"),"Not Binding"),"-")</f>
        <v>-</v>
      </c>
      <c r="M146">
        <f>IFERROR(_xlfn.NUMBERVALUE(VLOOKUP(A146,'FBS input file'!A:L,12,0)),"No")</f>
        <v>0</v>
      </c>
      <c r="N146" t="str">
        <f>VLOOKUP(A146,'All Plates'!A:K,3,0)</f>
        <v>Consistent Expert</v>
      </c>
      <c r="O146" t="str">
        <f>VLOOKUP(A146,'All Plates'!A:K,7,0)</f>
        <v>addtional signals or too few signals</v>
      </c>
      <c r="P146">
        <f t="shared" si="15"/>
        <v>-10000</v>
      </c>
      <c r="Q146" s="53">
        <f t="shared" si="16"/>
        <v>0</v>
      </c>
    </row>
    <row r="147" spans="1:17" x14ac:dyDescent="0.25">
      <c r="A147" t="str">
        <f>'All Plates'!A122</f>
        <v>P2_C01</v>
      </c>
      <c r="B147" s="5" t="str">
        <f>'All Plates'!J122</f>
        <v>0110705831</v>
      </c>
      <c r="C147" t="s">
        <v>4341</v>
      </c>
      <c r="D147" t="str">
        <f>IFERROR('All Plates'!K122,"Not Binding")</f>
        <v>Not Binding</v>
      </c>
      <c r="E147" t="str">
        <f>IF(ISNUMBER(SEARCH("Waterlogsy",VLOOKUP(A147,'FBS input file'!A:I,9,0))),"Yes","No")</f>
        <v>No</v>
      </c>
      <c r="F147" t="str">
        <f>IF(ISNUMBER(SEARCH("T2",VLOOKUP(A147,'FBS input file'!A:I,9,0))),"Yes","No")</f>
        <v>No</v>
      </c>
      <c r="G147" t="str">
        <f>IF(ISNUMBER(SEARCH("1D",VLOOKUP(A147,'FBS input file'!A:I,9,0))),"Yes","No")</f>
        <v>No</v>
      </c>
      <c r="H147" s="57">
        <f>IFERROR(_xlfn.NUMBERVALUE(VLOOKUP(A147,'FBS input file'!A:M,13,0)),0)</f>
        <v>0</v>
      </c>
      <c r="I147" s="55">
        <f>IFERROR(_xlfn.NUMBERVALUE(VLOOKUP(A147,'FBS input file'!A:M,11,0)),0)</f>
        <v>0</v>
      </c>
      <c r="J147" s="76" cm="1">
        <f t="array" aca="1" ref="J147" ca="1">IFERROR(ROUND(LOOKUP(9.99999999999999E+307,--MID(VLOOKUP(A147,'FBS input file'!A:L,10,0),MIN(FIND({0,1,2,3,4,5,6,7,8,9},VLOOKUP(A147,'FBS input file'!A:L,10,0)&amp;"0123456789")),ROW(INDIRECT("1:20")))),0),0)</f>
        <v>0</v>
      </c>
      <c r="K147" t="str" cm="1">
        <f t="array" ref="K147">_xlfn.IFS(ISNUMBER(SEARCH("*severe*",VLOOKUP(A147,'FBS input file'!A:M,10,0)))=TRUE,"Severe LB",ISNUMBER(SEARCH("*LB*",VLOOKUP(A147,'FBS input file'!A:M,10,0)))=TRUE,"LB",ISNUMBER(SEARCH("*LB*",VLOOKUP(A147,'FBS input file'!A:M,10,0)))=FALSE,"No")</f>
        <v>No</v>
      </c>
      <c r="L147" t="str" cm="1">
        <f t="array" ref="L147">IF(D147="Binding",IFERROR(_xlfn.IFS(AND(H147&gt;=$H$1,I147&gt;=$I$1),"Binding",AND(H147&gt;=$H$1,OR(J147&gt;=$J$1,K147="LB")),"Binding",AND(I147&gt;=$I$1,OR(J147&gt;=$J$1,K147="LB")),"Binding",K147="Severe LB","Binding"),"Not Binding"),"-")</f>
        <v>-</v>
      </c>
      <c r="M147">
        <f>IFERROR(_xlfn.NUMBERVALUE(VLOOKUP(A147,'FBS input file'!A:L,12,0)),"No")</f>
        <v>0</v>
      </c>
      <c r="N147" t="str">
        <f>VLOOKUP(A147,'All Plates'!A:K,3,0)</f>
        <v>Consistent Expert</v>
      </c>
      <c r="O147" t="str">
        <f>VLOOKUP(A147,'All Plates'!A:K,7,0)</f>
        <v>high purity</v>
      </c>
      <c r="P147">
        <f t="shared" si="15"/>
        <v>-10000</v>
      </c>
      <c r="Q147" s="53">
        <f t="shared" si="16"/>
        <v>0</v>
      </c>
    </row>
    <row r="148" spans="1:17" x14ac:dyDescent="0.25">
      <c r="A148" t="str">
        <f>'All Plates'!A123</f>
        <v>P2_C02</v>
      </c>
      <c r="B148" s="5" t="str">
        <f>'All Plates'!J123</f>
        <v>0110705830</v>
      </c>
      <c r="C148" t="s">
        <v>4342</v>
      </c>
      <c r="D148" t="str">
        <f>IFERROR('All Plates'!K123,"Not Binding")</f>
        <v>Not Binding</v>
      </c>
      <c r="E148" t="str">
        <f>IF(ISNUMBER(SEARCH("Waterlogsy",VLOOKUP(A148,'FBS input file'!A:I,9,0))),"Yes","No")</f>
        <v>No</v>
      </c>
      <c r="F148" t="str">
        <f>IF(ISNUMBER(SEARCH("T2",VLOOKUP(A148,'FBS input file'!A:I,9,0))),"Yes","No")</f>
        <v>No</v>
      </c>
      <c r="G148" t="str">
        <f>IF(ISNUMBER(SEARCH("1D",VLOOKUP(A148,'FBS input file'!A:I,9,0))),"Yes","No")</f>
        <v>No</v>
      </c>
      <c r="H148" s="57">
        <f>IFERROR(_xlfn.NUMBERVALUE(VLOOKUP(A148,'FBS input file'!A:M,13,0)),0)</f>
        <v>0</v>
      </c>
      <c r="I148" s="55">
        <f>IFERROR(_xlfn.NUMBERVALUE(VLOOKUP(A148,'FBS input file'!A:M,11,0)),0)</f>
        <v>0</v>
      </c>
      <c r="J148" s="76" cm="1">
        <f t="array" aca="1" ref="J148" ca="1">IFERROR(ROUND(LOOKUP(9.99999999999999E+307,--MID(VLOOKUP(A148,'FBS input file'!A:L,10,0),MIN(FIND({0,1,2,3,4,5,6,7,8,9},VLOOKUP(A148,'FBS input file'!A:L,10,0)&amp;"0123456789")),ROW(INDIRECT("1:20")))),0),0)</f>
        <v>0</v>
      </c>
      <c r="K148" t="str" cm="1">
        <f t="array" ref="K148">_xlfn.IFS(ISNUMBER(SEARCH("*severe*",VLOOKUP(A148,'FBS input file'!A:M,10,0)))=TRUE,"Severe LB",ISNUMBER(SEARCH("*LB*",VLOOKUP(A148,'FBS input file'!A:M,10,0)))=TRUE,"LB",ISNUMBER(SEARCH("*LB*",VLOOKUP(A148,'FBS input file'!A:M,10,0)))=FALSE,"No")</f>
        <v>No</v>
      </c>
      <c r="L148" t="str" cm="1">
        <f t="array" ref="L148">IF(D148="Binding",IFERROR(_xlfn.IFS(AND(H148&gt;=$H$1,I148&gt;=$I$1),"Binding",AND(H148&gt;=$H$1,OR(J148&gt;=$J$1,K148="LB")),"Binding",AND(I148&gt;=$I$1,OR(J148&gt;=$J$1,K148="LB")),"Binding",K148="Severe LB","Binding"),"Not Binding"),"-")</f>
        <v>-</v>
      </c>
      <c r="M148">
        <f>IFERROR(_xlfn.NUMBERVALUE(VLOOKUP(A148,'FBS input file'!A:L,12,0)),"No")</f>
        <v>0</v>
      </c>
      <c r="N148" t="str">
        <f>VLOOKUP(A148,'All Plates'!A:K,3,0)</f>
        <v>Consistent Expert</v>
      </c>
      <c r="O148" t="str">
        <f>VLOOKUP(A148,'All Plates'!A:K,7,0)</f>
        <v>addtional signals or too few signals</v>
      </c>
      <c r="P148">
        <f t="shared" si="15"/>
        <v>-10000</v>
      </c>
      <c r="Q148" s="53">
        <f t="shared" si="16"/>
        <v>0</v>
      </c>
    </row>
    <row r="149" spans="1:17" x14ac:dyDescent="0.25">
      <c r="A149" t="str">
        <f>'All Plates'!A124</f>
        <v>P2_C03</v>
      </c>
      <c r="B149" s="5" t="str">
        <f>'All Plates'!J124</f>
        <v>0110705829</v>
      </c>
      <c r="C149" t="s">
        <v>4343</v>
      </c>
      <c r="D149" t="str">
        <f>IFERROR('All Plates'!K124,"Not Binding")</f>
        <v>Not Binding</v>
      </c>
      <c r="E149" t="str">
        <f>IF(ISNUMBER(SEARCH("Waterlogsy",VLOOKUP(A149,'FBS input file'!A:I,9,0))),"Yes","No")</f>
        <v>No</v>
      </c>
      <c r="F149" t="str">
        <f>IF(ISNUMBER(SEARCH("T2",VLOOKUP(A149,'FBS input file'!A:I,9,0))),"Yes","No")</f>
        <v>No</v>
      </c>
      <c r="G149" t="str">
        <f>IF(ISNUMBER(SEARCH("1D",VLOOKUP(A149,'FBS input file'!A:I,9,0))),"Yes","No")</f>
        <v>No</v>
      </c>
      <c r="H149" s="57">
        <f>IFERROR(_xlfn.NUMBERVALUE(VLOOKUP(A149,'FBS input file'!A:M,13,0)),0)</f>
        <v>0</v>
      </c>
      <c r="I149" s="55">
        <f>IFERROR(_xlfn.NUMBERVALUE(VLOOKUP(A149,'FBS input file'!A:M,11,0)),0)</f>
        <v>0</v>
      </c>
      <c r="J149" s="76" cm="1">
        <f t="array" aca="1" ref="J149" ca="1">IFERROR(ROUND(LOOKUP(9.99999999999999E+307,--MID(VLOOKUP(A149,'FBS input file'!A:L,10,0),MIN(FIND({0,1,2,3,4,5,6,7,8,9},VLOOKUP(A149,'FBS input file'!A:L,10,0)&amp;"0123456789")),ROW(INDIRECT("1:20")))),0),0)</f>
        <v>0</v>
      </c>
      <c r="K149" t="str" cm="1">
        <f t="array" ref="K149">_xlfn.IFS(ISNUMBER(SEARCH("*severe*",VLOOKUP(A149,'FBS input file'!A:M,10,0)))=TRUE,"Severe LB",ISNUMBER(SEARCH("*LB*",VLOOKUP(A149,'FBS input file'!A:M,10,0)))=TRUE,"LB",ISNUMBER(SEARCH("*LB*",VLOOKUP(A149,'FBS input file'!A:M,10,0)))=FALSE,"No")</f>
        <v>No</v>
      </c>
      <c r="L149" t="str" cm="1">
        <f t="array" ref="L149">IF(D149="Binding",IFERROR(_xlfn.IFS(AND(H149&gt;=$H$1,I149&gt;=$I$1),"Binding",AND(H149&gt;=$H$1,OR(J149&gt;=$J$1,K149="LB")),"Binding",AND(I149&gt;=$I$1,OR(J149&gt;=$J$1,K149="LB")),"Binding",K149="Severe LB","Binding"),"Not Binding"),"-")</f>
        <v>-</v>
      </c>
      <c r="M149">
        <f>IFERROR(_xlfn.NUMBERVALUE(VLOOKUP(A149,'FBS input file'!A:L,12,0)),"No")</f>
        <v>0</v>
      </c>
      <c r="N149" t="str">
        <f>VLOOKUP(A149,'All Plates'!A:K,3,0)</f>
        <v>Consistent Expert</v>
      </c>
      <c r="O149" t="str">
        <f>VLOOKUP(A149,'All Plates'!A:K,7,0)</f>
        <v>medium purity*</v>
      </c>
      <c r="P149">
        <f t="shared" si="15"/>
        <v>-10000</v>
      </c>
      <c r="Q149" s="53">
        <f t="shared" si="16"/>
        <v>0</v>
      </c>
    </row>
    <row r="150" spans="1:17" x14ac:dyDescent="0.25">
      <c r="A150" t="str">
        <f>'All Plates'!A125</f>
        <v>P2_C04</v>
      </c>
      <c r="B150" s="5" t="str">
        <f>'All Plates'!J125</f>
        <v>0110705828</v>
      </c>
      <c r="C150" t="s">
        <v>4344</v>
      </c>
      <c r="D150" t="str">
        <f>IFERROR('All Plates'!K125,"Not Binding")</f>
        <v>Not Binding</v>
      </c>
      <c r="E150" t="str">
        <f>IF(ISNUMBER(SEARCH("Waterlogsy",VLOOKUP(A150,'FBS input file'!A:I,9,0))),"Yes","No")</f>
        <v>No</v>
      </c>
      <c r="F150" t="str">
        <f>IF(ISNUMBER(SEARCH("T2",VLOOKUP(A150,'FBS input file'!A:I,9,0))),"Yes","No")</f>
        <v>No</v>
      </c>
      <c r="G150" t="str">
        <f>IF(ISNUMBER(SEARCH("1D",VLOOKUP(A150,'FBS input file'!A:I,9,0))),"Yes","No")</f>
        <v>No</v>
      </c>
      <c r="H150" s="57">
        <f>IFERROR(_xlfn.NUMBERVALUE(VLOOKUP(A150,'FBS input file'!A:M,13,0)),0)</f>
        <v>0</v>
      </c>
      <c r="I150" s="55">
        <f>IFERROR(_xlfn.NUMBERVALUE(VLOOKUP(A150,'FBS input file'!A:M,11,0)),0)</f>
        <v>0</v>
      </c>
      <c r="J150" s="76" cm="1">
        <f t="array" aca="1" ref="J150" ca="1">IFERROR(ROUND(LOOKUP(9.99999999999999E+307,--MID(VLOOKUP(A150,'FBS input file'!A:L,10,0),MIN(FIND({0,1,2,3,4,5,6,7,8,9},VLOOKUP(A150,'FBS input file'!A:L,10,0)&amp;"0123456789")),ROW(INDIRECT("1:20")))),0),0)</f>
        <v>0</v>
      </c>
      <c r="K150" t="str" cm="1">
        <f t="array" ref="K150">_xlfn.IFS(ISNUMBER(SEARCH("*severe*",VLOOKUP(A150,'FBS input file'!A:M,10,0)))=TRUE,"Severe LB",ISNUMBER(SEARCH("*LB*",VLOOKUP(A150,'FBS input file'!A:M,10,0)))=TRUE,"LB",ISNUMBER(SEARCH("*LB*",VLOOKUP(A150,'FBS input file'!A:M,10,0)))=FALSE,"No")</f>
        <v>No</v>
      </c>
      <c r="L150" t="str" cm="1">
        <f t="array" ref="L150">IF(D150="Binding",IFERROR(_xlfn.IFS(AND(H150&gt;=$H$1,I150&gt;=$I$1),"Binding",AND(H150&gt;=$H$1,OR(J150&gt;=$J$1,K150="LB")),"Binding",AND(I150&gt;=$I$1,OR(J150&gt;=$J$1,K150="LB")),"Binding",K150="Severe LB","Binding"),"Not Binding"),"-")</f>
        <v>-</v>
      </c>
      <c r="M150">
        <f>IFERROR(_xlfn.NUMBERVALUE(VLOOKUP(A150,'FBS input file'!A:L,12,0)),"No")</f>
        <v>0</v>
      </c>
      <c r="N150" t="str">
        <f>VLOOKUP(A150,'All Plates'!A:K,3,0)</f>
        <v>Consistent Expert</v>
      </c>
      <c r="O150" t="str">
        <f>VLOOKUP(A150,'All Plates'!A:K,7,0)</f>
        <v>high purity</v>
      </c>
      <c r="P150">
        <f t="shared" si="15"/>
        <v>-10000</v>
      </c>
      <c r="Q150" s="53">
        <f t="shared" si="16"/>
        <v>0</v>
      </c>
    </row>
    <row r="151" spans="1:17" x14ac:dyDescent="0.25">
      <c r="A151" t="str">
        <f>'All Plates'!A126</f>
        <v>P2_C05</v>
      </c>
      <c r="B151" s="5" t="str">
        <f>'All Plates'!J126</f>
        <v>0110705827</v>
      </c>
      <c r="C151" t="s">
        <v>4345</v>
      </c>
      <c r="D151" t="str">
        <f>IFERROR('All Plates'!K126,"Not Binding")</f>
        <v>Not Binding</v>
      </c>
      <c r="E151" t="str">
        <f>IF(ISNUMBER(SEARCH("Waterlogsy",VLOOKUP(A151,'FBS input file'!A:I,9,0))),"Yes","No")</f>
        <v>No</v>
      </c>
      <c r="F151" t="str">
        <f>IF(ISNUMBER(SEARCH("T2",VLOOKUP(A151,'FBS input file'!A:I,9,0))),"Yes","No")</f>
        <v>No</v>
      </c>
      <c r="G151" t="str">
        <f>IF(ISNUMBER(SEARCH("1D",VLOOKUP(A151,'FBS input file'!A:I,9,0))),"Yes","No")</f>
        <v>No</v>
      </c>
      <c r="H151" s="57">
        <f>IFERROR(_xlfn.NUMBERVALUE(VLOOKUP(A151,'FBS input file'!A:M,13,0)),0)</f>
        <v>0</v>
      </c>
      <c r="I151" s="55">
        <f>IFERROR(_xlfn.NUMBERVALUE(VLOOKUP(A151,'FBS input file'!A:M,11,0)),0)</f>
        <v>0</v>
      </c>
      <c r="J151" s="76" cm="1">
        <f t="array" aca="1" ref="J151" ca="1">IFERROR(ROUND(LOOKUP(9.99999999999999E+307,--MID(VLOOKUP(A151,'FBS input file'!A:L,10,0),MIN(FIND({0,1,2,3,4,5,6,7,8,9},VLOOKUP(A151,'FBS input file'!A:L,10,0)&amp;"0123456789")),ROW(INDIRECT("1:20")))),0),0)</f>
        <v>0</v>
      </c>
      <c r="K151" t="str" cm="1">
        <f t="array" ref="K151">_xlfn.IFS(ISNUMBER(SEARCH("*severe*",VLOOKUP(A151,'FBS input file'!A:M,10,0)))=TRUE,"Severe LB",ISNUMBER(SEARCH("*LB*",VLOOKUP(A151,'FBS input file'!A:M,10,0)))=TRUE,"LB",ISNUMBER(SEARCH("*LB*",VLOOKUP(A151,'FBS input file'!A:M,10,0)))=FALSE,"No")</f>
        <v>No</v>
      </c>
      <c r="L151" t="str" cm="1">
        <f t="array" ref="L151">IF(D151="Binding",IFERROR(_xlfn.IFS(AND(H151&gt;=$H$1,I151&gt;=$I$1),"Binding",AND(H151&gt;=$H$1,OR(J151&gt;=$J$1,K151="LB")),"Binding",AND(I151&gt;=$I$1,OR(J151&gt;=$J$1,K151="LB")),"Binding",K151="Severe LB","Binding"),"Not Binding"),"-")</f>
        <v>-</v>
      </c>
      <c r="M151">
        <f>IFERROR(_xlfn.NUMBERVALUE(VLOOKUP(A151,'FBS input file'!A:L,12,0)),"No")</f>
        <v>0</v>
      </c>
      <c r="N151" t="str">
        <f>VLOOKUP(A151,'All Plates'!A:K,3,0)</f>
        <v>Inconsistent Expert</v>
      </c>
      <c r="O151" t="str">
        <f>VLOOKUP(A151,'All Plates'!A:K,7,0)</f>
        <v>addtional signals or too few signals</v>
      </c>
      <c r="P151">
        <f t="shared" si="15"/>
        <v>-10000</v>
      </c>
      <c r="Q151" s="53">
        <f t="shared" si="16"/>
        <v>0</v>
      </c>
    </row>
    <row r="152" spans="1:17" x14ac:dyDescent="0.25">
      <c r="A152" t="str">
        <f>'All Plates'!A127</f>
        <v>P2_C06</v>
      </c>
      <c r="B152" s="5" t="str">
        <f>'All Plates'!J127</f>
        <v>0110705826</v>
      </c>
      <c r="C152" t="s">
        <v>4346</v>
      </c>
      <c r="D152" t="str">
        <f>IFERROR('All Plates'!K127,"Not Binding")</f>
        <v>Not Binding</v>
      </c>
      <c r="E152" t="str">
        <f>IF(ISNUMBER(SEARCH("Waterlogsy",VLOOKUP(A152,'FBS input file'!A:I,9,0))),"Yes","No")</f>
        <v>No</v>
      </c>
      <c r="F152" t="str">
        <f>IF(ISNUMBER(SEARCH("T2",VLOOKUP(A152,'FBS input file'!A:I,9,0))),"Yes","No")</f>
        <v>No</v>
      </c>
      <c r="G152" t="str">
        <f>IF(ISNUMBER(SEARCH("1D",VLOOKUP(A152,'FBS input file'!A:I,9,0))),"Yes","No")</f>
        <v>No</v>
      </c>
      <c r="H152" s="57">
        <f>IFERROR(_xlfn.NUMBERVALUE(VLOOKUP(A152,'FBS input file'!A:M,13,0)),0)</f>
        <v>0</v>
      </c>
      <c r="I152" s="55">
        <f>IFERROR(_xlfn.NUMBERVALUE(VLOOKUP(A152,'FBS input file'!A:M,11,0)),0)</f>
        <v>0</v>
      </c>
      <c r="J152" s="76" cm="1">
        <f t="array" aca="1" ref="J152" ca="1">IFERROR(ROUND(LOOKUP(9.99999999999999E+307,--MID(VLOOKUP(A152,'FBS input file'!A:L,10,0),MIN(FIND({0,1,2,3,4,5,6,7,8,9},VLOOKUP(A152,'FBS input file'!A:L,10,0)&amp;"0123456789")),ROW(INDIRECT("1:20")))),0),0)</f>
        <v>0</v>
      </c>
      <c r="K152" t="str" cm="1">
        <f t="array" ref="K152">_xlfn.IFS(ISNUMBER(SEARCH("*severe*",VLOOKUP(A152,'FBS input file'!A:M,10,0)))=TRUE,"Severe LB",ISNUMBER(SEARCH("*LB*",VLOOKUP(A152,'FBS input file'!A:M,10,0)))=TRUE,"LB",ISNUMBER(SEARCH("*LB*",VLOOKUP(A152,'FBS input file'!A:M,10,0)))=FALSE,"No")</f>
        <v>No</v>
      </c>
      <c r="L152" t="str" cm="1">
        <f t="array" ref="L152">IF(D152="Binding",IFERROR(_xlfn.IFS(AND(H152&gt;=$H$1,I152&gt;=$I$1),"Binding",AND(H152&gt;=$H$1,OR(J152&gt;=$J$1,K152="LB")),"Binding",AND(I152&gt;=$I$1,OR(J152&gt;=$J$1,K152="LB")),"Binding",K152="Severe LB","Binding"),"Not Binding"),"-")</f>
        <v>-</v>
      </c>
      <c r="M152">
        <f>IFERROR(_xlfn.NUMBERVALUE(VLOOKUP(A152,'FBS input file'!A:L,12,0)),"No")</f>
        <v>0</v>
      </c>
      <c r="N152" t="str">
        <f>VLOOKUP(A152,'All Plates'!A:K,3,0)</f>
        <v>Consistent Expert</v>
      </c>
      <c r="O152" t="str">
        <f>VLOOKUP(A152,'All Plates'!A:K,7,0)</f>
        <v>high purity</v>
      </c>
      <c r="P152">
        <f t="shared" si="15"/>
        <v>-10000</v>
      </c>
      <c r="Q152" s="53">
        <f t="shared" si="16"/>
        <v>0</v>
      </c>
    </row>
    <row r="153" spans="1:17" x14ac:dyDescent="0.25">
      <c r="A153" t="str">
        <f>'All Plates'!A128</f>
        <v>P2_C07</v>
      </c>
      <c r="B153" s="5" t="str">
        <f>'All Plates'!J128</f>
        <v>0110705825</v>
      </c>
      <c r="C153" t="s">
        <v>4347</v>
      </c>
      <c r="D153" t="str">
        <f>IFERROR('All Plates'!K128,"Not Binding")</f>
        <v>Not Binding</v>
      </c>
      <c r="E153" t="str">
        <f>IF(ISNUMBER(SEARCH("Waterlogsy",VLOOKUP(A153,'FBS input file'!A:I,9,0))),"Yes","No")</f>
        <v>No</v>
      </c>
      <c r="F153" t="str">
        <f>IF(ISNUMBER(SEARCH("T2",VLOOKUP(A153,'FBS input file'!A:I,9,0))),"Yes","No")</f>
        <v>No</v>
      </c>
      <c r="G153" t="str">
        <f>IF(ISNUMBER(SEARCH("1D",VLOOKUP(A153,'FBS input file'!A:I,9,0))),"Yes","No")</f>
        <v>No</v>
      </c>
      <c r="H153" s="57">
        <f>IFERROR(_xlfn.NUMBERVALUE(VLOOKUP(A153,'FBS input file'!A:M,13,0)),0)</f>
        <v>0</v>
      </c>
      <c r="I153" s="55">
        <f>IFERROR(_xlfn.NUMBERVALUE(VLOOKUP(A153,'FBS input file'!A:M,11,0)),0)</f>
        <v>0</v>
      </c>
      <c r="J153" s="76" cm="1">
        <f t="array" aca="1" ref="J153" ca="1">IFERROR(ROUND(LOOKUP(9.99999999999999E+307,--MID(VLOOKUP(A153,'FBS input file'!A:L,10,0),MIN(FIND({0,1,2,3,4,5,6,7,8,9},VLOOKUP(A153,'FBS input file'!A:L,10,0)&amp;"0123456789")),ROW(INDIRECT("1:20")))),0),0)</f>
        <v>0</v>
      </c>
      <c r="K153" t="str" cm="1">
        <f t="array" ref="K153">_xlfn.IFS(ISNUMBER(SEARCH("*severe*",VLOOKUP(A153,'FBS input file'!A:M,10,0)))=TRUE,"Severe LB",ISNUMBER(SEARCH("*LB*",VLOOKUP(A153,'FBS input file'!A:M,10,0)))=TRUE,"LB",ISNUMBER(SEARCH("*LB*",VLOOKUP(A153,'FBS input file'!A:M,10,0)))=FALSE,"No")</f>
        <v>No</v>
      </c>
      <c r="L153" t="str" cm="1">
        <f t="array" ref="L153">IF(D153="Binding",IFERROR(_xlfn.IFS(AND(H153&gt;=$H$1,I153&gt;=$I$1),"Binding",AND(H153&gt;=$H$1,OR(J153&gt;=$J$1,K153="LB")),"Binding",AND(I153&gt;=$I$1,OR(J153&gt;=$J$1,K153="LB")),"Binding",K153="Severe LB","Binding"),"Not Binding"),"-")</f>
        <v>-</v>
      </c>
      <c r="M153">
        <f>IFERROR(_xlfn.NUMBERVALUE(VLOOKUP(A153,'FBS input file'!A:L,12,0)),"No")</f>
        <v>0</v>
      </c>
      <c r="N153" t="str">
        <f>VLOOKUP(A153,'All Plates'!A:K,3,0)</f>
        <v>Consistent Expert</v>
      </c>
      <c r="O153" t="str">
        <f>VLOOKUP(A153,'All Plates'!A:K,7,0)</f>
        <v>high purity</v>
      </c>
      <c r="P153">
        <f t="shared" si="15"/>
        <v>-10000</v>
      </c>
      <c r="Q153" s="53">
        <f t="shared" si="16"/>
        <v>0</v>
      </c>
    </row>
    <row r="154" spans="1:17" x14ac:dyDescent="0.25">
      <c r="A154" t="str">
        <f>'All Plates'!A129</f>
        <v>P2_C08</v>
      </c>
      <c r="B154" s="5" t="str">
        <f>'All Plates'!J129</f>
        <v>0110705824</v>
      </c>
      <c r="C154" t="s">
        <v>4348</v>
      </c>
      <c r="D154" t="str">
        <f>IFERROR('All Plates'!K129,"Not Binding")</f>
        <v>Not Binding</v>
      </c>
      <c r="E154" t="str">
        <f>IF(ISNUMBER(SEARCH("Waterlogsy",VLOOKUP(A154,'FBS input file'!A:I,9,0))),"Yes","No")</f>
        <v>No</v>
      </c>
      <c r="F154" t="str">
        <f>IF(ISNUMBER(SEARCH("T2",VLOOKUP(A154,'FBS input file'!A:I,9,0))),"Yes","No")</f>
        <v>No</v>
      </c>
      <c r="G154" t="str">
        <f>IF(ISNUMBER(SEARCH("1D",VLOOKUP(A154,'FBS input file'!A:I,9,0))),"Yes","No")</f>
        <v>No</v>
      </c>
      <c r="H154" s="57">
        <f>IFERROR(_xlfn.NUMBERVALUE(VLOOKUP(A154,'FBS input file'!A:M,13,0)),0)</f>
        <v>0</v>
      </c>
      <c r="I154" s="55">
        <f>IFERROR(_xlfn.NUMBERVALUE(VLOOKUP(A154,'FBS input file'!A:M,11,0)),0)</f>
        <v>0</v>
      </c>
      <c r="J154" s="76" cm="1">
        <f t="array" aca="1" ref="J154" ca="1">IFERROR(ROUND(LOOKUP(9.99999999999999E+307,--MID(VLOOKUP(A154,'FBS input file'!A:L,10,0),MIN(FIND({0,1,2,3,4,5,6,7,8,9},VLOOKUP(A154,'FBS input file'!A:L,10,0)&amp;"0123456789")),ROW(INDIRECT("1:20")))),0),0)</f>
        <v>0</v>
      </c>
      <c r="K154" t="str" cm="1">
        <f t="array" ref="K154">_xlfn.IFS(ISNUMBER(SEARCH("*severe*",VLOOKUP(A154,'FBS input file'!A:M,10,0)))=TRUE,"Severe LB",ISNUMBER(SEARCH("*LB*",VLOOKUP(A154,'FBS input file'!A:M,10,0)))=TRUE,"LB",ISNUMBER(SEARCH("*LB*",VLOOKUP(A154,'FBS input file'!A:M,10,0)))=FALSE,"No")</f>
        <v>No</v>
      </c>
      <c r="L154" t="str" cm="1">
        <f t="array" ref="L154">IF(D154="Binding",IFERROR(_xlfn.IFS(AND(H154&gt;=$H$1,I154&gt;=$I$1),"Binding",AND(H154&gt;=$H$1,OR(J154&gt;=$J$1,K154="LB")),"Binding",AND(I154&gt;=$I$1,OR(J154&gt;=$J$1,K154="LB")),"Binding",K154="Severe LB","Binding"),"Not Binding"),"-")</f>
        <v>-</v>
      </c>
      <c r="M154">
        <f>IFERROR(_xlfn.NUMBERVALUE(VLOOKUP(A154,'FBS input file'!A:L,12,0)),"No")</f>
        <v>0</v>
      </c>
      <c r="N154" t="str">
        <f>VLOOKUP(A154,'All Plates'!A:K,3,0)</f>
        <v>Inconsistent Expert</v>
      </c>
      <c r="O154" t="str">
        <f>VLOOKUP(A154,'All Plates'!A:K,7,0)</f>
        <v>low solubility</v>
      </c>
      <c r="P154">
        <f t="shared" si="15"/>
        <v>-10000</v>
      </c>
      <c r="Q154" s="53">
        <f t="shared" si="16"/>
        <v>0</v>
      </c>
    </row>
    <row r="155" spans="1:17" x14ac:dyDescent="0.25">
      <c r="A155" t="str">
        <f>'All Plates'!A130</f>
        <v>P2_C09</v>
      </c>
      <c r="B155" s="5" t="str">
        <f>'All Plates'!J130</f>
        <v>0110705823</v>
      </c>
      <c r="C155" t="s">
        <v>4349</v>
      </c>
      <c r="D155" t="str">
        <f>IFERROR('All Plates'!K130,"Not Binding")</f>
        <v>Not Binding</v>
      </c>
      <c r="E155" t="str">
        <f>IF(ISNUMBER(SEARCH("Waterlogsy",VLOOKUP(A155,'FBS input file'!A:I,9,0))),"Yes","No")</f>
        <v>No</v>
      </c>
      <c r="F155" t="str">
        <f>IF(ISNUMBER(SEARCH("T2",VLOOKUP(A155,'FBS input file'!A:I,9,0))),"Yes","No")</f>
        <v>No</v>
      </c>
      <c r="G155" t="str">
        <f>IF(ISNUMBER(SEARCH("1D",VLOOKUP(A155,'FBS input file'!A:I,9,0))),"Yes","No")</f>
        <v>No</v>
      </c>
      <c r="H155" s="57">
        <f>IFERROR(_xlfn.NUMBERVALUE(VLOOKUP(A155,'FBS input file'!A:M,13,0)),0)</f>
        <v>0</v>
      </c>
      <c r="I155" s="55">
        <f>IFERROR(_xlfn.NUMBERVALUE(VLOOKUP(A155,'FBS input file'!A:M,11,0)),0)</f>
        <v>0</v>
      </c>
      <c r="J155" s="76" cm="1">
        <f t="array" aca="1" ref="J155" ca="1">IFERROR(ROUND(LOOKUP(9.99999999999999E+307,--MID(VLOOKUP(A155,'FBS input file'!A:L,10,0),MIN(FIND({0,1,2,3,4,5,6,7,8,9},VLOOKUP(A155,'FBS input file'!A:L,10,0)&amp;"0123456789")),ROW(INDIRECT("1:20")))),0),0)</f>
        <v>0</v>
      </c>
      <c r="K155" t="str" cm="1">
        <f t="array" ref="K155">_xlfn.IFS(ISNUMBER(SEARCH("*severe*",VLOOKUP(A155,'FBS input file'!A:M,10,0)))=TRUE,"Severe LB",ISNUMBER(SEARCH("*LB*",VLOOKUP(A155,'FBS input file'!A:M,10,0)))=TRUE,"LB",ISNUMBER(SEARCH("*LB*",VLOOKUP(A155,'FBS input file'!A:M,10,0)))=FALSE,"No")</f>
        <v>No</v>
      </c>
      <c r="L155" t="str" cm="1">
        <f t="array" ref="L155">IF(D155="Binding",IFERROR(_xlfn.IFS(AND(H155&gt;=$H$1,I155&gt;=$I$1),"Binding",AND(H155&gt;=$H$1,OR(J155&gt;=$J$1,K155="LB")),"Binding",AND(I155&gt;=$I$1,OR(J155&gt;=$J$1,K155="LB")),"Binding",K155="Severe LB","Binding"),"Not Binding"),"-")</f>
        <v>-</v>
      </c>
      <c r="M155">
        <f>IFERROR(_xlfn.NUMBERVALUE(VLOOKUP(A155,'FBS input file'!A:L,12,0)),"No")</f>
        <v>0</v>
      </c>
      <c r="N155" t="str">
        <f>VLOOKUP(A155,'All Plates'!A:K,3,0)</f>
        <v>Consistent Expert</v>
      </c>
      <c r="O155" t="str">
        <f>VLOOKUP(A155,'All Plates'!A:K,7,0)</f>
        <v>medium purity*</v>
      </c>
      <c r="P155">
        <f t="shared" si="15"/>
        <v>-10000</v>
      </c>
      <c r="Q155" s="53">
        <f t="shared" si="16"/>
        <v>0</v>
      </c>
    </row>
    <row r="156" spans="1:17" x14ac:dyDescent="0.25">
      <c r="A156" t="str">
        <f>'All Plates'!A131</f>
        <v>P2_C10</v>
      </c>
      <c r="B156" s="5" t="str">
        <f>'All Plates'!J131</f>
        <v>0110705822</v>
      </c>
      <c r="C156" t="s">
        <v>4350</v>
      </c>
      <c r="D156" t="str">
        <f>IFERROR('All Plates'!K131,"Not Binding")</f>
        <v>Not Binding</v>
      </c>
      <c r="E156" t="str">
        <f>IF(ISNUMBER(SEARCH("Waterlogsy",VLOOKUP(A156,'FBS input file'!A:I,9,0))),"Yes","No")</f>
        <v>No</v>
      </c>
      <c r="F156" t="str">
        <f>IF(ISNUMBER(SEARCH("T2",VLOOKUP(A156,'FBS input file'!A:I,9,0))),"Yes","No")</f>
        <v>No</v>
      </c>
      <c r="G156" t="str">
        <f>IF(ISNUMBER(SEARCH("1D",VLOOKUP(A156,'FBS input file'!A:I,9,0))),"Yes","No")</f>
        <v>No</v>
      </c>
      <c r="H156" s="57">
        <f>IFERROR(_xlfn.NUMBERVALUE(VLOOKUP(A156,'FBS input file'!A:M,13,0)),0)</f>
        <v>0</v>
      </c>
      <c r="I156" s="55">
        <f>IFERROR(_xlfn.NUMBERVALUE(VLOOKUP(A156,'FBS input file'!A:M,11,0)),0)</f>
        <v>0</v>
      </c>
      <c r="J156" s="76" cm="1">
        <f t="array" aca="1" ref="J156" ca="1">IFERROR(ROUND(LOOKUP(9.99999999999999E+307,--MID(VLOOKUP(A156,'FBS input file'!A:L,10,0),MIN(FIND({0,1,2,3,4,5,6,7,8,9},VLOOKUP(A156,'FBS input file'!A:L,10,0)&amp;"0123456789")),ROW(INDIRECT("1:20")))),0),0)</f>
        <v>0</v>
      </c>
      <c r="K156" t="str" cm="1">
        <f t="array" ref="K156">_xlfn.IFS(ISNUMBER(SEARCH("*severe*",VLOOKUP(A156,'FBS input file'!A:M,10,0)))=TRUE,"Severe LB",ISNUMBER(SEARCH("*LB*",VLOOKUP(A156,'FBS input file'!A:M,10,0)))=TRUE,"LB",ISNUMBER(SEARCH("*LB*",VLOOKUP(A156,'FBS input file'!A:M,10,0)))=FALSE,"No")</f>
        <v>No</v>
      </c>
      <c r="L156" t="str" cm="1">
        <f t="array" ref="L156">IF(D156="Binding",IFERROR(_xlfn.IFS(AND(H156&gt;=$H$1,I156&gt;=$I$1),"Binding",AND(H156&gt;=$H$1,OR(J156&gt;=$J$1,K156="LB")),"Binding",AND(I156&gt;=$I$1,OR(J156&gt;=$J$1,K156="LB")),"Binding",K156="Severe LB","Binding"),"Not Binding"),"-")</f>
        <v>-</v>
      </c>
      <c r="M156">
        <f>IFERROR(_xlfn.NUMBERVALUE(VLOOKUP(A156,'FBS input file'!A:L,12,0)),"No")</f>
        <v>0</v>
      </c>
      <c r="N156" t="str">
        <f>VLOOKUP(A156,'All Plates'!A:K,3,0)</f>
        <v>Consistent Expert</v>
      </c>
      <c r="O156" t="str">
        <f>VLOOKUP(A156,'All Plates'!A:K,7,0)</f>
        <v>high purity</v>
      </c>
      <c r="P156">
        <f t="shared" si="15"/>
        <v>-10000</v>
      </c>
      <c r="Q156" s="53">
        <f t="shared" si="16"/>
        <v>0</v>
      </c>
    </row>
    <row r="157" spans="1:17" x14ac:dyDescent="0.25">
      <c r="A157" t="str">
        <f>'All Plates'!A132</f>
        <v>P2_C11</v>
      </c>
      <c r="B157" s="5" t="str">
        <f>'All Plates'!J132</f>
        <v>0110705821</v>
      </c>
      <c r="C157" t="s">
        <v>4351</v>
      </c>
      <c r="D157" t="str">
        <f>IFERROR('All Plates'!K132,"Not Binding")</f>
        <v>Not Binding</v>
      </c>
      <c r="E157" t="str">
        <f>IF(ISNUMBER(SEARCH("Waterlogsy",VLOOKUP(A157,'FBS input file'!A:I,9,0))),"Yes","No")</f>
        <v>No</v>
      </c>
      <c r="F157" t="str">
        <f>IF(ISNUMBER(SEARCH("T2",VLOOKUP(A157,'FBS input file'!A:I,9,0))),"Yes","No")</f>
        <v>No</v>
      </c>
      <c r="G157" t="str">
        <f>IF(ISNUMBER(SEARCH("1D",VLOOKUP(A157,'FBS input file'!A:I,9,0))),"Yes","No")</f>
        <v>No</v>
      </c>
      <c r="H157" s="57">
        <f>IFERROR(_xlfn.NUMBERVALUE(VLOOKUP(A157,'FBS input file'!A:M,13,0)),0)</f>
        <v>0</v>
      </c>
      <c r="I157" s="55">
        <f>IFERROR(_xlfn.NUMBERVALUE(VLOOKUP(A157,'FBS input file'!A:M,11,0)),0)</f>
        <v>0</v>
      </c>
      <c r="J157" s="76" cm="1">
        <f t="array" aca="1" ref="J157" ca="1">IFERROR(ROUND(LOOKUP(9.99999999999999E+307,--MID(VLOOKUP(A157,'FBS input file'!A:L,10,0),MIN(FIND({0,1,2,3,4,5,6,7,8,9},VLOOKUP(A157,'FBS input file'!A:L,10,0)&amp;"0123456789")),ROW(INDIRECT("1:20")))),0),0)</f>
        <v>0</v>
      </c>
      <c r="K157" t="str" cm="1">
        <f t="array" ref="K157">_xlfn.IFS(ISNUMBER(SEARCH("*severe*",VLOOKUP(A157,'FBS input file'!A:M,10,0)))=TRUE,"Severe LB",ISNUMBER(SEARCH("*LB*",VLOOKUP(A157,'FBS input file'!A:M,10,0)))=TRUE,"LB",ISNUMBER(SEARCH("*LB*",VLOOKUP(A157,'FBS input file'!A:M,10,0)))=FALSE,"No")</f>
        <v>No</v>
      </c>
      <c r="L157" t="str" cm="1">
        <f t="array" ref="L157">IF(D157="Binding",IFERROR(_xlfn.IFS(AND(H157&gt;=$H$1,I157&gt;=$I$1),"Binding",AND(H157&gt;=$H$1,OR(J157&gt;=$J$1,K157="LB")),"Binding",AND(I157&gt;=$I$1,OR(J157&gt;=$J$1,K157="LB")),"Binding",K157="Severe LB","Binding"),"Not Binding"),"-")</f>
        <v>-</v>
      </c>
      <c r="M157">
        <f>IFERROR(_xlfn.NUMBERVALUE(VLOOKUP(A157,'FBS input file'!A:L,12,0)),"No")</f>
        <v>0</v>
      </c>
      <c r="N157" t="str">
        <f>VLOOKUP(A157,'All Plates'!A:K,3,0)</f>
        <v>Inconsistent Expert</v>
      </c>
      <c r="O157" t="str">
        <f>VLOOKUP(A157,'All Plates'!A:K,7,0)</f>
        <v>low solubility</v>
      </c>
      <c r="P157">
        <f t="shared" si="15"/>
        <v>-10000</v>
      </c>
      <c r="Q157" s="53">
        <f t="shared" si="16"/>
        <v>0</v>
      </c>
    </row>
    <row r="158" spans="1:17" x14ac:dyDescent="0.25">
      <c r="A158" t="str">
        <f>'All Plates'!A133</f>
        <v>P2_C12</v>
      </c>
      <c r="B158" s="5" t="str">
        <f>'All Plates'!J133</f>
        <v>0110705820</v>
      </c>
      <c r="C158" t="s">
        <v>4352</v>
      </c>
      <c r="D158" t="str">
        <f>IFERROR('All Plates'!K133,"Not Binding")</f>
        <v>Not Binding</v>
      </c>
      <c r="E158" t="str">
        <f>IF(ISNUMBER(SEARCH("Waterlogsy",VLOOKUP(A158,'FBS input file'!A:I,9,0))),"Yes","No")</f>
        <v>No</v>
      </c>
      <c r="F158" t="str">
        <f>IF(ISNUMBER(SEARCH("T2",VLOOKUP(A158,'FBS input file'!A:I,9,0))),"Yes","No")</f>
        <v>No</v>
      </c>
      <c r="G158" t="str">
        <f>IF(ISNUMBER(SEARCH("1D",VLOOKUP(A158,'FBS input file'!A:I,9,0))),"Yes","No")</f>
        <v>No</v>
      </c>
      <c r="H158" s="57">
        <f>IFERROR(_xlfn.NUMBERVALUE(VLOOKUP(A158,'FBS input file'!A:M,13,0)),0)</f>
        <v>0</v>
      </c>
      <c r="I158" s="55">
        <f>IFERROR(_xlfn.NUMBERVALUE(VLOOKUP(A158,'FBS input file'!A:M,11,0)),0)</f>
        <v>0</v>
      </c>
      <c r="J158" s="76" cm="1">
        <f t="array" aca="1" ref="J158" ca="1">IFERROR(ROUND(LOOKUP(9.99999999999999E+307,--MID(VLOOKUP(A158,'FBS input file'!A:L,10,0),MIN(FIND({0,1,2,3,4,5,6,7,8,9},VLOOKUP(A158,'FBS input file'!A:L,10,0)&amp;"0123456789")),ROW(INDIRECT("1:20")))),0),0)</f>
        <v>0</v>
      </c>
      <c r="K158" t="str" cm="1">
        <f t="array" ref="K158">_xlfn.IFS(ISNUMBER(SEARCH("*severe*",VLOOKUP(A158,'FBS input file'!A:M,10,0)))=TRUE,"Severe LB",ISNUMBER(SEARCH("*LB*",VLOOKUP(A158,'FBS input file'!A:M,10,0)))=TRUE,"LB",ISNUMBER(SEARCH("*LB*",VLOOKUP(A158,'FBS input file'!A:M,10,0)))=FALSE,"No")</f>
        <v>No</v>
      </c>
      <c r="L158" t="str" cm="1">
        <f t="array" ref="L158">IF(D158="Binding",IFERROR(_xlfn.IFS(AND(H158&gt;=$H$1,I158&gt;=$I$1),"Binding",AND(H158&gt;=$H$1,OR(J158&gt;=$J$1,K158="LB")),"Binding",AND(I158&gt;=$I$1,OR(J158&gt;=$J$1,K158="LB")),"Binding",K158="Severe LB","Binding"),"Not Binding"),"-")</f>
        <v>-</v>
      </c>
      <c r="M158">
        <f>IFERROR(_xlfn.NUMBERVALUE(VLOOKUP(A158,'FBS input file'!A:L,12,0)),"No")</f>
        <v>0</v>
      </c>
      <c r="N158" t="str">
        <f>VLOOKUP(A158,'All Plates'!A:K,3,0)</f>
        <v>Inconsistent Expert</v>
      </c>
      <c r="O158" t="str">
        <f>VLOOKUP(A158,'All Plates'!A:K,7,0)</f>
        <v>low solubility</v>
      </c>
      <c r="P158">
        <f t="shared" si="15"/>
        <v>-10000</v>
      </c>
      <c r="Q158" s="53">
        <f t="shared" si="16"/>
        <v>0</v>
      </c>
    </row>
    <row r="159" spans="1:17" x14ac:dyDescent="0.25">
      <c r="A159" t="str">
        <f>'All Plates'!A134</f>
        <v>P2_D01</v>
      </c>
      <c r="B159" s="5" t="str">
        <f>'All Plates'!J134</f>
        <v>0110705808</v>
      </c>
      <c r="C159" t="s">
        <v>4353</v>
      </c>
      <c r="D159" t="str">
        <f>IFERROR('All Plates'!K134,"Not Binding")</f>
        <v>Not Binding</v>
      </c>
      <c r="E159" t="str">
        <f>IF(ISNUMBER(SEARCH("Waterlogsy",VLOOKUP(A159,'FBS input file'!A:I,9,0))),"Yes","No")</f>
        <v>No</v>
      </c>
      <c r="F159" t="str">
        <f>IF(ISNUMBER(SEARCH("T2",VLOOKUP(A159,'FBS input file'!A:I,9,0))),"Yes","No")</f>
        <v>No</v>
      </c>
      <c r="G159" t="str">
        <f>IF(ISNUMBER(SEARCH("1D",VLOOKUP(A159,'FBS input file'!A:I,9,0))),"Yes","No")</f>
        <v>No</v>
      </c>
      <c r="H159" s="57">
        <f>IFERROR(_xlfn.NUMBERVALUE(VLOOKUP(A159,'FBS input file'!A:M,13,0)),0)</f>
        <v>0</v>
      </c>
      <c r="I159" s="55">
        <f>IFERROR(_xlfn.NUMBERVALUE(VLOOKUP(A159,'FBS input file'!A:M,11,0)),0)</f>
        <v>0</v>
      </c>
      <c r="J159" s="76" cm="1">
        <f t="array" aca="1" ref="J159" ca="1">IFERROR(ROUND(LOOKUP(9.99999999999999E+307,--MID(VLOOKUP(A159,'FBS input file'!A:L,10,0),MIN(FIND({0,1,2,3,4,5,6,7,8,9},VLOOKUP(A159,'FBS input file'!A:L,10,0)&amp;"0123456789")),ROW(INDIRECT("1:20")))),0),0)</f>
        <v>0</v>
      </c>
      <c r="K159" t="str" cm="1">
        <f t="array" ref="K159">_xlfn.IFS(ISNUMBER(SEARCH("*severe*",VLOOKUP(A159,'FBS input file'!A:M,10,0)))=TRUE,"Severe LB",ISNUMBER(SEARCH("*LB*",VLOOKUP(A159,'FBS input file'!A:M,10,0)))=TRUE,"LB",ISNUMBER(SEARCH("*LB*",VLOOKUP(A159,'FBS input file'!A:M,10,0)))=FALSE,"No")</f>
        <v>No</v>
      </c>
      <c r="L159" t="str" cm="1">
        <f t="array" ref="L159">IF(D159="Binding",IFERROR(_xlfn.IFS(AND(H159&gt;=$H$1,I159&gt;=$I$1),"Binding",AND(H159&gt;=$H$1,OR(J159&gt;=$J$1,K159="LB")),"Binding",AND(I159&gt;=$I$1,OR(J159&gt;=$J$1,K159="LB")),"Binding",K159="Severe LB","Binding"),"Not Binding"),"-")</f>
        <v>-</v>
      </c>
      <c r="M159">
        <f>IFERROR(_xlfn.NUMBERVALUE(VLOOKUP(A159,'FBS input file'!A:L,12,0)),"No")</f>
        <v>0</v>
      </c>
      <c r="N159" t="str">
        <f>VLOOKUP(A159,'All Plates'!A:K,3,0)</f>
        <v>Consistent Expert</v>
      </c>
      <c r="O159" t="str">
        <f>VLOOKUP(A159,'All Plates'!A:K,7,0)</f>
        <v>very high purity*</v>
      </c>
      <c r="P159">
        <f t="shared" si="15"/>
        <v>-10000</v>
      </c>
      <c r="Q159" s="53">
        <f t="shared" si="16"/>
        <v>0</v>
      </c>
    </row>
    <row r="160" spans="1:17" x14ac:dyDescent="0.25">
      <c r="A160" t="str">
        <f>'All Plates'!A135</f>
        <v>P2_D02</v>
      </c>
      <c r="B160" s="5" t="str">
        <f>'All Plates'!J135</f>
        <v>0110705809</v>
      </c>
      <c r="C160" t="s">
        <v>4354</v>
      </c>
      <c r="D160" t="str">
        <f>IFERROR('All Plates'!K135,"Not Binding")</f>
        <v>Not Binding</v>
      </c>
      <c r="E160" t="str">
        <f>IF(ISNUMBER(SEARCH("Waterlogsy",VLOOKUP(A160,'FBS input file'!A:I,9,0))),"Yes","No")</f>
        <v>No</v>
      </c>
      <c r="F160" t="str">
        <f>IF(ISNUMBER(SEARCH("T2",VLOOKUP(A160,'FBS input file'!A:I,9,0))),"Yes","No")</f>
        <v>No</v>
      </c>
      <c r="G160" t="str">
        <f>IF(ISNUMBER(SEARCH("1D",VLOOKUP(A160,'FBS input file'!A:I,9,0))),"Yes","No")</f>
        <v>No</v>
      </c>
      <c r="H160" s="57">
        <f>IFERROR(_xlfn.NUMBERVALUE(VLOOKUP(A160,'FBS input file'!A:M,13,0)),0)</f>
        <v>0</v>
      </c>
      <c r="I160" s="55">
        <f>IFERROR(_xlfn.NUMBERVALUE(VLOOKUP(A160,'FBS input file'!A:M,11,0)),0)</f>
        <v>0</v>
      </c>
      <c r="J160" s="76" cm="1">
        <f t="array" aca="1" ref="J160" ca="1">IFERROR(ROUND(LOOKUP(9.99999999999999E+307,--MID(VLOOKUP(A160,'FBS input file'!A:L,10,0),MIN(FIND({0,1,2,3,4,5,6,7,8,9},VLOOKUP(A160,'FBS input file'!A:L,10,0)&amp;"0123456789")),ROW(INDIRECT("1:20")))),0),0)</f>
        <v>0</v>
      </c>
      <c r="K160" t="str" cm="1">
        <f t="array" ref="K160">_xlfn.IFS(ISNUMBER(SEARCH("*severe*",VLOOKUP(A160,'FBS input file'!A:M,10,0)))=TRUE,"Severe LB",ISNUMBER(SEARCH("*LB*",VLOOKUP(A160,'FBS input file'!A:M,10,0)))=TRUE,"LB",ISNUMBER(SEARCH("*LB*",VLOOKUP(A160,'FBS input file'!A:M,10,0)))=FALSE,"No")</f>
        <v>No</v>
      </c>
      <c r="L160" t="str" cm="1">
        <f t="array" ref="L160">IF(D160="Binding",IFERROR(_xlfn.IFS(AND(H160&gt;=$H$1,I160&gt;=$I$1),"Binding",AND(H160&gt;=$H$1,OR(J160&gt;=$J$1,K160="LB")),"Binding",AND(I160&gt;=$I$1,OR(J160&gt;=$J$1,K160="LB")),"Binding",K160="Severe LB","Binding"),"Not Binding"),"-")</f>
        <v>-</v>
      </c>
      <c r="M160">
        <f>IFERROR(_xlfn.NUMBERVALUE(VLOOKUP(A160,'FBS input file'!A:L,12,0)),"No")</f>
        <v>0</v>
      </c>
      <c r="N160" t="str">
        <f>VLOOKUP(A160,'All Plates'!A:K,3,0)</f>
        <v>Consistent Expert</v>
      </c>
      <c r="O160" t="str">
        <f>VLOOKUP(A160,'All Plates'!A:K,7,0)</f>
        <v>high purity</v>
      </c>
      <c r="P160">
        <f t="shared" si="15"/>
        <v>-10000</v>
      </c>
      <c r="Q160" s="53">
        <f t="shared" si="16"/>
        <v>0</v>
      </c>
    </row>
    <row r="161" spans="1:17" x14ac:dyDescent="0.25">
      <c r="A161" t="str">
        <f>'All Plates'!A136</f>
        <v>P2_D03</v>
      </c>
      <c r="B161" s="5" t="str">
        <f>'All Plates'!J136</f>
        <v>0110705810</v>
      </c>
      <c r="C161" t="s">
        <v>4355</v>
      </c>
      <c r="D161" t="str">
        <f>IFERROR('All Plates'!K136,"Not Binding")</f>
        <v>Not Binding</v>
      </c>
      <c r="E161" t="str">
        <f>IF(ISNUMBER(SEARCH("Waterlogsy",VLOOKUP(A161,'FBS input file'!A:I,9,0))),"Yes","No")</f>
        <v>No</v>
      </c>
      <c r="F161" t="str">
        <f>IF(ISNUMBER(SEARCH("T2",VLOOKUP(A161,'FBS input file'!A:I,9,0))),"Yes","No")</f>
        <v>No</v>
      </c>
      <c r="G161" t="str">
        <f>IF(ISNUMBER(SEARCH("1D",VLOOKUP(A161,'FBS input file'!A:I,9,0))),"Yes","No")</f>
        <v>No</v>
      </c>
      <c r="H161" s="57">
        <f>IFERROR(_xlfn.NUMBERVALUE(VLOOKUP(A161,'FBS input file'!A:M,13,0)),0)</f>
        <v>0</v>
      </c>
      <c r="I161" s="55">
        <f>IFERROR(_xlfn.NUMBERVALUE(VLOOKUP(A161,'FBS input file'!A:M,11,0)),0)</f>
        <v>0</v>
      </c>
      <c r="J161" s="76" cm="1">
        <f t="array" aca="1" ref="J161" ca="1">IFERROR(ROUND(LOOKUP(9.99999999999999E+307,--MID(VLOOKUP(A161,'FBS input file'!A:L,10,0),MIN(FIND({0,1,2,3,4,5,6,7,8,9},VLOOKUP(A161,'FBS input file'!A:L,10,0)&amp;"0123456789")),ROW(INDIRECT("1:20")))),0),0)</f>
        <v>0</v>
      </c>
      <c r="K161" t="str" cm="1">
        <f t="array" ref="K161">_xlfn.IFS(ISNUMBER(SEARCH("*severe*",VLOOKUP(A161,'FBS input file'!A:M,10,0)))=TRUE,"Severe LB",ISNUMBER(SEARCH("*LB*",VLOOKUP(A161,'FBS input file'!A:M,10,0)))=TRUE,"LB",ISNUMBER(SEARCH("*LB*",VLOOKUP(A161,'FBS input file'!A:M,10,0)))=FALSE,"No")</f>
        <v>No</v>
      </c>
      <c r="L161" t="str" cm="1">
        <f t="array" ref="L161">IF(D161="Binding",IFERROR(_xlfn.IFS(AND(H161&gt;=$H$1,I161&gt;=$I$1),"Binding",AND(H161&gt;=$H$1,OR(J161&gt;=$J$1,K161="LB")),"Binding",AND(I161&gt;=$I$1,OR(J161&gt;=$J$1,K161="LB")),"Binding",K161="Severe LB","Binding"),"Not Binding"),"-")</f>
        <v>-</v>
      </c>
      <c r="M161">
        <f>IFERROR(_xlfn.NUMBERVALUE(VLOOKUP(A161,'FBS input file'!A:L,12,0)),"No")</f>
        <v>0</v>
      </c>
      <c r="N161" t="str">
        <f>VLOOKUP(A161,'All Plates'!A:K,3,0)</f>
        <v>Consistent Expert</v>
      </c>
      <c r="O161" t="str">
        <f>VLOOKUP(A161,'All Plates'!A:K,7,0)</f>
        <v>high purity</v>
      </c>
      <c r="P161">
        <f t="shared" si="15"/>
        <v>-10000</v>
      </c>
      <c r="Q161" s="53">
        <f t="shared" si="16"/>
        <v>0</v>
      </c>
    </row>
    <row r="162" spans="1:17" x14ac:dyDescent="0.25">
      <c r="A162" t="str">
        <f>'All Plates'!A137</f>
        <v>P2_D04</v>
      </c>
      <c r="B162" s="5" t="str">
        <f>'All Plates'!J137</f>
        <v>0110705811</v>
      </c>
      <c r="C162" t="s">
        <v>4356</v>
      </c>
      <c r="D162" t="str">
        <f>IFERROR('All Plates'!K137,"Not Binding")</f>
        <v>Not Binding</v>
      </c>
      <c r="E162" t="str">
        <f>IF(ISNUMBER(SEARCH("Waterlogsy",VLOOKUP(A162,'FBS input file'!A:I,9,0))),"Yes","No")</f>
        <v>No</v>
      </c>
      <c r="F162" t="str">
        <f>IF(ISNUMBER(SEARCH("T2",VLOOKUP(A162,'FBS input file'!A:I,9,0))),"Yes","No")</f>
        <v>No</v>
      </c>
      <c r="G162" t="str">
        <f>IF(ISNUMBER(SEARCH("1D",VLOOKUP(A162,'FBS input file'!A:I,9,0))),"Yes","No")</f>
        <v>No</v>
      </c>
      <c r="H162" s="57">
        <f>IFERROR(_xlfn.NUMBERVALUE(VLOOKUP(A162,'FBS input file'!A:M,13,0)),0)</f>
        <v>0</v>
      </c>
      <c r="I162" s="55">
        <f>IFERROR(_xlfn.NUMBERVALUE(VLOOKUP(A162,'FBS input file'!A:M,11,0)),0)</f>
        <v>0</v>
      </c>
      <c r="J162" s="76" cm="1">
        <f t="array" aca="1" ref="J162" ca="1">IFERROR(ROUND(LOOKUP(9.99999999999999E+307,--MID(VLOOKUP(A162,'FBS input file'!A:L,10,0),MIN(FIND({0,1,2,3,4,5,6,7,8,9},VLOOKUP(A162,'FBS input file'!A:L,10,0)&amp;"0123456789")),ROW(INDIRECT("1:20")))),0),0)</f>
        <v>0</v>
      </c>
      <c r="K162" t="str" cm="1">
        <f t="array" ref="K162">_xlfn.IFS(ISNUMBER(SEARCH("*severe*",VLOOKUP(A162,'FBS input file'!A:M,10,0)))=TRUE,"Severe LB",ISNUMBER(SEARCH("*LB*",VLOOKUP(A162,'FBS input file'!A:M,10,0)))=TRUE,"LB",ISNUMBER(SEARCH("*LB*",VLOOKUP(A162,'FBS input file'!A:M,10,0)))=FALSE,"No")</f>
        <v>No</v>
      </c>
      <c r="L162" t="str" cm="1">
        <f t="array" ref="L162">IF(D162="Binding",IFERROR(_xlfn.IFS(AND(H162&gt;=$H$1,I162&gt;=$I$1),"Binding",AND(H162&gt;=$H$1,OR(J162&gt;=$J$1,K162="LB")),"Binding",AND(I162&gt;=$I$1,OR(J162&gt;=$J$1,K162="LB")),"Binding",K162="Severe LB","Binding"),"Not Binding"),"-")</f>
        <v>-</v>
      </c>
      <c r="M162">
        <f>IFERROR(_xlfn.NUMBERVALUE(VLOOKUP(A162,'FBS input file'!A:L,12,0)),"No")</f>
        <v>0</v>
      </c>
      <c r="N162" t="str">
        <f>VLOOKUP(A162,'All Plates'!A:K,3,0)</f>
        <v>Consistent Expert</v>
      </c>
      <c r="O162" t="str">
        <f>VLOOKUP(A162,'All Plates'!A:K,7,0)</f>
        <v>high purity</v>
      </c>
      <c r="P162">
        <f t="shared" si="15"/>
        <v>-10000</v>
      </c>
      <c r="Q162" s="53">
        <f t="shared" si="16"/>
        <v>0</v>
      </c>
    </row>
    <row r="163" spans="1:17" x14ac:dyDescent="0.25">
      <c r="A163" t="str">
        <f>'All Plates'!A138</f>
        <v>P2_D05</v>
      </c>
      <c r="B163" s="5" t="str">
        <f>'All Plates'!J138</f>
        <v>0110705812</v>
      </c>
      <c r="C163" t="s">
        <v>4357</v>
      </c>
      <c r="D163" t="str">
        <f>IFERROR('All Plates'!K138,"Not Binding")</f>
        <v>Not Binding</v>
      </c>
      <c r="E163" t="str">
        <f>IF(ISNUMBER(SEARCH("Waterlogsy",VLOOKUP(A163,'FBS input file'!A:I,9,0))),"Yes","No")</f>
        <v>No</v>
      </c>
      <c r="F163" t="str">
        <f>IF(ISNUMBER(SEARCH("T2",VLOOKUP(A163,'FBS input file'!A:I,9,0))),"Yes","No")</f>
        <v>No</v>
      </c>
      <c r="G163" t="str">
        <f>IF(ISNUMBER(SEARCH("1D",VLOOKUP(A163,'FBS input file'!A:I,9,0))),"Yes","No")</f>
        <v>No</v>
      </c>
      <c r="H163" s="57">
        <f>IFERROR(_xlfn.NUMBERVALUE(VLOOKUP(A163,'FBS input file'!A:M,13,0)),0)</f>
        <v>0</v>
      </c>
      <c r="I163" s="55">
        <f>IFERROR(_xlfn.NUMBERVALUE(VLOOKUP(A163,'FBS input file'!A:M,11,0)),0)</f>
        <v>0</v>
      </c>
      <c r="J163" s="76" cm="1">
        <f t="array" aca="1" ref="J163" ca="1">IFERROR(ROUND(LOOKUP(9.99999999999999E+307,--MID(VLOOKUP(A163,'FBS input file'!A:L,10,0),MIN(FIND({0,1,2,3,4,5,6,7,8,9},VLOOKUP(A163,'FBS input file'!A:L,10,0)&amp;"0123456789")),ROW(INDIRECT("1:20")))),0),0)</f>
        <v>0</v>
      </c>
      <c r="K163" t="str" cm="1">
        <f t="array" ref="K163">_xlfn.IFS(ISNUMBER(SEARCH("*severe*",VLOOKUP(A163,'FBS input file'!A:M,10,0)))=TRUE,"Severe LB",ISNUMBER(SEARCH("*LB*",VLOOKUP(A163,'FBS input file'!A:M,10,0)))=TRUE,"LB",ISNUMBER(SEARCH("*LB*",VLOOKUP(A163,'FBS input file'!A:M,10,0)))=FALSE,"No")</f>
        <v>No</v>
      </c>
      <c r="L163" t="str" cm="1">
        <f t="array" ref="L163">IF(D163="Binding",IFERROR(_xlfn.IFS(AND(H163&gt;=$H$1,I163&gt;=$I$1),"Binding",AND(H163&gt;=$H$1,OR(J163&gt;=$J$1,K163="LB")),"Binding",AND(I163&gt;=$I$1,OR(J163&gt;=$J$1,K163="LB")),"Binding",K163="Severe LB","Binding"),"Not Binding"),"-")</f>
        <v>-</v>
      </c>
      <c r="M163">
        <f>IFERROR(_xlfn.NUMBERVALUE(VLOOKUP(A163,'FBS input file'!A:L,12,0)),"No")</f>
        <v>0</v>
      </c>
      <c r="N163" t="str">
        <f>VLOOKUP(A163,'All Plates'!A:K,3,0)</f>
        <v>Consistent Expert</v>
      </c>
      <c r="O163" t="str">
        <f>VLOOKUP(A163,'All Plates'!A:K,7,0)</f>
        <v>high purity*</v>
      </c>
      <c r="P163">
        <f t="shared" si="15"/>
        <v>-10000</v>
      </c>
      <c r="Q163" s="53">
        <f t="shared" si="16"/>
        <v>0</v>
      </c>
    </row>
    <row r="164" spans="1:17" x14ac:dyDescent="0.25">
      <c r="A164" t="str">
        <f>'All Plates'!A139</f>
        <v>P2_D06</v>
      </c>
      <c r="B164" s="5" t="str">
        <f>'All Plates'!J139</f>
        <v>0110705813</v>
      </c>
      <c r="C164" t="s">
        <v>4358</v>
      </c>
      <c r="D164" t="str">
        <f>IFERROR('All Plates'!K139,"Not Binding")</f>
        <v>Not Binding</v>
      </c>
      <c r="E164" t="str">
        <f>IF(ISNUMBER(SEARCH("Waterlogsy",VLOOKUP(A164,'FBS input file'!A:I,9,0))),"Yes","No")</f>
        <v>No</v>
      </c>
      <c r="F164" t="str">
        <f>IF(ISNUMBER(SEARCH("T2",VLOOKUP(A164,'FBS input file'!A:I,9,0))),"Yes","No")</f>
        <v>No</v>
      </c>
      <c r="G164" t="str">
        <f>IF(ISNUMBER(SEARCH("1D",VLOOKUP(A164,'FBS input file'!A:I,9,0))),"Yes","No")</f>
        <v>No</v>
      </c>
      <c r="H164" s="57">
        <f>IFERROR(_xlfn.NUMBERVALUE(VLOOKUP(A164,'FBS input file'!A:M,13,0)),0)</f>
        <v>0</v>
      </c>
      <c r="I164" s="55">
        <f>IFERROR(_xlfn.NUMBERVALUE(VLOOKUP(A164,'FBS input file'!A:M,11,0)),0)</f>
        <v>0</v>
      </c>
      <c r="J164" s="76" cm="1">
        <f t="array" aca="1" ref="J164" ca="1">IFERROR(ROUND(LOOKUP(9.99999999999999E+307,--MID(VLOOKUP(A164,'FBS input file'!A:L,10,0),MIN(FIND({0,1,2,3,4,5,6,7,8,9},VLOOKUP(A164,'FBS input file'!A:L,10,0)&amp;"0123456789")),ROW(INDIRECT("1:20")))),0),0)</f>
        <v>0</v>
      </c>
      <c r="K164" t="str" cm="1">
        <f t="array" ref="K164">_xlfn.IFS(ISNUMBER(SEARCH("*severe*",VLOOKUP(A164,'FBS input file'!A:M,10,0)))=TRUE,"Severe LB",ISNUMBER(SEARCH("*LB*",VLOOKUP(A164,'FBS input file'!A:M,10,0)))=TRUE,"LB",ISNUMBER(SEARCH("*LB*",VLOOKUP(A164,'FBS input file'!A:M,10,0)))=FALSE,"No")</f>
        <v>No</v>
      </c>
      <c r="L164" t="str" cm="1">
        <f t="array" ref="L164">IF(D164="Binding",IFERROR(_xlfn.IFS(AND(H164&gt;=$H$1,I164&gt;=$I$1),"Binding",AND(H164&gt;=$H$1,OR(J164&gt;=$J$1,K164="LB")),"Binding",AND(I164&gt;=$I$1,OR(J164&gt;=$J$1,K164="LB")),"Binding",K164="Severe LB","Binding"),"Not Binding"),"-")</f>
        <v>-</v>
      </c>
      <c r="M164">
        <f>IFERROR(_xlfn.NUMBERVALUE(VLOOKUP(A164,'FBS input file'!A:L,12,0)),"No")</f>
        <v>0</v>
      </c>
      <c r="N164" t="str">
        <f>VLOOKUP(A164,'All Plates'!A:K,3,0)</f>
        <v>Consistent Expert</v>
      </c>
      <c r="O164" t="str">
        <f>VLOOKUP(A164,'All Plates'!A:K,7,0)</f>
        <v>high purity*</v>
      </c>
      <c r="P164">
        <f t="shared" si="15"/>
        <v>-10000</v>
      </c>
      <c r="Q164" s="53">
        <f t="shared" si="16"/>
        <v>0</v>
      </c>
    </row>
    <row r="165" spans="1:17" x14ac:dyDescent="0.25">
      <c r="A165" t="str">
        <f>'All Plates'!A140</f>
        <v>P2_D07</v>
      </c>
      <c r="B165" s="5" t="str">
        <f>'All Plates'!J140</f>
        <v>0110705814</v>
      </c>
      <c r="C165" t="s">
        <v>4359</v>
      </c>
      <c r="D165" t="str">
        <f>IFERROR('All Plates'!K140,"Not Binding")</f>
        <v>Not Binding</v>
      </c>
      <c r="E165" t="str">
        <f>IF(ISNUMBER(SEARCH("Waterlogsy",VLOOKUP(A165,'FBS input file'!A:I,9,0))),"Yes","No")</f>
        <v>No</v>
      </c>
      <c r="F165" t="str">
        <f>IF(ISNUMBER(SEARCH("T2",VLOOKUP(A165,'FBS input file'!A:I,9,0))),"Yes","No")</f>
        <v>No</v>
      </c>
      <c r="G165" t="str">
        <f>IF(ISNUMBER(SEARCH("1D",VLOOKUP(A165,'FBS input file'!A:I,9,0))),"Yes","No")</f>
        <v>No</v>
      </c>
      <c r="H165" s="57">
        <f>IFERROR(_xlfn.NUMBERVALUE(VLOOKUP(A165,'FBS input file'!A:M,13,0)),0)</f>
        <v>0</v>
      </c>
      <c r="I165" s="55">
        <f>IFERROR(_xlfn.NUMBERVALUE(VLOOKUP(A165,'FBS input file'!A:M,11,0)),0)</f>
        <v>0</v>
      </c>
      <c r="J165" s="76" cm="1">
        <f t="array" aca="1" ref="J165" ca="1">IFERROR(ROUND(LOOKUP(9.99999999999999E+307,--MID(VLOOKUP(A165,'FBS input file'!A:L,10,0),MIN(FIND({0,1,2,3,4,5,6,7,8,9},VLOOKUP(A165,'FBS input file'!A:L,10,0)&amp;"0123456789")),ROW(INDIRECT("1:20")))),0),0)</f>
        <v>0</v>
      </c>
      <c r="K165" t="str" cm="1">
        <f t="array" ref="K165">_xlfn.IFS(ISNUMBER(SEARCH("*severe*",VLOOKUP(A165,'FBS input file'!A:M,10,0)))=TRUE,"Severe LB",ISNUMBER(SEARCH("*LB*",VLOOKUP(A165,'FBS input file'!A:M,10,0)))=TRUE,"LB",ISNUMBER(SEARCH("*LB*",VLOOKUP(A165,'FBS input file'!A:M,10,0)))=FALSE,"No")</f>
        <v>No</v>
      </c>
      <c r="L165" t="str" cm="1">
        <f t="array" ref="L165">IF(D165="Binding",IFERROR(_xlfn.IFS(AND(H165&gt;=$H$1,I165&gt;=$I$1),"Binding",AND(H165&gt;=$H$1,OR(J165&gt;=$J$1,K165="LB")),"Binding",AND(I165&gt;=$I$1,OR(J165&gt;=$J$1,K165="LB")),"Binding",K165="Severe LB","Binding"),"Not Binding"),"-")</f>
        <v>-</v>
      </c>
      <c r="M165">
        <f>IFERROR(_xlfn.NUMBERVALUE(VLOOKUP(A165,'FBS input file'!A:L,12,0)),"No")</f>
        <v>0</v>
      </c>
      <c r="N165" t="str">
        <f>VLOOKUP(A165,'All Plates'!A:K,3,0)</f>
        <v>Consistent Expert</v>
      </c>
      <c r="O165" t="str">
        <f>VLOOKUP(A165,'All Plates'!A:K,7,0)</f>
        <v>high purity</v>
      </c>
      <c r="P165">
        <f t="shared" si="15"/>
        <v>-10000</v>
      </c>
      <c r="Q165" s="53">
        <f t="shared" si="16"/>
        <v>0</v>
      </c>
    </row>
    <row r="166" spans="1:17" x14ac:dyDescent="0.25">
      <c r="A166" t="str">
        <f>'All Plates'!A141</f>
        <v>P2_D08</v>
      </c>
      <c r="B166" s="5" t="str">
        <f>'All Plates'!J141</f>
        <v>0110705815</v>
      </c>
      <c r="C166" t="s">
        <v>4360</v>
      </c>
      <c r="D166" t="str">
        <f>IFERROR('All Plates'!K141,"Not Binding")</f>
        <v>Not Binding</v>
      </c>
      <c r="E166" t="str">
        <f>IF(ISNUMBER(SEARCH("Waterlogsy",VLOOKUP(A166,'FBS input file'!A:I,9,0))),"Yes","No")</f>
        <v>No</v>
      </c>
      <c r="F166" t="str">
        <f>IF(ISNUMBER(SEARCH("T2",VLOOKUP(A166,'FBS input file'!A:I,9,0))),"Yes","No")</f>
        <v>No</v>
      </c>
      <c r="G166" t="str">
        <f>IF(ISNUMBER(SEARCH("1D",VLOOKUP(A166,'FBS input file'!A:I,9,0))),"Yes","No")</f>
        <v>No</v>
      </c>
      <c r="H166" s="57">
        <f>IFERROR(_xlfn.NUMBERVALUE(VLOOKUP(A166,'FBS input file'!A:M,13,0)),0)</f>
        <v>0</v>
      </c>
      <c r="I166" s="55">
        <f>IFERROR(_xlfn.NUMBERVALUE(VLOOKUP(A166,'FBS input file'!A:M,11,0)),0)</f>
        <v>0</v>
      </c>
      <c r="J166" s="76" cm="1">
        <f t="array" aca="1" ref="J166" ca="1">IFERROR(ROUND(LOOKUP(9.99999999999999E+307,--MID(VLOOKUP(A166,'FBS input file'!A:L,10,0),MIN(FIND({0,1,2,3,4,5,6,7,8,9},VLOOKUP(A166,'FBS input file'!A:L,10,0)&amp;"0123456789")),ROW(INDIRECT("1:20")))),0),0)</f>
        <v>0</v>
      </c>
      <c r="K166" t="str" cm="1">
        <f t="array" ref="K166">_xlfn.IFS(ISNUMBER(SEARCH("*severe*",VLOOKUP(A166,'FBS input file'!A:M,10,0)))=TRUE,"Severe LB",ISNUMBER(SEARCH("*LB*",VLOOKUP(A166,'FBS input file'!A:M,10,0)))=TRUE,"LB",ISNUMBER(SEARCH("*LB*",VLOOKUP(A166,'FBS input file'!A:M,10,0)))=FALSE,"No")</f>
        <v>No</v>
      </c>
      <c r="L166" t="str" cm="1">
        <f t="array" ref="L166">IF(D166="Binding",IFERROR(_xlfn.IFS(AND(H166&gt;=$H$1,I166&gt;=$I$1),"Binding",AND(H166&gt;=$H$1,OR(J166&gt;=$J$1,K166="LB")),"Binding",AND(I166&gt;=$I$1,OR(J166&gt;=$J$1,K166="LB")),"Binding",K166="Severe LB","Binding"),"Not Binding"),"-")</f>
        <v>-</v>
      </c>
      <c r="M166">
        <f>IFERROR(_xlfn.NUMBERVALUE(VLOOKUP(A166,'FBS input file'!A:L,12,0)),"No")</f>
        <v>0</v>
      </c>
      <c r="N166" t="str">
        <f>VLOOKUP(A166,'All Plates'!A:K,3,0)</f>
        <v>Inconsistent Expert</v>
      </c>
      <c r="O166" t="str">
        <f>VLOOKUP(A166,'All Plates'!A:K,7,0)</f>
        <v>low solubility</v>
      </c>
      <c r="P166">
        <f t="shared" si="15"/>
        <v>-10000</v>
      </c>
      <c r="Q166" s="53">
        <f t="shared" si="16"/>
        <v>0</v>
      </c>
    </row>
    <row r="167" spans="1:17" x14ac:dyDescent="0.25">
      <c r="A167" t="str">
        <f>'All Plates'!A142</f>
        <v>P2_D09</v>
      </c>
      <c r="B167" s="5" t="str">
        <f>'All Plates'!J142</f>
        <v>0110705239</v>
      </c>
      <c r="C167" t="s">
        <v>4361</v>
      </c>
      <c r="D167" t="str">
        <f>IFERROR('All Plates'!K142,"Not Binding")</f>
        <v>Not Binding</v>
      </c>
      <c r="E167" t="str">
        <f>IF(ISNUMBER(SEARCH("Waterlogsy",VLOOKUP(A167,'FBS input file'!A:I,9,0))),"Yes","No")</f>
        <v>No</v>
      </c>
      <c r="F167" t="str">
        <f>IF(ISNUMBER(SEARCH("T2",VLOOKUP(A167,'FBS input file'!A:I,9,0))),"Yes","No")</f>
        <v>No</v>
      </c>
      <c r="G167" t="str">
        <f>IF(ISNUMBER(SEARCH("1D",VLOOKUP(A167,'FBS input file'!A:I,9,0))),"Yes","No")</f>
        <v>No</v>
      </c>
      <c r="H167" s="57">
        <f>IFERROR(_xlfn.NUMBERVALUE(VLOOKUP(A167,'FBS input file'!A:M,13,0)),0)</f>
        <v>0</v>
      </c>
      <c r="I167" s="55">
        <f>IFERROR(_xlfn.NUMBERVALUE(VLOOKUP(A167,'FBS input file'!A:M,11,0)),0)</f>
        <v>0</v>
      </c>
      <c r="J167" s="76" cm="1">
        <f t="array" aca="1" ref="J167" ca="1">IFERROR(ROUND(LOOKUP(9.99999999999999E+307,--MID(VLOOKUP(A167,'FBS input file'!A:L,10,0),MIN(FIND({0,1,2,3,4,5,6,7,8,9},VLOOKUP(A167,'FBS input file'!A:L,10,0)&amp;"0123456789")),ROW(INDIRECT("1:20")))),0),0)</f>
        <v>0</v>
      </c>
      <c r="K167" t="str" cm="1">
        <f t="array" ref="K167">_xlfn.IFS(ISNUMBER(SEARCH("*severe*",VLOOKUP(A167,'FBS input file'!A:M,10,0)))=TRUE,"Severe LB",ISNUMBER(SEARCH("*LB*",VLOOKUP(A167,'FBS input file'!A:M,10,0)))=TRUE,"LB",ISNUMBER(SEARCH("*LB*",VLOOKUP(A167,'FBS input file'!A:M,10,0)))=FALSE,"No")</f>
        <v>No</v>
      </c>
      <c r="L167" t="str" cm="1">
        <f t="array" ref="L167">IF(D167="Binding",IFERROR(_xlfn.IFS(AND(H167&gt;=$H$1,I167&gt;=$I$1),"Binding",AND(H167&gt;=$H$1,OR(J167&gt;=$J$1,K167="LB")),"Binding",AND(I167&gt;=$I$1,OR(J167&gt;=$J$1,K167="LB")),"Binding",K167="Severe LB","Binding"),"Not Binding"),"-")</f>
        <v>-</v>
      </c>
      <c r="M167">
        <f>IFERROR(_xlfn.NUMBERVALUE(VLOOKUP(A167,'FBS input file'!A:L,12,0)),"No")</f>
        <v>0</v>
      </c>
      <c r="N167" t="str">
        <f>VLOOKUP(A167,'All Plates'!A:K,3,0)</f>
        <v>Consistent Expert</v>
      </c>
      <c r="O167" t="str">
        <f>VLOOKUP(A167,'All Plates'!A:K,7,0)</f>
        <v>high purity</v>
      </c>
      <c r="P167">
        <f t="shared" si="15"/>
        <v>-10000</v>
      </c>
      <c r="Q167" s="53">
        <f t="shared" si="16"/>
        <v>0</v>
      </c>
    </row>
    <row r="168" spans="1:17" x14ac:dyDescent="0.25">
      <c r="A168" t="str">
        <f>'All Plates'!A143</f>
        <v>P2_D10</v>
      </c>
      <c r="B168" s="5" t="str">
        <f>'All Plates'!J143</f>
        <v>0110705817</v>
      </c>
      <c r="C168" t="s">
        <v>4362</v>
      </c>
      <c r="D168" t="str">
        <f>IFERROR('All Plates'!K143,"Not Binding")</f>
        <v>Not Binding</v>
      </c>
      <c r="E168" t="str">
        <f>IF(ISNUMBER(SEARCH("Waterlogsy",VLOOKUP(A168,'FBS input file'!A:I,9,0))),"Yes","No")</f>
        <v>No</v>
      </c>
      <c r="F168" t="str">
        <f>IF(ISNUMBER(SEARCH("T2",VLOOKUP(A168,'FBS input file'!A:I,9,0))),"Yes","No")</f>
        <v>No</v>
      </c>
      <c r="G168" t="str">
        <f>IF(ISNUMBER(SEARCH("1D",VLOOKUP(A168,'FBS input file'!A:I,9,0))),"Yes","No")</f>
        <v>No</v>
      </c>
      <c r="H168" s="57">
        <f>IFERROR(_xlfn.NUMBERVALUE(VLOOKUP(A168,'FBS input file'!A:M,13,0)),0)</f>
        <v>0</v>
      </c>
      <c r="I168" s="55">
        <f>IFERROR(_xlfn.NUMBERVALUE(VLOOKUP(A168,'FBS input file'!A:M,11,0)),0)</f>
        <v>0</v>
      </c>
      <c r="J168" s="76" cm="1">
        <f t="array" aca="1" ref="J168" ca="1">IFERROR(ROUND(LOOKUP(9.99999999999999E+307,--MID(VLOOKUP(A168,'FBS input file'!A:L,10,0),MIN(FIND({0,1,2,3,4,5,6,7,8,9},VLOOKUP(A168,'FBS input file'!A:L,10,0)&amp;"0123456789")),ROW(INDIRECT("1:20")))),0),0)</f>
        <v>0</v>
      </c>
      <c r="K168" t="str" cm="1">
        <f t="array" ref="K168">_xlfn.IFS(ISNUMBER(SEARCH("*severe*",VLOOKUP(A168,'FBS input file'!A:M,10,0)))=TRUE,"Severe LB",ISNUMBER(SEARCH("*LB*",VLOOKUP(A168,'FBS input file'!A:M,10,0)))=TRUE,"LB",ISNUMBER(SEARCH("*LB*",VLOOKUP(A168,'FBS input file'!A:M,10,0)))=FALSE,"No")</f>
        <v>No</v>
      </c>
      <c r="L168" t="str" cm="1">
        <f t="array" ref="L168">IF(D168="Binding",IFERROR(_xlfn.IFS(AND(H168&gt;=$H$1,I168&gt;=$I$1),"Binding",AND(H168&gt;=$H$1,OR(J168&gt;=$J$1,K168="LB")),"Binding",AND(I168&gt;=$I$1,OR(J168&gt;=$J$1,K168="LB")),"Binding",K168="Severe LB","Binding"),"Not Binding"),"-")</f>
        <v>-</v>
      </c>
      <c r="M168">
        <f>IFERROR(_xlfn.NUMBERVALUE(VLOOKUP(A168,'FBS input file'!A:L,12,0)),"No")</f>
        <v>0</v>
      </c>
      <c r="N168" t="str">
        <f>VLOOKUP(A168,'All Plates'!A:K,3,0)</f>
        <v>Inconsistent Expert</v>
      </c>
      <c r="O168" t="str">
        <f>VLOOKUP(A168,'All Plates'!A:K,7,0)</f>
        <v>addtional signals or too few signals</v>
      </c>
      <c r="P168">
        <f t="shared" si="15"/>
        <v>-10000</v>
      </c>
      <c r="Q168" s="53">
        <f t="shared" si="16"/>
        <v>0</v>
      </c>
    </row>
    <row r="169" spans="1:17" x14ac:dyDescent="0.25">
      <c r="A169" t="str">
        <f>'All Plates'!A145</f>
        <v>P2_D12</v>
      </c>
      <c r="B169" s="5" t="str">
        <f>'All Plates'!J145</f>
        <v>0110705245</v>
      </c>
      <c r="C169" t="s">
        <v>4364</v>
      </c>
      <c r="D169" t="str">
        <f>IFERROR('All Plates'!K145,"Not Binding")</f>
        <v>Not Binding</v>
      </c>
      <c r="E169" t="str">
        <f>IF(ISNUMBER(SEARCH("Waterlogsy",VLOOKUP(A169,'FBS input file'!A:I,9,0))),"Yes","No")</f>
        <v>No</v>
      </c>
      <c r="F169" t="str">
        <f>IF(ISNUMBER(SEARCH("T2",VLOOKUP(A169,'FBS input file'!A:I,9,0))),"Yes","No")</f>
        <v>No</v>
      </c>
      <c r="G169" t="str">
        <f>IF(ISNUMBER(SEARCH("1D",VLOOKUP(A169,'FBS input file'!A:I,9,0))),"Yes","No")</f>
        <v>No</v>
      </c>
      <c r="H169" s="57">
        <f>IFERROR(_xlfn.NUMBERVALUE(VLOOKUP(A169,'FBS input file'!A:M,13,0)),0)</f>
        <v>0</v>
      </c>
      <c r="I169" s="55">
        <f>IFERROR(_xlfn.NUMBERVALUE(VLOOKUP(A169,'FBS input file'!A:M,11,0)),0)</f>
        <v>0</v>
      </c>
      <c r="J169" s="76" cm="1">
        <f t="array" aca="1" ref="J169" ca="1">IFERROR(ROUND(LOOKUP(9.99999999999999E+307,--MID(VLOOKUP(A169,'FBS input file'!A:L,10,0),MIN(FIND({0,1,2,3,4,5,6,7,8,9},VLOOKUP(A169,'FBS input file'!A:L,10,0)&amp;"0123456789")),ROW(INDIRECT("1:20")))),0),0)</f>
        <v>0</v>
      </c>
      <c r="K169" t="str" cm="1">
        <f t="array" ref="K169">_xlfn.IFS(ISNUMBER(SEARCH("*severe*",VLOOKUP(A169,'FBS input file'!A:M,10,0)))=TRUE,"Severe LB",ISNUMBER(SEARCH("*LB*",VLOOKUP(A169,'FBS input file'!A:M,10,0)))=TRUE,"LB",ISNUMBER(SEARCH("*LB*",VLOOKUP(A169,'FBS input file'!A:M,10,0)))=FALSE,"No")</f>
        <v>No</v>
      </c>
      <c r="L169" t="str" cm="1">
        <f t="array" ref="L169">IF(D169="Binding",IFERROR(_xlfn.IFS(AND(H169&gt;=$H$1,I169&gt;=$I$1),"Binding",AND(H169&gt;=$H$1,OR(J169&gt;=$J$1,K169="LB")),"Binding",AND(I169&gt;=$I$1,OR(J169&gt;=$J$1,K169="LB")),"Binding",K169="Severe LB","Binding"),"Not Binding"),"-")</f>
        <v>-</v>
      </c>
      <c r="M169">
        <f>IFERROR(_xlfn.NUMBERVALUE(VLOOKUP(A169,'FBS input file'!A:L,12,0)),"No")</f>
        <v>0</v>
      </c>
      <c r="N169" t="str">
        <f>VLOOKUP(A169,'All Plates'!A:K,3,0)</f>
        <v>Consistent Expert</v>
      </c>
      <c r="O169" t="str">
        <f>VLOOKUP(A169,'All Plates'!A:K,7,0)</f>
        <v>medium purity*</v>
      </c>
      <c r="P169">
        <f t="shared" si="15"/>
        <v>-10000</v>
      </c>
      <c r="Q169" s="53">
        <f t="shared" si="16"/>
        <v>0</v>
      </c>
    </row>
    <row r="170" spans="1:17" x14ac:dyDescent="0.25">
      <c r="A170" t="str">
        <f>'All Plates'!A146</f>
        <v>P2_E01</v>
      </c>
      <c r="B170" s="5" t="str">
        <f>'All Plates'!J146</f>
        <v>0110705807</v>
      </c>
      <c r="C170" t="s">
        <v>4365</v>
      </c>
      <c r="D170" t="str">
        <f>IFERROR('All Plates'!K146,"Not Binding")</f>
        <v>Not Binding</v>
      </c>
      <c r="E170" t="str">
        <f>IF(ISNUMBER(SEARCH("Waterlogsy",VLOOKUP(A170,'FBS input file'!A:I,9,0))),"Yes","No")</f>
        <v>No</v>
      </c>
      <c r="F170" t="str">
        <f>IF(ISNUMBER(SEARCH("T2",VLOOKUP(A170,'FBS input file'!A:I,9,0))),"Yes","No")</f>
        <v>No</v>
      </c>
      <c r="G170" t="str">
        <f>IF(ISNUMBER(SEARCH("1D",VLOOKUP(A170,'FBS input file'!A:I,9,0))),"Yes","No")</f>
        <v>No</v>
      </c>
      <c r="H170" s="57">
        <f>IFERROR(_xlfn.NUMBERVALUE(VLOOKUP(A170,'FBS input file'!A:M,13,0)),0)</f>
        <v>0</v>
      </c>
      <c r="I170" s="55">
        <f>IFERROR(_xlfn.NUMBERVALUE(VLOOKUP(A170,'FBS input file'!A:M,11,0)),0)</f>
        <v>0</v>
      </c>
      <c r="J170" s="76" cm="1">
        <f t="array" aca="1" ref="J170" ca="1">IFERROR(ROUND(LOOKUP(9.99999999999999E+307,--MID(VLOOKUP(A170,'FBS input file'!A:L,10,0),MIN(FIND({0,1,2,3,4,5,6,7,8,9},VLOOKUP(A170,'FBS input file'!A:L,10,0)&amp;"0123456789")),ROW(INDIRECT("1:20")))),0),0)</f>
        <v>0</v>
      </c>
      <c r="K170" t="str" cm="1">
        <f t="array" ref="K170">_xlfn.IFS(ISNUMBER(SEARCH("*severe*",VLOOKUP(A170,'FBS input file'!A:M,10,0)))=TRUE,"Severe LB",ISNUMBER(SEARCH("*LB*",VLOOKUP(A170,'FBS input file'!A:M,10,0)))=TRUE,"LB",ISNUMBER(SEARCH("*LB*",VLOOKUP(A170,'FBS input file'!A:M,10,0)))=FALSE,"No")</f>
        <v>No</v>
      </c>
      <c r="L170" t="str" cm="1">
        <f t="array" ref="L170">IF(D170="Binding",IFERROR(_xlfn.IFS(AND(H170&gt;=$H$1,I170&gt;=$I$1),"Binding",AND(H170&gt;=$H$1,OR(J170&gt;=$J$1,K170="LB")),"Binding",AND(I170&gt;=$I$1,OR(J170&gt;=$J$1,K170="LB")),"Binding",K170="Severe LB","Binding"),"Not Binding"),"-")</f>
        <v>-</v>
      </c>
      <c r="M170">
        <f>IFERROR(_xlfn.NUMBERVALUE(VLOOKUP(A170,'FBS input file'!A:L,12,0)),"No")</f>
        <v>0</v>
      </c>
      <c r="N170" t="str">
        <f>VLOOKUP(A170,'All Plates'!A:K,3,0)</f>
        <v>Consistent Expert</v>
      </c>
      <c r="O170" t="str">
        <f>VLOOKUP(A170,'All Plates'!A:K,7,0)</f>
        <v>high purity*</v>
      </c>
      <c r="P170">
        <f t="shared" si="15"/>
        <v>-10000</v>
      </c>
      <c r="Q170" s="53">
        <f t="shared" si="16"/>
        <v>0</v>
      </c>
    </row>
    <row r="171" spans="1:17" x14ac:dyDescent="0.25">
      <c r="A171" t="str">
        <f>'All Plates'!A147</f>
        <v>P2_E02</v>
      </c>
      <c r="B171" s="5" t="str">
        <f>'All Plates'!J147</f>
        <v>0110705806</v>
      </c>
      <c r="C171" t="s">
        <v>4366</v>
      </c>
      <c r="D171" t="str">
        <f>IFERROR('All Plates'!K147,"Not Binding")</f>
        <v>Not Binding</v>
      </c>
      <c r="E171" t="str">
        <f>IF(ISNUMBER(SEARCH("Waterlogsy",VLOOKUP(A171,'FBS input file'!A:I,9,0))),"Yes","No")</f>
        <v>No</v>
      </c>
      <c r="F171" t="str">
        <f>IF(ISNUMBER(SEARCH("T2",VLOOKUP(A171,'FBS input file'!A:I,9,0))),"Yes","No")</f>
        <v>No</v>
      </c>
      <c r="G171" t="str">
        <f>IF(ISNUMBER(SEARCH("1D",VLOOKUP(A171,'FBS input file'!A:I,9,0))),"Yes","No")</f>
        <v>No</v>
      </c>
      <c r="H171" s="57">
        <f>IFERROR(_xlfn.NUMBERVALUE(VLOOKUP(A171,'FBS input file'!A:M,13,0)),0)</f>
        <v>0</v>
      </c>
      <c r="I171" s="55">
        <f>IFERROR(_xlfn.NUMBERVALUE(VLOOKUP(A171,'FBS input file'!A:M,11,0)),0)</f>
        <v>0</v>
      </c>
      <c r="J171" s="76" cm="1">
        <f t="array" aca="1" ref="J171" ca="1">IFERROR(ROUND(LOOKUP(9.99999999999999E+307,--MID(VLOOKUP(A171,'FBS input file'!A:L,10,0),MIN(FIND({0,1,2,3,4,5,6,7,8,9},VLOOKUP(A171,'FBS input file'!A:L,10,0)&amp;"0123456789")),ROW(INDIRECT("1:20")))),0),0)</f>
        <v>0</v>
      </c>
      <c r="K171" t="str" cm="1">
        <f t="array" ref="K171">_xlfn.IFS(ISNUMBER(SEARCH("*severe*",VLOOKUP(A171,'FBS input file'!A:M,10,0)))=TRUE,"Severe LB",ISNUMBER(SEARCH("*LB*",VLOOKUP(A171,'FBS input file'!A:M,10,0)))=TRUE,"LB",ISNUMBER(SEARCH("*LB*",VLOOKUP(A171,'FBS input file'!A:M,10,0)))=FALSE,"No")</f>
        <v>No</v>
      </c>
      <c r="L171" t="str" cm="1">
        <f t="array" ref="L171">IF(D171="Binding",IFERROR(_xlfn.IFS(AND(H171&gt;=$H$1,I171&gt;=$I$1),"Binding",AND(H171&gt;=$H$1,OR(J171&gt;=$J$1,K171="LB")),"Binding",AND(I171&gt;=$I$1,OR(J171&gt;=$J$1,K171="LB")),"Binding",K171="Severe LB","Binding"),"Not Binding"),"-")</f>
        <v>-</v>
      </c>
      <c r="M171">
        <f>IFERROR(_xlfn.NUMBERVALUE(VLOOKUP(A171,'FBS input file'!A:L,12,0)),"No")</f>
        <v>0</v>
      </c>
      <c r="N171" t="str">
        <f>VLOOKUP(A171,'All Plates'!A:K,3,0)</f>
        <v>Inconsistent Expert</v>
      </c>
      <c r="O171" t="str">
        <f>VLOOKUP(A171,'All Plates'!A:K,7,0)</f>
        <v>low solubility</v>
      </c>
      <c r="P171">
        <f t="shared" si="15"/>
        <v>-10000</v>
      </c>
      <c r="Q171" s="53">
        <f t="shared" si="16"/>
        <v>0</v>
      </c>
    </row>
    <row r="172" spans="1:17" x14ac:dyDescent="0.25">
      <c r="A172" t="str">
        <f>'All Plates'!A148</f>
        <v>P2_E03</v>
      </c>
      <c r="B172" s="5" t="str">
        <f>'All Plates'!J148</f>
        <v>0110705805</v>
      </c>
      <c r="C172" t="s">
        <v>4367</v>
      </c>
      <c r="D172" t="str">
        <f>IFERROR('All Plates'!K148,"Not Binding")</f>
        <v>Not Binding</v>
      </c>
      <c r="E172" t="str">
        <f>IF(ISNUMBER(SEARCH("Waterlogsy",VLOOKUP(A172,'FBS input file'!A:I,9,0))),"Yes","No")</f>
        <v>No</v>
      </c>
      <c r="F172" t="str">
        <f>IF(ISNUMBER(SEARCH("T2",VLOOKUP(A172,'FBS input file'!A:I,9,0))),"Yes","No")</f>
        <v>No</v>
      </c>
      <c r="G172" t="str">
        <f>IF(ISNUMBER(SEARCH("1D",VLOOKUP(A172,'FBS input file'!A:I,9,0))),"Yes","No")</f>
        <v>No</v>
      </c>
      <c r="H172" s="57">
        <f>IFERROR(_xlfn.NUMBERVALUE(VLOOKUP(A172,'FBS input file'!A:M,13,0)),0)</f>
        <v>0</v>
      </c>
      <c r="I172" s="55">
        <f>IFERROR(_xlfn.NUMBERVALUE(VLOOKUP(A172,'FBS input file'!A:M,11,0)),0)</f>
        <v>0</v>
      </c>
      <c r="J172" s="76" cm="1">
        <f t="array" aca="1" ref="J172" ca="1">IFERROR(ROUND(LOOKUP(9.99999999999999E+307,--MID(VLOOKUP(A172,'FBS input file'!A:L,10,0),MIN(FIND({0,1,2,3,4,5,6,7,8,9},VLOOKUP(A172,'FBS input file'!A:L,10,0)&amp;"0123456789")),ROW(INDIRECT("1:20")))),0),0)</f>
        <v>0</v>
      </c>
      <c r="K172" t="str" cm="1">
        <f t="array" ref="K172">_xlfn.IFS(ISNUMBER(SEARCH("*severe*",VLOOKUP(A172,'FBS input file'!A:M,10,0)))=TRUE,"Severe LB",ISNUMBER(SEARCH("*LB*",VLOOKUP(A172,'FBS input file'!A:M,10,0)))=TRUE,"LB",ISNUMBER(SEARCH("*LB*",VLOOKUP(A172,'FBS input file'!A:M,10,0)))=FALSE,"No")</f>
        <v>No</v>
      </c>
      <c r="L172" t="str" cm="1">
        <f t="array" ref="L172">IF(D172="Binding",IFERROR(_xlfn.IFS(AND(H172&gt;=$H$1,I172&gt;=$I$1),"Binding",AND(H172&gt;=$H$1,OR(J172&gt;=$J$1,K172="LB")),"Binding",AND(I172&gt;=$I$1,OR(J172&gt;=$J$1,K172="LB")),"Binding",K172="Severe LB","Binding"),"Not Binding"),"-")</f>
        <v>-</v>
      </c>
      <c r="M172">
        <f>IFERROR(_xlfn.NUMBERVALUE(VLOOKUP(A172,'FBS input file'!A:L,12,0)),"No")</f>
        <v>0</v>
      </c>
      <c r="N172" t="str">
        <f>VLOOKUP(A172,'All Plates'!A:K,3,0)</f>
        <v>Consistent Expert</v>
      </c>
      <c r="O172" t="str">
        <f>VLOOKUP(A172,'All Plates'!A:K,7,0)</f>
        <v>high purity</v>
      </c>
      <c r="P172">
        <f t="shared" si="15"/>
        <v>-10000</v>
      </c>
      <c r="Q172" s="53">
        <f t="shared" si="16"/>
        <v>0</v>
      </c>
    </row>
    <row r="173" spans="1:17" x14ac:dyDescent="0.25">
      <c r="A173" t="str">
        <f>'All Plates'!A149</f>
        <v>P2_E04</v>
      </c>
      <c r="B173" s="5" t="str">
        <f>'All Plates'!J149</f>
        <v>0110705804</v>
      </c>
      <c r="C173" t="s">
        <v>4368</v>
      </c>
      <c r="D173" t="str">
        <f>IFERROR('All Plates'!K149,"Not Binding")</f>
        <v>Not Binding</v>
      </c>
      <c r="E173" t="str">
        <f>IF(ISNUMBER(SEARCH("Waterlogsy",VLOOKUP(A173,'FBS input file'!A:I,9,0))),"Yes","No")</f>
        <v>No</v>
      </c>
      <c r="F173" t="str">
        <f>IF(ISNUMBER(SEARCH("T2",VLOOKUP(A173,'FBS input file'!A:I,9,0))),"Yes","No")</f>
        <v>No</v>
      </c>
      <c r="G173" t="str">
        <f>IF(ISNUMBER(SEARCH("1D",VLOOKUP(A173,'FBS input file'!A:I,9,0))),"Yes","No")</f>
        <v>No</v>
      </c>
      <c r="H173" s="57">
        <f>IFERROR(_xlfn.NUMBERVALUE(VLOOKUP(A173,'FBS input file'!A:M,13,0)),0)</f>
        <v>0</v>
      </c>
      <c r="I173" s="55">
        <f>IFERROR(_xlfn.NUMBERVALUE(VLOOKUP(A173,'FBS input file'!A:M,11,0)),0)</f>
        <v>0</v>
      </c>
      <c r="J173" s="76" cm="1">
        <f t="array" aca="1" ref="J173" ca="1">IFERROR(ROUND(LOOKUP(9.99999999999999E+307,--MID(VLOOKUP(A173,'FBS input file'!A:L,10,0),MIN(FIND({0,1,2,3,4,5,6,7,8,9},VLOOKUP(A173,'FBS input file'!A:L,10,0)&amp;"0123456789")),ROW(INDIRECT("1:20")))),0),0)</f>
        <v>0</v>
      </c>
      <c r="K173" t="str" cm="1">
        <f t="array" ref="K173">_xlfn.IFS(ISNUMBER(SEARCH("*severe*",VLOOKUP(A173,'FBS input file'!A:M,10,0)))=TRUE,"Severe LB",ISNUMBER(SEARCH("*LB*",VLOOKUP(A173,'FBS input file'!A:M,10,0)))=TRUE,"LB",ISNUMBER(SEARCH("*LB*",VLOOKUP(A173,'FBS input file'!A:M,10,0)))=FALSE,"No")</f>
        <v>No</v>
      </c>
      <c r="L173" t="str" cm="1">
        <f t="array" ref="L173">IF(D173="Binding",IFERROR(_xlfn.IFS(AND(H173&gt;=$H$1,I173&gt;=$I$1),"Binding",AND(H173&gt;=$H$1,OR(J173&gt;=$J$1,K173="LB")),"Binding",AND(I173&gt;=$I$1,OR(J173&gt;=$J$1,K173="LB")),"Binding",K173="Severe LB","Binding"),"Not Binding"),"-")</f>
        <v>-</v>
      </c>
      <c r="M173">
        <f>IFERROR(_xlfn.NUMBERVALUE(VLOOKUP(A173,'FBS input file'!A:L,12,0)),"No")</f>
        <v>0</v>
      </c>
      <c r="N173" t="str">
        <f>VLOOKUP(A173,'All Plates'!A:K,3,0)</f>
        <v>Consistent Expert</v>
      </c>
      <c r="O173" t="str">
        <f>VLOOKUP(A173,'All Plates'!A:K,7,0)</f>
        <v>high purity*</v>
      </c>
      <c r="P173">
        <f t="shared" si="15"/>
        <v>-10000</v>
      </c>
      <c r="Q173" s="53">
        <f t="shared" si="16"/>
        <v>0</v>
      </c>
    </row>
    <row r="174" spans="1:17" x14ac:dyDescent="0.25">
      <c r="A174" t="str">
        <f>'All Plates'!A150</f>
        <v>P2_E05</v>
      </c>
      <c r="B174" s="5" t="str">
        <f>'All Plates'!J150</f>
        <v>0110705803</v>
      </c>
      <c r="C174" t="s">
        <v>4369</v>
      </c>
      <c r="D174" t="str">
        <f>IFERROR('All Plates'!K150,"Not Binding")</f>
        <v>Not Binding</v>
      </c>
      <c r="E174" t="str">
        <f>IF(ISNUMBER(SEARCH("Waterlogsy",VLOOKUP(A174,'FBS input file'!A:I,9,0))),"Yes","No")</f>
        <v>No</v>
      </c>
      <c r="F174" t="str">
        <f>IF(ISNUMBER(SEARCH("T2",VLOOKUP(A174,'FBS input file'!A:I,9,0))),"Yes","No")</f>
        <v>No</v>
      </c>
      <c r="G174" t="str">
        <f>IF(ISNUMBER(SEARCH("1D",VLOOKUP(A174,'FBS input file'!A:I,9,0))),"Yes","No")</f>
        <v>No</v>
      </c>
      <c r="H174" s="57">
        <f>IFERROR(_xlfn.NUMBERVALUE(VLOOKUP(A174,'FBS input file'!A:M,13,0)),0)</f>
        <v>0</v>
      </c>
      <c r="I174" s="55">
        <f>IFERROR(_xlfn.NUMBERVALUE(VLOOKUP(A174,'FBS input file'!A:M,11,0)),0)</f>
        <v>0</v>
      </c>
      <c r="J174" s="76" cm="1">
        <f t="array" aca="1" ref="J174" ca="1">IFERROR(ROUND(LOOKUP(9.99999999999999E+307,--MID(VLOOKUP(A174,'FBS input file'!A:L,10,0),MIN(FIND({0,1,2,3,4,5,6,7,8,9},VLOOKUP(A174,'FBS input file'!A:L,10,0)&amp;"0123456789")),ROW(INDIRECT("1:20")))),0),0)</f>
        <v>0</v>
      </c>
      <c r="K174" t="str" cm="1">
        <f t="array" ref="K174">_xlfn.IFS(ISNUMBER(SEARCH("*severe*",VLOOKUP(A174,'FBS input file'!A:M,10,0)))=TRUE,"Severe LB",ISNUMBER(SEARCH("*LB*",VLOOKUP(A174,'FBS input file'!A:M,10,0)))=TRUE,"LB",ISNUMBER(SEARCH("*LB*",VLOOKUP(A174,'FBS input file'!A:M,10,0)))=FALSE,"No")</f>
        <v>No</v>
      </c>
      <c r="L174" t="str" cm="1">
        <f t="array" ref="L174">IF(D174="Binding",IFERROR(_xlfn.IFS(AND(H174&gt;=$H$1,I174&gt;=$I$1),"Binding",AND(H174&gt;=$H$1,OR(J174&gt;=$J$1,K174="LB")),"Binding",AND(I174&gt;=$I$1,OR(J174&gt;=$J$1,K174="LB")),"Binding",K174="Severe LB","Binding"),"Not Binding"),"-")</f>
        <v>-</v>
      </c>
      <c r="M174">
        <f>IFERROR(_xlfn.NUMBERVALUE(VLOOKUP(A174,'FBS input file'!A:L,12,0)),"No")</f>
        <v>0</v>
      </c>
      <c r="N174" t="str">
        <f>VLOOKUP(A174,'All Plates'!A:K,3,0)</f>
        <v>Consistent Expert</v>
      </c>
      <c r="O174" t="str">
        <f>VLOOKUP(A174,'All Plates'!A:K,7,0)</f>
        <v>high purity*</v>
      </c>
      <c r="P174">
        <f t="shared" si="15"/>
        <v>-10000</v>
      </c>
      <c r="Q174" s="53">
        <f t="shared" si="16"/>
        <v>0</v>
      </c>
    </row>
    <row r="175" spans="1:17" x14ac:dyDescent="0.25">
      <c r="A175" t="str">
        <f>'All Plates'!A151</f>
        <v>P2_E06</v>
      </c>
      <c r="B175" s="5" t="str">
        <f>'All Plates'!J151</f>
        <v>0110705802</v>
      </c>
      <c r="C175" t="s">
        <v>4370</v>
      </c>
      <c r="D175" t="str">
        <f>IFERROR('All Plates'!K151,"Not Binding")</f>
        <v>Not Binding</v>
      </c>
      <c r="E175" t="str">
        <f>IF(ISNUMBER(SEARCH("Waterlogsy",VLOOKUP(A175,'FBS input file'!A:I,9,0))),"Yes","No")</f>
        <v>No</v>
      </c>
      <c r="F175" t="str">
        <f>IF(ISNUMBER(SEARCH("T2",VLOOKUP(A175,'FBS input file'!A:I,9,0))),"Yes","No")</f>
        <v>No</v>
      </c>
      <c r="G175" t="str">
        <f>IF(ISNUMBER(SEARCH("1D",VLOOKUP(A175,'FBS input file'!A:I,9,0))),"Yes","No")</f>
        <v>No</v>
      </c>
      <c r="H175" s="57">
        <f>IFERROR(_xlfn.NUMBERVALUE(VLOOKUP(A175,'FBS input file'!A:M,13,0)),0)</f>
        <v>0</v>
      </c>
      <c r="I175" s="55">
        <f>IFERROR(_xlfn.NUMBERVALUE(VLOOKUP(A175,'FBS input file'!A:M,11,0)),0)</f>
        <v>0</v>
      </c>
      <c r="J175" s="76" cm="1">
        <f t="array" aca="1" ref="J175" ca="1">IFERROR(ROUND(LOOKUP(9.99999999999999E+307,--MID(VLOOKUP(A175,'FBS input file'!A:L,10,0),MIN(FIND({0,1,2,3,4,5,6,7,8,9},VLOOKUP(A175,'FBS input file'!A:L,10,0)&amp;"0123456789")),ROW(INDIRECT("1:20")))),0),0)</f>
        <v>0</v>
      </c>
      <c r="K175" t="str" cm="1">
        <f t="array" ref="K175">_xlfn.IFS(ISNUMBER(SEARCH("*severe*",VLOOKUP(A175,'FBS input file'!A:M,10,0)))=TRUE,"Severe LB",ISNUMBER(SEARCH("*LB*",VLOOKUP(A175,'FBS input file'!A:M,10,0)))=TRUE,"LB",ISNUMBER(SEARCH("*LB*",VLOOKUP(A175,'FBS input file'!A:M,10,0)))=FALSE,"No")</f>
        <v>No</v>
      </c>
      <c r="L175" t="str" cm="1">
        <f t="array" ref="L175">IF(D175="Binding",IFERROR(_xlfn.IFS(AND(H175&gt;=$H$1,I175&gt;=$I$1),"Binding",AND(H175&gt;=$H$1,OR(J175&gt;=$J$1,K175="LB")),"Binding",AND(I175&gt;=$I$1,OR(J175&gt;=$J$1,K175="LB")),"Binding",K175="Severe LB","Binding"),"Not Binding"),"-")</f>
        <v>-</v>
      </c>
      <c r="M175">
        <f>IFERROR(_xlfn.NUMBERVALUE(VLOOKUP(A175,'FBS input file'!A:L,12,0)),"No")</f>
        <v>0</v>
      </c>
      <c r="N175" t="str">
        <f>VLOOKUP(A175,'All Plates'!A:K,3,0)</f>
        <v>Consistent Expert</v>
      </c>
      <c r="O175" t="str">
        <f>VLOOKUP(A175,'All Plates'!A:K,7,0)</f>
        <v>medium purity</v>
      </c>
      <c r="P175">
        <f t="shared" si="15"/>
        <v>-10000</v>
      </c>
      <c r="Q175" s="53">
        <f t="shared" si="16"/>
        <v>0</v>
      </c>
    </row>
    <row r="176" spans="1:17" x14ac:dyDescent="0.25">
      <c r="A176" t="str">
        <f>'All Plates'!A152</f>
        <v>P2_E07</v>
      </c>
      <c r="B176" s="5" t="str">
        <f>'All Plates'!J152</f>
        <v>0110705801</v>
      </c>
      <c r="C176" t="s">
        <v>4371</v>
      </c>
      <c r="D176" t="str">
        <f>IFERROR('All Plates'!K152,"Not Binding")</f>
        <v>Not Binding</v>
      </c>
      <c r="E176" t="str">
        <f>IF(ISNUMBER(SEARCH("Waterlogsy",VLOOKUP(A176,'FBS input file'!A:I,9,0))),"Yes","No")</f>
        <v>No</v>
      </c>
      <c r="F176" t="str">
        <f>IF(ISNUMBER(SEARCH("T2",VLOOKUP(A176,'FBS input file'!A:I,9,0))),"Yes","No")</f>
        <v>No</v>
      </c>
      <c r="G176" t="str">
        <f>IF(ISNUMBER(SEARCH("1D",VLOOKUP(A176,'FBS input file'!A:I,9,0))),"Yes","No")</f>
        <v>No</v>
      </c>
      <c r="H176" s="57">
        <f>IFERROR(_xlfn.NUMBERVALUE(VLOOKUP(A176,'FBS input file'!A:M,13,0)),0)</f>
        <v>0</v>
      </c>
      <c r="I176" s="55">
        <f>IFERROR(_xlfn.NUMBERVALUE(VLOOKUP(A176,'FBS input file'!A:M,11,0)),0)</f>
        <v>0</v>
      </c>
      <c r="J176" s="76" cm="1">
        <f t="array" aca="1" ref="J176" ca="1">IFERROR(ROUND(LOOKUP(9.99999999999999E+307,--MID(VLOOKUP(A176,'FBS input file'!A:L,10,0),MIN(FIND({0,1,2,3,4,5,6,7,8,9},VLOOKUP(A176,'FBS input file'!A:L,10,0)&amp;"0123456789")),ROW(INDIRECT("1:20")))),0),0)</f>
        <v>0</v>
      </c>
      <c r="K176" t="str" cm="1">
        <f t="array" ref="K176">_xlfn.IFS(ISNUMBER(SEARCH("*severe*",VLOOKUP(A176,'FBS input file'!A:M,10,0)))=TRUE,"Severe LB",ISNUMBER(SEARCH("*LB*",VLOOKUP(A176,'FBS input file'!A:M,10,0)))=TRUE,"LB",ISNUMBER(SEARCH("*LB*",VLOOKUP(A176,'FBS input file'!A:M,10,0)))=FALSE,"No")</f>
        <v>No</v>
      </c>
      <c r="L176" t="str" cm="1">
        <f t="array" ref="L176">IF(D176="Binding",IFERROR(_xlfn.IFS(AND(H176&gt;=$H$1,I176&gt;=$I$1),"Binding",AND(H176&gt;=$H$1,OR(J176&gt;=$J$1,K176="LB")),"Binding",AND(I176&gt;=$I$1,OR(J176&gt;=$J$1,K176="LB")),"Binding",K176="Severe LB","Binding"),"Not Binding"),"-")</f>
        <v>-</v>
      </c>
      <c r="M176">
        <f>IFERROR(_xlfn.NUMBERVALUE(VLOOKUP(A176,'FBS input file'!A:L,12,0)),"No")</f>
        <v>0</v>
      </c>
      <c r="N176" t="str">
        <f>VLOOKUP(A176,'All Plates'!A:K,3,0)</f>
        <v>Inconsistent Expert</v>
      </c>
      <c r="O176" t="str">
        <f>VLOOKUP(A176,'All Plates'!A:K,7,0)</f>
        <v>low solubility</v>
      </c>
      <c r="P176">
        <f t="shared" si="15"/>
        <v>-10000</v>
      </c>
      <c r="Q176" s="53">
        <f t="shared" si="16"/>
        <v>0</v>
      </c>
    </row>
    <row r="177" spans="1:17" x14ac:dyDescent="0.25">
      <c r="A177" t="str">
        <f>'All Plates'!A153</f>
        <v>P2_E08</v>
      </c>
      <c r="B177" s="5" t="str">
        <f>'All Plates'!J153</f>
        <v>0110705800</v>
      </c>
      <c r="C177" t="s">
        <v>4372</v>
      </c>
      <c r="D177" t="str">
        <f>IFERROR('All Plates'!K153,"Not Binding")</f>
        <v>Not Binding</v>
      </c>
      <c r="E177" t="str">
        <f>IF(ISNUMBER(SEARCH("Waterlogsy",VLOOKUP(A177,'FBS input file'!A:I,9,0))),"Yes","No")</f>
        <v>No</v>
      </c>
      <c r="F177" t="str">
        <f>IF(ISNUMBER(SEARCH("T2",VLOOKUP(A177,'FBS input file'!A:I,9,0))),"Yes","No")</f>
        <v>No</v>
      </c>
      <c r="G177" t="str">
        <f>IF(ISNUMBER(SEARCH("1D",VLOOKUP(A177,'FBS input file'!A:I,9,0))),"Yes","No")</f>
        <v>No</v>
      </c>
      <c r="H177" s="57">
        <f>IFERROR(_xlfn.NUMBERVALUE(VLOOKUP(A177,'FBS input file'!A:M,13,0)),0)</f>
        <v>0</v>
      </c>
      <c r="I177" s="55">
        <f>IFERROR(_xlfn.NUMBERVALUE(VLOOKUP(A177,'FBS input file'!A:M,11,0)),0)</f>
        <v>0</v>
      </c>
      <c r="J177" s="76" cm="1">
        <f t="array" aca="1" ref="J177" ca="1">IFERROR(ROUND(LOOKUP(9.99999999999999E+307,--MID(VLOOKUP(A177,'FBS input file'!A:L,10,0),MIN(FIND({0,1,2,3,4,5,6,7,8,9},VLOOKUP(A177,'FBS input file'!A:L,10,0)&amp;"0123456789")),ROW(INDIRECT("1:20")))),0),0)</f>
        <v>0</v>
      </c>
      <c r="K177" t="str" cm="1">
        <f t="array" ref="K177">_xlfn.IFS(ISNUMBER(SEARCH("*severe*",VLOOKUP(A177,'FBS input file'!A:M,10,0)))=TRUE,"Severe LB",ISNUMBER(SEARCH("*LB*",VLOOKUP(A177,'FBS input file'!A:M,10,0)))=TRUE,"LB",ISNUMBER(SEARCH("*LB*",VLOOKUP(A177,'FBS input file'!A:M,10,0)))=FALSE,"No")</f>
        <v>No</v>
      </c>
      <c r="L177" t="str" cm="1">
        <f t="array" ref="L177">IF(D177="Binding",IFERROR(_xlfn.IFS(AND(H177&gt;=$H$1,I177&gt;=$I$1),"Binding",AND(H177&gt;=$H$1,OR(J177&gt;=$J$1,K177="LB")),"Binding",AND(I177&gt;=$I$1,OR(J177&gt;=$J$1,K177="LB")),"Binding",K177="Severe LB","Binding"),"Not Binding"),"-")</f>
        <v>-</v>
      </c>
      <c r="M177">
        <f>IFERROR(_xlfn.NUMBERVALUE(VLOOKUP(A177,'FBS input file'!A:L,12,0)),"No")</f>
        <v>0</v>
      </c>
      <c r="N177" t="str">
        <f>VLOOKUP(A177,'All Plates'!A:K,3,0)</f>
        <v>Consistent Expert</v>
      </c>
      <c r="O177" t="str">
        <f>VLOOKUP(A177,'All Plates'!A:K,7,0)</f>
        <v>high purity</v>
      </c>
      <c r="P177">
        <f t="shared" si="15"/>
        <v>-10000</v>
      </c>
      <c r="Q177" s="53">
        <f t="shared" si="16"/>
        <v>0</v>
      </c>
    </row>
    <row r="178" spans="1:17" x14ac:dyDescent="0.25">
      <c r="A178" t="str">
        <f>'All Plates'!A154</f>
        <v>P2_E09</v>
      </c>
      <c r="B178" s="5" t="str">
        <f>'All Plates'!J154</f>
        <v>0110705799</v>
      </c>
      <c r="C178" t="s">
        <v>4373</v>
      </c>
      <c r="D178" t="str">
        <f>IFERROR('All Plates'!K154,"Not Binding")</f>
        <v>Not Binding</v>
      </c>
      <c r="E178" t="str">
        <f>IF(ISNUMBER(SEARCH("Waterlogsy",VLOOKUP(A178,'FBS input file'!A:I,9,0))),"Yes","No")</f>
        <v>No</v>
      </c>
      <c r="F178" t="str">
        <f>IF(ISNUMBER(SEARCH("T2",VLOOKUP(A178,'FBS input file'!A:I,9,0))),"Yes","No")</f>
        <v>No</v>
      </c>
      <c r="G178" t="str">
        <f>IF(ISNUMBER(SEARCH("1D",VLOOKUP(A178,'FBS input file'!A:I,9,0))),"Yes","No")</f>
        <v>No</v>
      </c>
      <c r="H178" s="57">
        <f>IFERROR(_xlfn.NUMBERVALUE(VLOOKUP(A178,'FBS input file'!A:M,13,0)),0)</f>
        <v>0</v>
      </c>
      <c r="I178" s="55">
        <f>IFERROR(_xlfn.NUMBERVALUE(VLOOKUP(A178,'FBS input file'!A:M,11,0)),0)</f>
        <v>0</v>
      </c>
      <c r="J178" s="76" cm="1">
        <f t="array" aca="1" ref="J178" ca="1">IFERROR(ROUND(LOOKUP(9.99999999999999E+307,--MID(VLOOKUP(A178,'FBS input file'!A:L,10,0),MIN(FIND({0,1,2,3,4,5,6,7,8,9},VLOOKUP(A178,'FBS input file'!A:L,10,0)&amp;"0123456789")),ROW(INDIRECT("1:20")))),0),0)</f>
        <v>0</v>
      </c>
      <c r="K178" t="str" cm="1">
        <f t="array" ref="K178">_xlfn.IFS(ISNUMBER(SEARCH("*severe*",VLOOKUP(A178,'FBS input file'!A:M,10,0)))=TRUE,"Severe LB",ISNUMBER(SEARCH("*LB*",VLOOKUP(A178,'FBS input file'!A:M,10,0)))=TRUE,"LB",ISNUMBER(SEARCH("*LB*",VLOOKUP(A178,'FBS input file'!A:M,10,0)))=FALSE,"No")</f>
        <v>No</v>
      </c>
      <c r="L178" t="str" cm="1">
        <f t="array" ref="L178">IF(D178="Binding",IFERROR(_xlfn.IFS(AND(H178&gt;=$H$1,I178&gt;=$I$1),"Binding",AND(H178&gt;=$H$1,OR(J178&gt;=$J$1,K178="LB")),"Binding",AND(I178&gt;=$I$1,OR(J178&gt;=$J$1,K178="LB")),"Binding",K178="Severe LB","Binding"),"Not Binding"),"-")</f>
        <v>-</v>
      </c>
      <c r="M178">
        <f>IFERROR(_xlfn.NUMBERVALUE(VLOOKUP(A178,'FBS input file'!A:L,12,0)),"No")</f>
        <v>0</v>
      </c>
      <c r="N178" t="str">
        <f>VLOOKUP(A178,'All Plates'!A:K,3,0)</f>
        <v>Consistent Expert</v>
      </c>
      <c r="O178" t="str">
        <f>VLOOKUP(A178,'All Plates'!A:K,7,0)</f>
        <v>high purity</v>
      </c>
      <c r="P178">
        <f t="shared" si="15"/>
        <v>-10000</v>
      </c>
      <c r="Q178" s="53">
        <f t="shared" si="16"/>
        <v>0</v>
      </c>
    </row>
    <row r="179" spans="1:17" x14ac:dyDescent="0.25">
      <c r="A179" t="str">
        <f>'All Plates'!A155</f>
        <v>P2_E10</v>
      </c>
      <c r="B179" s="5" t="str">
        <f>'All Plates'!J155</f>
        <v>0110705798</v>
      </c>
      <c r="C179" t="s">
        <v>4374</v>
      </c>
      <c r="D179" t="str">
        <f>IFERROR('All Plates'!K155,"Not Binding")</f>
        <v>Not Binding</v>
      </c>
      <c r="E179" t="str">
        <f>IF(ISNUMBER(SEARCH("Waterlogsy",VLOOKUP(A179,'FBS input file'!A:I,9,0))),"Yes","No")</f>
        <v>No</v>
      </c>
      <c r="F179" t="str">
        <f>IF(ISNUMBER(SEARCH("T2",VLOOKUP(A179,'FBS input file'!A:I,9,0))),"Yes","No")</f>
        <v>No</v>
      </c>
      <c r="G179" t="str">
        <f>IF(ISNUMBER(SEARCH("1D",VLOOKUP(A179,'FBS input file'!A:I,9,0))),"Yes","No")</f>
        <v>No</v>
      </c>
      <c r="H179" s="57">
        <f>IFERROR(_xlfn.NUMBERVALUE(VLOOKUP(A179,'FBS input file'!A:M,13,0)),0)</f>
        <v>0</v>
      </c>
      <c r="I179" s="55">
        <f>IFERROR(_xlfn.NUMBERVALUE(VLOOKUP(A179,'FBS input file'!A:M,11,0)),0)</f>
        <v>0</v>
      </c>
      <c r="J179" s="76" cm="1">
        <f t="array" aca="1" ref="J179" ca="1">IFERROR(ROUND(LOOKUP(9.99999999999999E+307,--MID(VLOOKUP(A179,'FBS input file'!A:L,10,0),MIN(FIND({0,1,2,3,4,5,6,7,8,9},VLOOKUP(A179,'FBS input file'!A:L,10,0)&amp;"0123456789")),ROW(INDIRECT("1:20")))),0),0)</f>
        <v>0</v>
      </c>
      <c r="K179" t="str" cm="1">
        <f t="array" ref="K179">_xlfn.IFS(ISNUMBER(SEARCH("*severe*",VLOOKUP(A179,'FBS input file'!A:M,10,0)))=TRUE,"Severe LB",ISNUMBER(SEARCH("*LB*",VLOOKUP(A179,'FBS input file'!A:M,10,0)))=TRUE,"LB",ISNUMBER(SEARCH("*LB*",VLOOKUP(A179,'FBS input file'!A:M,10,0)))=FALSE,"No")</f>
        <v>No</v>
      </c>
      <c r="L179" t="str" cm="1">
        <f t="array" ref="L179">IF(D179="Binding",IFERROR(_xlfn.IFS(AND(H179&gt;=$H$1,I179&gt;=$I$1),"Binding",AND(H179&gt;=$H$1,OR(J179&gt;=$J$1,K179="LB")),"Binding",AND(I179&gt;=$I$1,OR(J179&gt;=$J$1,K179="LB")),"Binding",K179="Severe LB","Binding"),"Not Binding"),"-")</f>
        <v>-</v>
      </c>
      <c r="M179">
        <f>IFERROR(_xlfn.NUMBERVALUE(VLOOKUP(A179,'FBS input file'!A:L,12,0)),"No")</f>
        <v>0</v>
      </c>
      <c r="N179" t="str">
        <f>VLOOKUP(A179,'All Plates'!A:K,3,0)</f>
        <v>Consistent Expert</v>
      </c>
      <c r="O179" t="str">
        <f>VLOOKUP(A179,'All Plates'!A:K,7,0)</f>
        <v>high purity</v>
      </c>
      <c r="P179">
        <f t="shared" si="15"/>
        <v>-10000</v>
      </c>
      <c r="Q179" s="53">
        <f t="shared" si="16"/>
        <v>0</v>
      </c>
    </row>
    <row r="180" spans="1:17" x14ac:dyDescent="0.25">
      <c r="A180" t="str">
        <f>'All Plates'!A156</f>
        <v>P2_E11</v>
      </c>
      <c r="B180" s="5" t="str">
        <f>'All Plates'!J156</f>
        <v>0110705797</v>
      </c>
      <c r="C180" t="s">
        <v>4375</v>
      </c>
      <c r="D180" t="str">
        <f>IFERROR('All Plates'!K156,"Not Binding")</f>
        <v>Not Binding</v>
      </c>
      <c r="E180" t="str">
        <f>IF(ISNUMBER(SEARCH("Waterlogsy",VLOOKUP(A180,'FBS input file'!A:I,9,0))),"Yes","No")</f>
        <v>No</v>
      </c>
      <c r="F180" t="str">
        <f>IF(ISNUMBER(SEARCH("T2",VLOOKUP(A180,'FBS input file'!A:I,9,0))),"Yes","No")</f>
        <v>No</v>
      </c>
      <c r="G180" t="str">
        <f>IF(ISNUMBER(SEARCH("1D",VLOOKUP(A180,'FBS input file'!A:I,9,0))),"Yes","No")</f>
        <v>No</v>
      </c>
      <c r="H180" s="57">
        <f>IFERROR(_xlfn.NUMBERVALUE(VLOOKUP(A180,'FBS input file'!A:M,13,0)),0)</f>
        <v>0</v>
      </c>
      <c r="I180" s="55">
        <f>IFERROR(_xlfn.NUMBERVALUE(VLOOKUP(A180,'FBS input file'!A:M,11,0)),0)</f>
        <v>0</v>
      </c>
      <c r="J180" s="76" cm="1">
        <f t="array" aca="1" ref="J180" ca="1">IFERROR(ROUND(LOOKUP(9.99999999999999E+307,--MID(VLOOKUP(A180,'FBS input file'!A:L,10,0),MIN(FIND({0,1,2,3,4,5,6,7,8,9},VLOOKUP(A180,'FBS input file'!A:L,10,0)&amp;"0123456789")),ROW(INDIRECT("1:20")))),0),0)</f>
        <v>0</v>
      </c>
      <c r="K180" t="str" cm="1">
        <f t="array" ref="K180">_xlfn.IFS(ISNUMBER(SEARCH("*severe*",VLOOKUP(A180,'FBS input file'!A:M,10,0)))=TRUE,"Severe LB",ISNUMBER(SEARCH("*LB*",VLOOKUP(A180,'FBS input file'!A:M,10,0)))=TRUE,"LB",ISNUMBER(SEARCH("*LB*",VLOOKUP(A180,'FBS input file'!A:M,10,0)))=FALSE,"No")</f>
        <v>No</v>
      </c>
      <c r="L180" t="str" cm="1">
        <f t="array" ref="L180">IF(D180="Binding",IFERROR(_xlfn.IFS(AND(H180&gt;=$H$1,I180&gt;=$I$1),"Binding",AND(H180&gt;=$H$1,OR(J180&gt;=$J$1,K180="LB")),"Binding",AND(I180&gt;=$I$1,OR(J180&gt;=$J$1,K180="LB")),"Binding",K180="Severe LB","Binding"),"Not Binding"),"-")</f>
        <v>-</v>
      </c>
      <c r="M180">
        <f>IFERROR(_xlfn.NUMBERVALUE(VLOOKUP(A180,'FBS input file'!A:L,12,0)),"No")</f>
        <v>0</v>
      </c>
      <c r="N180" t="str">
        <f>VLOOKUP(A180,'All Plates'!A:K,3,0)</f>
        <v>Consistent Expert</v>
      </c>
      <c r="O180" t="str">
        <f>VLOOKUP(A180,'All Plates'!A:K,7,0)</f>
        <v>medium purity*</v>
      </c>
      <c r="P180">
        <f t="shared" si="15"/>
        <v>-10000</v>
      </c>
      <c r="Q180" s="53">
        <f t="shared" si="16"/>
        <v>0</v>
      </c>
    </row>
    <row r="181" spans="1:17" x14ac:dyDescent="0.25">
      <c r="A181" t="str">
        <f>'All Plates'!A157</f>
        <v>P2_E12</v>
      </c>
      <c r="B181" s="5" t="str">
        <f>'All Plates'!J157</f>
        <v>0110705242</v>
      </c>
      <c r="C181" t="s">
        <v>4376</v>
      </c>
      <c r="D181" t="str">
        <f>IFERROR('All Plates'!K157,"Not Binding")</f>
        <v>Not Binding</v>
      </c>
      <c r="E181" t="str">
        <f>IF(ISNUMBER(SEARCH("Waterlogsy",VLOOKUP(A181,'FBS input file'!A:I,9,0))),"Yes","No")</f>
        <v>No</v>
      </c>
      <c r="F181" t="str">
        <f>IF(ISNUMBER(SEARCH("T2",VLOOKUP(A181,'FBS input file'!A:I,9,0))),"Yes","No")</f>
        <v>No</v>
      </c>
      <c r="G181" t="str">
        <f>IF(ISNUMBER(SEARCH("1D",VLOOKUP(A181,'FBS input file'!A:I,9,0))),"Yes","No")</f>
        <v>No</v>
      </c>
      <c r="H181" s="57">
        <f>IFERROR(_xlfn.NUMBERVALUE(VLOOKUP(A181,'FBS input file'!A:M,13,0)),0)</f>
        <v>0</v>
      </c>
      <c r="I181" s="55">
        <f>IFERROR(_xlfn.NUMBERVALUE(VLOOKUP(A181,'FBS input file'!A:M,11,0)),0)</f>
        <v>0</v>
      </c>
      <c r="J181" s="76" cm="1">
        <f t="array" aca="1" ref="J181" ca="1">IFERROR(ROUND(LOOKUP(9.99999999999999E+307,--MID(VLOOKUP(A181,'FBS input file'!A:L,10,0),MIN(FIND({0,1,2,3,4,5,6,7,8,9},VLOOKUP(A181,'FBS input file'!A:L,10,0)&amp;"0123456789")),ROW(INDIRECT("1:20")))),0),0)</f>
        <v>0</v>
      </c>
      <c r="K181" t="str" cm="1">
        <f t="array" ref="K181">_xlfn.IFS(ISNUMBER(SEARCH("*severe*",VLOOKUP(A181,'FBS input file'!A:M,10,0)))=TRUE,"Severe LB",ISNUMBER(SEARCH("*LB*",VLOOKUP(A181,'FBS input file'!A:M,10,0)))=TRUE,"LB",ISNUMBER(SEARCH("*LB*",VLOOKUP(A181,'FBS input file'!A:M,10,0)))=FALSE,"No")</f>
        <v>No</v>
      </c>
      <c r="L181" t="str" cm="1">
        <f t="array" ref="L181">IF(D181="Binding",IFERROR(_xlfn.IFS(AND(H181&gt;=$H$1,I181&gt;=$I$1),"Binding",AND(H181&gt;=$H$1,OR(J181&gt;=$J$1,K181="LB")),"Binding",AND(I181&gt;=$I$1,OR(J181&gt;=$J$1,K181="LB")),"Binding",K181="Severe LB","Binding"),"Not Binding"),"-")</f>
        <v>-</v>
      </c>
      <c r="M181">
        <f>IFERROR(_xlfn.NUMBERVALUE(VLOOKUP(A181,'FBS input file'!A:L,12,0)),"No")</f>
        <v>0</v>
      </c>
      <c r="N181" t="str">
        <f>VLOOKUP(A181,'All Plates'!A:K,3,0)</f>
        <v>Consistent Expert</v>
      </c>
      <c r="O181" t="str">
        <f>VLOOKUP(A181,'All Plates'!A:K,7,0)</f>
        <v>medium purity*</v>
      </c>
      <c r="P181">
        <f t="shared" si="15"/>
        <v>-10000</v>
      </c>
      <c r="Q181" s="53">
        <f t="shared" si="16"/>
        <v>0</v>
      </c>
    </row>
    <row r="182" spans="1:17" x14ac:dyDescent="0.25">
      <c r="A182" t="str">
        <f>'All Plates'!A158</f>
        <v>P2_F01</v>
      </c>
      <c r="B182" s="5" t="str">
        <f>'All Plates'!J158</f>
        <v>0110705784</v>
      </c>
      <c r="C182" t="s">
        <v>4377</v>
      </c>
      <c r="D182" t="str">
        <f>IFERROR('All Plates'!K158,"Not Binding")</f>
        <v>Not Binding</v>
      </c>
      <c r="E182" t="str">
        <f>IF(ISNUMBER(SEARCH("Waterlogsy",VLOOKUP(A182,'FBS input file'!A:I,9,0))),"Yes","No")</f>
        <v>No</v>
      </c>
      <c r="F182" t="str">
        <f>IF(ISNUMBER(SEARCH("T2",VLOOKUP(A182,'FBS input file'!A:I,9,0))),"Yes","No")</f>
        <v>No</v>
      </c>
      <c r="G182" t="str">
        <f>IF(ISNUMBER(SEARCH("1D",VLOOKUP(A182,'FBS input file'!A:I,9,0))),"Yes","No")</f>
        <v>No</v>
      </c>
      <c r="H182" s="57">
        <f>IFERROR(_xlfn.NUMBERVALUE(VLOOKUP(A182,'FBS input file'!A:M,13,0)),0)</f>
        <v>0</v>
      </c>
      <c r="I182" s="55">
        <f>IFERROR(_xlfn.NUMBERVALUE(VLOOKUP(A182,'FBS input file'!A:M,11,0)),0)</f>
        <v>0</v>
      </c>
      <c r="J182" s="76" cm="1">
        <f t="array" aca="1" ref="J182" ca="1">IFERROR(ROUND(LOOKUP(9.99999999999999E+307,--MID(VLOOKUP(A182,'FBS input file'!A:L,10,0),MIN(FIND({0,1,2,3,4,5,6,7,8,9},VLOOKUP(A182,'FBS input file'!A:L,10,0)&amp;"0123456789")),ROW(INDIRECT("1:20")))),0),0)</f>
        <v>0</v>
      </c>
      <c r="K182" t="str" cm="1">
        <f t="array" ref="K182">_xlfn.IFS(ISNUMBER(SEARCH("*severe*",VLOOKUP(A182,'FBS input file'!A:M,10,0)))=TRUE,"Severe LB",ISNUMBER(SEARCH("*LB*",VLOOKUP(A182,'FBS input file'!A:M,10,0)))=TRUE,"LB",ISNUMBER(SEARCH("*LB*",VLOOKUP(A182,'FBS input file'!A:M,10,0)))=FALSE,"No")</f>
        <v>No</v>
      </c>
      <c r="L182" t="str" cm="1">
        <f t="array" ref="L182">IF(D182="Binding",IFERROR(_xlfn.IFS(AND(H182&gt;=$H$1,I182&gt;=$I$1),"Binding",AND(H182&gt;=$H$1,OR(J182&gt;=$J$1,K182="LB")),"Binding",AND(I182&gt;=$I$1,OR(J182&gt;=$J$1,K182="LB")),"Binding",K182="Severe LB","Binding"),"Not Binding"),"-")</f>
        <v>-</v>
      </c>
      <c r="M182">
        <f>IFERROR(_xlfn.NUMBERVALUE(VLOOKUP(A182,'FBS input file'!A:L,12,0)),"No")</f>
        <v>0</v>
      </c>
      <c r="N182" t="str">
        <f>VLOOKUP(A182,'All Plates'!A:K,3,0)</f>
        <v>Consistent Expert</v>
      </c>
      <c r="O182" t="str">
        <f>VLOOKUP(A182,'All Plates'!A:K,7,0)</f>
        <v>medium purity*</v>
      </c>
      <c r="P182">
        <f t="shared" si="15"/>
        <v>-10000</v>
      </c>
      <c r="Q182" s="53">
        <f t="shared" si="16"/>
        <v>0</v>
      </c>
    </row>
    <row r="183" spans="1:17" x14ac:dyDescent="0.25">
      <c r="A183" t="str">
        <f>'All Plates'!A159</f>
        <v>P2_F02</v>
      </c>
      <c r="B183" s="5" t="str">
        <f>'All Plates'!J159</f>
        <v>0110705785</v>
      </c>
      <c r="C183" t="s">
        <v>4378</v>
      </c>
      <c r="D183" t="str">
        <f>IFERROR('All Plates'!K159,"Not Binding")</f>
        <v>Not Binding</v>
      </c>
      <c r="E183" t="str">
        <f>IF(ISNUMBER(SEARCH("Waterlogsy",VLOOKUP(A183,'FBS input file'!A:I,9,0))),"Yes","No")</f>
        <v>No</v>
      </c>
      <c r="F183" t="str">
        <f>IF(ISNUMBER(SEARCH("T2",VLOOKUP(A183,'FBS input file'!A:I,9,0))),"Yes","No")</f>
        <v>No</v>
      </c>
      <c r="G183" t="str">
        <f>IF(ISNUMBER(SEARCH("1D",VLOOKUP(A183,'FBS input file'!A:I,9,0))),"Yes","No")</f>
        <v>No</v>
      </c>
      <c r="H183" s="57">
        <f>IFERROR(_xlfn.NUMBERVALUE(VLOOKUP(A183,'FBS input file'!A:M,13,0)),0)</f>
        <v>0</v>
      </c>
      <c r="I183" s="55">
        <f>IFERROR(_xlfn.NUMBERVALUE(VLOOKUP(A183,'FBS input file'!A:M,11,0)),0)</f>
        <v>0</v>
      </c>
      <c r="J183" s="76" cm="1">
        <f t="array" aca="1" ref="J183" ca="1">IFERROR(ROUND(LOOKUP(9.99999999999999E+307,--MID(VLOOKUP(A183,'FBS input file'!A:L,10,0),MIN(FIND({0,1,2,3,4,5,6,7,8,9},VLOOKUP(A183,'FBS input file'!A:L,10,0)&amp;"0123456789")),ROW(INDIRECT("1:20")))),0),0)</f>
        <v>0</v>
      </c>
      <c r="K183" t="str" cm="1">
        <f t="array" ref="K183">_xlfn.IFS(ISNUMBER(SEARCH("*severe*",VLOOKUP(A183,'FBS input file'!A:M,10,0)))=TRUE,"Severe LB",ISNUMBER(SEARCH("*LB*",VLOOKUP(A183,'FBS input file'!A:M,10,0)))=TRUE,"LB",ISNUMBER(SEARCH("*LB*",VLOOKUP(A183,'FBS input file'!A:M,10,0)))=FALSE,"No")</f>
        <v>No</v>
      </c>
      <c r="L183" t="str" cm="1">
        <f t="array" ref="L183">IF(D183="Binding",IFERROR(_xlfn.IFS(AND(H183&gt;=$H$1,I183&gt;=$I$1),"Binding",AND(H183&gt;=$H$1,OR(J183&gt;=$J$1,K183="LB")),"Binding",AND(I183&gt;=$I$1,OR(J183&gt;=$J$1,K183="LB")),"Binding",K183="Severe LB","Binding"),"Not Binding"),"-")</f>
        <v>-</v>
      </c>
      <c r="M183">
        <f>IFERROR(_xlfn.NUMBERVALUE(VLOOKUP(A183,'FBS input file'!A:L,12,0)),"No")</f>
        <v>0</v>
      </c>
      <c r="N183" t="str">
        <f>VLOOKUP(A183,'All Plates'!A:K,3,0)</f>
        <v>Consistent Expert</v>
      </c>
      <c r="O183" t="str">
        <f>VLOOKUP(A183,'All Plates'!A:K,7,0)</f>
        <v>high purity</v>
      </c>
      <c r="P183">
        <f t="shared" si="15"/>
        <v>-10000</v>
      </c>
      <c r="Q183" s="53">
        <f t="shared" si="16"/>
        <v>0</v>
      </c>
    </row>
    <row r="184" spans="1:17" x14ac:dyDescent="0.25">
      <c r="A184" t="str">
        <f>'All Plates'!A160</f>
        <v>P2_F03</v>
      </c>
      <c r="B184" s="5" t="str">
        <f>'All Plates'!J160</f>
        <v>0110705786</v>
      </c>
      <c r="C184" t="s">
        <v>4379</v>
      </c>
      <c r="D184" t="str">
        <f>IFERROR('All Plates'!K160,"Not Binding")</f>
        <v>Not Binding</v>
      </c>
      <c r="E184" t="str">
        <f>IF(ISNUMBER(SEARCH("Waterlogsy",VLOOKUP(A184,'FBS input file'!A:I,9,0))),"Yes","No")</f>
        <v>No</v>
      </c>
      <c r="F184" t="str">
        <f>IF(ISNUMBER(SEARCH("T2",VLOOKUP(A184,'FBS input file'!A:I,9,0))),"Yes","No")</f>
        <v>No</v>
      </c>
      <c r="G184" t="str">
        <f>IF(ISNUMBER(SEARCH("1D",VLOOKUP(A184,'FBS input file'!A:I,9,0))),"Yes","No")</f>
        <v>No</v>
      </c>
      <c r="H184" s="57">
        <f>IFERROR(_xlfn.NUMBERVALUE(VLOOKUP(A184,'FBS input file'!A:M,13,0)),0)</f>
        <v>0</v>
      </c>
      <c r="I184" s="55">
        <f>IFERROR(_xlfn.NUMBERVALUE(VLOOKUP(A184,'FBS input file'!A:M,11,0)),0)</f>
        <v>0</v>
      </c>
      <c r="J184" s="76" cm="1">
        <f t="array" aca="1" ref="J184" ca="1">IFERROR(ROUND(LOOKUP(9.99999999999999E+307,--MID(VLOOKUP(A184,'FBS input file'!A:L,10,0),MIN(FIND({0,1,2,3,4,5,6,7,8,9},VLOOKUP(A184,'FBS input file'!A:L,10,0)&amp;"0123456789")),ROW(INDIRECT("1:20")))),0),0)</f>
        <v>0</v>
      </c>
      <c r="K184" t="str" cm="1">
        <f t="array" ref="K184">_xlfn.IFS(ISNUMBER(SEARCH("*severe*",VLOOKUP(A184,'FBS input file'!A:M,10,0)))=TRUE,"Severe LB",ISNUMBER(SEARCH("*LB*",VLOOKUP(A184,'FBS input file'!A:M,10,0)))=TRUE,"LB",ISNUMBER(SEARCH("*LB*",VLOOKUP(A184,'FBS input file'!A:M,10,0)))=FALSE,"No")</f>
        <v>No</v>
      </c>
      <c r="L184" t="str" cm="1">
        <f t="array" ref="L184">IF(D184="Binding",IFERROR(_xlfn.IFS(AND(H184&gt;=$H$1,I184&gt;=$I$1),"Binding",AND(H184&gt;=$H$1,OR(J184&gt;=$J$1,K184="LB")),"Binding",AND(I184&gt;=$I$1,OR(J184&gt;=$J$1,K184="LB")),"Binding",K184="Severe LB","Binding"),"Not Binding"),"-")</f>
        <v>-</v>
      </c>
      <c r="M184">
        <f>IFERROR(_xlfn.NUMBERVALUE(VLOOKUP(A184,'FBS input file'!A:L,12,0)),"No")</f>
        <v>0</v>
      </c>
      <c r="N184" t="str">
        <f>VLOOKUP(A184,'All Plates'!A:K,3,0)</f>
        <v>Consistent Expert</v>
      </c>
      <c r="O184" t="str">
        <f>VLOOKUP(A184,'All Plates'!A:K,7,0)</f>
        <v>high purity*</v>
      </c>
      <c r="P184">
        <f t="shared" si="15"/>
        <v>-10000</v>
      </c>
      <c r="Q184" s="53">
        <f t="shared" si="16"/>
        <v>0</v>
      </c>
    </row>
    <row r="185" spans="1:17" x14ac:dyDescent="0.25">
      <c r="A185" t="str">
        <f>'All Plates'!A161</f>
        <v>P2_F04</v>
      </c>
      <c r="B185" s="5" t="str">
        <f>'All Plates'!J161</f>
        <v>0110705787</v>
      </c>
      <c r="C185" t="s">
        <v>4380</v>
      </c>
      <c r="D185" t="str">
        <f>IFERROR('All Plates'!K161,"Not Binding")</f>
        <v>Not Binding</v>
      </c>
      <c r="E185" t="str">
        <f>IF(ISNUMBER(SEARCH("Waterlogsy",VLOOKUP(A185,'FBS input file'!A:I,9,0))),"Yes","No")</f>
        <v>No</v>
      </c>
      <c r="F185" t="str">
        <f>IF(ISNUMBER(SEARCH("T2",VLOOKUP(A185,'FBS input file'!A:I,9,0))),"Yes","No")</f>
        <v>No</v>
      </c>
      <c r="G185" t="str">
        <f>IF(ISNUMBER(SEARCH("1D",VLOOKUP(A185,'FBS input file'!A:I,9,0))),"Yes","No")</f>
        <v>No</v>
      </c>
      <c r="H185" s="57">
        <f>IFERROR(_xlfn.NUMBERVALUE(VLOOKUP(A185,'FBS input file'!A:M,13,0)),0)</f>
        <v>0</v>
      </c>
      <c r="I185" s="55">
        <f>IFERROR(_xlfn.NUMBERVALUE(VLOOKUP(A185,'FBS input file'!A:M,11,0)),0)</f>
        <v>0</v>
      </c>
      <c r="J185" s="76" cm="1">
        <f t="array" aca="1" ref="J185" ca="1">IFERROR(ROUND(LOOKUP(9.99999999999999E+307,--MID(VLOOKUP(A185,'FBS input file'!A:L,10,0),MIN(FIND({0,1,2,3,4,5,6,7,8,9},VLOOKUP(A185,'FBS input file'!A:L,10,0)&amp;"0123456789")),ROW(INDIRECT("1:20")))),0),0)</f>
        <v>0</v>
      </c>
      <c r="K185" t="str" cm="1">
        <f t="array" ref="K185">_xlfn.IFS(ISNUMBER(SEARCH("*severe*",VLOOKUP(A185,'FBS input file'!A:M,10,0)))=TRUE,"Severe LB",ISNUMBER(SEARCH("*LB*",VLOOKUP(A185,'FBS input file'!A:M,10,0)))=TRUE,"LB",ISNUMBER(SEARCH("*LB*",VLOOKUP(A185,'FBS input file'!A:M,10,0)))=FALSE,"No")</f>
        <v>No</v>
      </c>
      <c r="L185" t="str" cm="1">
        <f t="array" ref="L185">IF(D185="Binding",IFERROR(_xlfn.IFS(AND(H185&gt;=$H$1,I185&gt;=$I$1),"Binding",AND(H185&gt;=$H$1,OR(J185&gt;=$J$1,K185="LB")),"Binding",AND(I185&gt;=$I$1,OR(J185&gt;=$J$1,K185="LB")),"Binding",K185="Severe LB","Binding"),"Not Binding"),"-")</f>
        <v>-</v>
      </c>
      <c r="M185">
        <f>IFERROR(_xlfn.NUMBERVALUE(VLOOKUP(A185,'FBS input file'!A:L,12,0)),"No")</f>
        <v>0</v>
      </c>
      <c r="N185" t="str">
        <f>VLOOKUP(A185,'All Plates'!A:K,3,0)</f>
        <v>Consistent Expert</v>
      </c>
      <c r="O185" t="str">
        <f>VLOOKUP(A185,'All Plates'!A:K,7,0)</f>
        <v>high purity</v>
      </c>
      <c r="P185">
        <f t="shared" si="15"/>
        <v>-10000</v>
      </c>
      <c r="Q185" s="53">
        <f t="shared" si="16"/>
        <v>0</v>
      </c>
    </row>
    <row r="186" spans="1:17" x14ac:dyDescent="0.25">
      <c r="A186" t="str">
        <f>'All Plates'!A162</f>
        <v>P2_F05</v>
      </c>
      <c r="B186" s="5" t="str">
        <f>'All Plates'!J162</f>
        <v>0110705788</v>
      </c>
      <c r="C186" t="s">
        <v>4381</v>
      </c>
      <c r="D186" t="str">
        <f>IFERROR('All Plates'!K162,"Not Binding")</f>
        <v>Not Binding</v>
      </c>
      <c r="E186" t="str">
        <f>IF(ISNUMBER(SEARCH("Waterlogsy",VLOOKUP(A186,'FBS input file'!A:I,9,0))),"Yes","No")</f>
        <v>No</v>
      </c>
      <c r="F186" t="str">
        <f>IF(ISNUMBER(SEARCH("T2",VLOOKUP(A186,'FBS input file'!A:I,9,0))),"Yes","No")</f>
        <v>No</v>
      </c>
      <c r="G186" t="str">
        <f>IF(ISNUMBER(SEARCH("1D",VLOOKUP(A186,'FBS input file'!A:I,9,0))),"Yes","No")</f>
        <v>No</v>
      </c>
      <c r="H186" s="57">
        <f>IFERROR(_xlfn.NUMBERVALUE(VLOOKUP(A186,'FBS input file'!A:M,13,0)),0)</f>
        <v>0</v>
      </c>
      <c r="I186" s="55">
        <f>IFERROR(_xlfn.NUMBERVALUE(VLOOKUP(A186,'FBS input file'!A:M,11,0)),0)</f>
        <v>0</v>
      </c>
      <c r="J186" s="76" cm="1">
        <f t="array" aca="1" ref="J186" ca="1">IFERROR(ROUND(LOOKUP(9.99999999999999E+307,--MID(VLOOKUP(A186,'FBS input file'!A:L,10,0),MIN(FIND({0,1,2,3,4,5,6,7,8,9},VLOOKUP(A186,'FBS input file'!A:L,10,0)&amp;"0123456789")),ROW(INDIRECT("1:20")))),0),0)</f>
        <v>0</v>
      </c>
      <c r="K186" t="str" cm="1">
        <f t="array" ref="K186">_xlfn.IFS(ISNUMBER(SEARCH("*severe*",VLOOKUP(A186,'FBS input file'!A:M,10,0)))=TRUE,"Severe LB",ISNUMBER(SEARCH("*LB*",VLOOKUP(A186,'FBS input file'!A:M,10,0)))=TRUE,"LB",ISNUMBER(SEARCH("*LB*",VLOOKUP(A186,'FBS input file'!A:M,10,0)))=FALSE,"No")</f>
        <v>No</v>
      </c>
      <c r="L186" t="str" cm="1">
        <f t="array" ref="L186">IF(D186="Binding",IFERROR(_xlfn.IFS(AND(H186&gt;=$H$1,I186&gt;=$I$1),"Binding",AND(H186&gt;=$H$1,OR(J186&gt;=$J$1,K186="LB")),"Binding",AND(I186&gt;=$I$1,OR(J186&gt;=$J$1,K186="LB")),"Binding",K186="Severe LB","Binding"),"Not Binding"),"-")</f>
        <v>-</v>
      </c>
      <c r="M186">
        <f>IFERROR(_xlfn.NUMBERVALUE(VLOOKUP(A186,'FBS input file'!A:L,12,0)),"No")</f>
        <v>0</v>
      </c>
      <c r="N186" t="str">
        <f>VLOOKUP(A186,'All Plates'!A:K,3,0)</f>
        <v>Inconsistent Expert</v>
      </c>
      <c r="O186" t="str">
        <f>VLOOKUP(A186,'All Plates'!A:K,7,0)</f>
        <v>low solubility</v>
      </c>
      <c r="P186">
        <f t="shared" si="15"/>
        <v>-10000</v>
      </c>
      <c r="Q186" s="53">
        <f t="shared" si="16"/>
        <v>0</v>
      </c>
    </row>
    <row r="187" spans="1:17" x14ac:dyDescent="0.25">
      <c r="A187" t="str">
        <f>'All Plates'!A163</f>
        <v>P2_F06</v>
      </c>
      <c r="B187" s="5" t="str">
        <f>'All Plates'!J163</f>
        <v>0110705789</v>
      </c>
      <c r="C187" t="s">
        <v>4382</v>
      </c>
      <c r="D187" t="str">
        <f>IFERROR('All Plates'!K163,"Not Binding")</f>
        <v>Not Binding</v>
      </c>
      <c r="E187" t="str">
        <f>IF(ISNUMBER(SEARCH("Waterlogsy",VLOOKUP(A187,'FBS input file'!A:I,9,0))),"Yes","No")</f>
        <v>No</v>
      </c>
      <c r="F187" t="str">
        <f>IF(ISNUMBER(SEARCH("T2",VLOOKUP(A187,'FBS input file'!A:I,9,0))),"Yes","No")</f>
        <v>No</v>
      </c>
      <c r="G187" t="str">
        <f>IF(ISNUMBER(SEARCH("1D",VLOOKUP(A187,'FBS input file'!A:I,9,0))),"Yes","No")</f>
        <v>No</v>
      </c>
      <c r="H187" s="57">
        <f>IFERROR(_xlfn.NUMBERVALUE(VLOOKUP(A187,'FBS input file'!A:M,13,0)),0)</f>
        <v>0</v>
      </c>
      <c r="I187" s="55">
        <f>IFERROR(_xlfn.NUMBERVALUE(VLOOKUP(A187,'FBS input file'!A:M,11,0)),0)</f>
        <v>0</v>
      </c>
      <c r="J187" s="76" cm="1">
        <f t="array" aca="1" ref="J187" ca="1">IFERROR(ROUND(LOOKUP(9.99999999999999E+307,--MID(VLOOKUP(A187,'FBS input file'!A:L,10,0),MIN(FIND({0,1,2,3,4,5,6,7,8,9},VLOOKUP(A187,'FBS input file'!A:L,10,0)&amp;"0123456789")),ROW(INDIRECT("1:20")))),0),0)</f>
        <v>0</v>
      </c>
      <c r="K187" t="str" cm="1">
        <f t="array" ref="K187">_xlfn.IFS(ISNUMBER(SEARCH("*severe*",VLOOKUP(A187,'FBS input file'!A:M,10,0)))=TRUE,"Severe LB",ISNUMBER(SEARCH("*LB*",VLOOKUP(A187,'FBS input file'!A:M,10,0)))=TRUE,"LB",ISNUMBER(SEARCH("*LB*",VLOOKUP(A187,'FBS input file'!A:M,10,0)))=FALSE,"No")</f>
        <v>No</v>
      </c>
      <c r="L187" t="str" cm="1">
        <f t="array" ref="L187">IF(D187="Binding",IFERROR(_xlfn.IFS(AND(H187&gt;=$H$1,I187&gt;=$I$1),"Binding",AND(H187&gt;=$H$1,OR(J187&gt;=$J$1,K187="LB")),"Binding",AND(I187&gt;=$I$1,OR(J187&gt;=$J$1,K187="LB")),"Binding",K187="Severe LB","Binding"),"Not Binding"),"-")</f>
        <v>-</v>
      </c>
      <c r="M187">
        <f>IFERROR(_xlfn.NUMBERVALUE(VLOOKUP(A187,'FBS input file'!A:L,12,0)),"No")</f>
        <v>0</v>
      </c>
      <c r="N187" t="str">
        <f>VLOOKUP(A187,'All Plates'!A:K,3,0)</f>
        <v>Consistent Expert</v>
      </c>
      <c r="O187" t="str">
        <f>VLOOKUP(A187,'All Plates'!A:K,7,0)</f>
        <v>high purity</v>
      </c>
      <c r="P187">
        <f t="shared" si="15"/>
        <v>-10000</v>
      </c>
      <c r="Q187" s="53">
        <f t="shared" si="16"/>
        <v>0</v>
      </c>
    </row>
    <row r="188" spans="1:17" x14ac:dyDescent="0.25">
      <c r="A188" t="str">
        <f>'All Plates'!A164</f>
        <v>P2_F07</v>
      </c>
      <c r="B188" s="5" t="str">
        <f>'All Plates'!J164</f>
        <v>0110705790</v>
      </c>
      <c r="C188" t="s">
        <v>4383</v>
      </c>
      <c r="D188" t="str">
        <f>IFERROR('All Plates'!K164,"Not Binding")</f>
        <v>Not Binding</v>
      </c>
      <c r="E188" t="str">
        <f>IF(ISNUMBER(SEARCH("Waterlogsy",VLOOKUP(A188,'FBS input file'!A:I,9,0))),"Yes","No")</f>
        <v>No</v>
      </c>
      <c r="F188" t="str">
        <f>IF(ISNUMBER(SEARCH("T2",VLOOKUP(A188,'FBS input file'!A:I,9,0))),"Yes","No")</f>
        <v>No</v>
      </c>
      <c r="G188" t="str">
        <f>IF(ISNUMBER(SEARCH("1D",VLOOKUP(A188,'FBS input file'!A:I,9,0))),"Yes","No")</f>
        <v>No</v>
      </c>
      <c r="H188" s="57">
        <f>IFERROR(_xlfn.NUMBERVALUE(VLOOKUP(A188,'FBS input file'!A:M,13,0)),0)</f>
        <v>0</v>
      </c>
      <c r="I188" s="55">
        <f>IFERROR(_xlfn.NUMBERVALUE(VLOOKUP(A188,'FBS input file'!A:M,11,0)),0)</f>
        <v>0</v>
      </c>
      <c r="J188" s="76" cm="1">
        <f t="array" aca="1" ref="J188" ca="1">IFERROR(ROUND(LOOKUP(9.99999999999999E+307,--MID(VLOOKUP(A188,'FBS input file'!A:L,10,0),MIN(FIND({0,1,2,3,4,5,6,7,8,9},VLOOKUP(A188,'FBS input file'!A:L,10,0)&amp;"0123456789")),ROW(INDIRECT("1:20")))),0),0)</f>
        <v>0</v>
      </c>
      <c r="K188" t="str" cm="1">
        <f t="array" ref="K188">_xlfn.IFS(ISNUMBER(SEARCH("*severe*",VLOOKUP(A188,'FBS input file'!A:M,10,0)))=TRUE,"Severe LB",ISNUMBER(SEARCH("*LB*",VLOOKUP(A188,'FBS input file'!A:M,10,0)))=TRUE,"LB",ISNUMBER(SEARCH("*LB*",VLOOKUP(A188,'FBS input file'!A:M,10,0)))=FALSE,"No")</f>
        <v>No</v>
      </c>
      <c r="L188" t="str" cm="1">
        <f t="array" ref="L188">IF(D188="Binding",IFERROR(_xlfn.IFS(AND(H188&gt;=$H$1,I188&gt;=$I$1),"Binding",AND(H188&gt;=$H$1,OR(J188&gt;=$J$1,K188="LB")),"Binding",AND(I188&gt;=$I$1,OR(J188&gt;=$J$1,K188="LB")),"Binding",K188="Severe LB","Binding"),"Not Binding"),"-")</f>
        <v>-</v>
      </c>
      <c r="M188">
        <f>IFERROR(_xlfn.NUMBERVALUE(VLOOKUP(A188,'FBS input file'!A:L,12,0)),"No")</f>
        <v>0</v>
      </c>
      <c r="N188" t="str">
        <f>VLOOKUP(A188,'All Plates'!A:K,3,0)</f>
        <v>Consistent Expert</v>
      </c>
      <c r="O188" t="str">
        <f>VLOOKUP(A188,'All Plates'!A:K,7,0)</f>
        <v>medium purity*</v>
      </c>
      <c r="P188">
        <f t="shared" si="15"/>
        <v>-10000</v>
      </c>
      <c r="Q188" s="53">
        <f t="shared" si="16"/>
        <v>0</v>
      </c>
    </row>
    <row r="189" spans="1:17" x14ac:dyDescent="0.25">
      <c r="A189" t="str">
        <f>'All Plates'!A165</f>
        <v>P2_F08</v>
      </c>
      <c r="B189" s="5" t="str">
        <f>'All Plates'!J165</f>
        <v>0110705791</v>
      </c>
      <c r="C189" t="s">
        <v>4384</v>
      </c>
      <c r="D189" t="str">
        <f>IFERROR('All Plates'!K165,"Not Binding")</f>
        <v>Not Binding</v>
      </c>
      <c r="E189" t="str">
        <f>IF(ISNUMBER(SEARCH("Waterlogsy",VLOOKUP(A189,'FBS input file'!A:I,9,0))),"Yes","No")</f>
        <v>No</v>
      </c>
      <c r="F189" t="str">
        <f>IF(ISNUMBER(SEARCH("T2",VLOOKUP(A189,'FBS input file'!A:I,9,0))),"Yes","No")</f>
        <v>No</v>
      </c>
      <c r="G189" t="str">
        <f>IF(ISNUMBER(SEARCH("1D",VLOOKUP(A189,'FBS input file'!A:I,9,0))),"Yes","No")</f>
        <v>No</v>
      </c>
      <c r="H189" s="57">
        <f>IFERROR(_xlfn.NUMBERVALUE(VLOOKUP(A189,'FBS input file'!A:M,13,0)),0)</f>
        <v>0</v>
      </c>
      <c r="I189" s="55">
        <f>IFERROR(_xlfn.NUMBERVALUE(VLOOKUP(A189,'FBS input file'!A:M,11,0)),0)</f>
        <v>0</v>
      </c>
      <c r="J189" s="76" cm="1">
        <f t="array" aca="1" ref="J189" ca="1">IFERROR(ROUND(LOOKUP(9.99999999999999E+307,--MID(VLOOKUP(A189,'FBS input file'!A:L,10,0),MIN(FIND({0,1,2,3,4,5,6,7,8,9},VLOOKUP(A189,'FBS input file'!A:L,10,0)&amp;"0123456789")),ROW(INDIRECT("1:20")))),0),0)</f>
        <v>0</v>
      </c>
      <c r="K189" t="str" cm="1">
        <f t="array" ref="K189">_xlfn.IFS(ISNUMBER(SEARCH("*severe*",VLOOKUP(A189,'FBS input file'!A:M,10,0)))=TRUE,"Severe LB",ISNUMBER(SEARCH("*LB*",VLOOKUP(A189,'FBS input file'!A:M,10,0)))=TRUE,"LB",ISNUMBER(SEARCH("*LB*",VLOOKUP(A189,'FBS input file'!A:M,10,0)))=FALSE,"No")</f>
        <v>No</v>
      </c>
      <c r="L189" t="str" cm="1">
        <f t="array" ref="L189">IF(D189="Binding",IFERROR(_xlfn.IFS(AND(H189&gt;=$H$1,I189&gt;=$I$1),"Binding",AND(H189&gt;=$H$1,OR(J189&gt;=$J$1,K189="LB")),"Binding",AND(I189&gt;=$I$1,OR(J189&gt;=$J$1,K189="LB")),"Binding",K189="Severe LB","Binding"),"Not Binding"),"-")</f>
        <v>-</v>
      </c>
      <c r="M189">
        <f>IFERROR(_xlfn.NUMBERVALUE(VLOOKUP(A189,'FBS input file'!A:L,12,0)),"No")</f>
        <v>0</v>
      </c>
      <c r="N189" t="str">
        <f>VLOOKUP(A189,'All Plates'!A:K,3,0)</f>
        <v>Consistent Expert</v>
      </c>
      <c r="O189" t="str">
        <f>VLOOKUP(A189,'All Plates'!A:K,7,0)</f>
        <v>high purity</v>
      </c>
      <c r="P189">
        <f t="shared" si="15"/>
        <v>-10000</v>
      </c>
      <c r="Q189" s="53">
        <f t="shared" si="16"/>
        <v>0</v>
      </c>
    </row>
    <row r="190" spans="1:17" x14ac:dyDescent="0.25">
      <c r="A190" t="str">
        <f>'All Plates'!A166</f>
        <v>P2_F09</v>
      </c>
      <c r="B190" s="5" t="str">
        <f>'All Plates'!J166</f>
        <v>0110705792</v>
      </c>
      <c r="C190" t="s">
        <v>4385</v>
      </c>
      <c r="D190" t="str">
        <f>IFERROR('All Plates'!K166,"Not Binding")</f>
        <v>Not Binding</v>
      </c>
      <c r="E190" t="str">
        <f>IF(ISNUMBER(SEARCH("Waterlogsy",VLOOKUP(A190,'FBS input file'!A:I,9,0))),"Yes","No")</f>
        <v>No</v>
      </c>
      <c r="F190" t="str">
        <f>IF(ISNUMBER(SEARCH("T2",VLOOKUP(A190,'FBS input file'!A:I,9,0))),"Yes","No")</f>
        <v>No</v>
      </c>
      <c r="G190" t="str">
        <f>IF(ISNUMBER(SEARCH("1D",VLOOKUP(A190,'FBS input file'!A:I,9,0))),"Yes","No")</f>
        <v>No</v>
      </c>
      <c r="H190" s="57">
        <f>IFERROR(_xlfn.NUMBERVALUE(VLOOKUP(A190,'FBS input file'!A:M,13,0)),0)</f>
        <v>0</v>
      </c>
      <c r="I190" s="55">
        <f>IFERROR(_xlfn.NUMBERVALUE(VLOOKUP(A190,'FBS input file'!A:M,11,0)),0)</f>
        <v>0</v>
      </c>
      <c r="J190" s="76" cm="1">
        <f t="array" aca="1" ref="J190" ca="1">IFERROR(ROUND(LOOKUP(9.99999999999999E+307,--MID(VLOOKUP(A190,'FBS input file'!A:L,10,0),MIN(FIND({0,1,2,3,4,5,6,7,8,9},VLOOKUP(A190,'FBS input file'!A:L,10,0)&amp;"0123456789")),ROW(INDIRECT("1:20")))),0),0)</f>
        <v>0</v>
      </c>
      <c r="K190" t="str" cm="1">
        <f t="array" ref="K190">_xlfn.IFS(ISNUMBER(SEARCH("*severe*",VLOOKUP(A190,'FBS input file'!A:M,10,0)))=TRUE,"Severe LB",ISNUMBER(SEARCH("*LB*",VLOOKUP(A190,'FBS input file'!A:M,10,0)))=TRUE,"LB",ISNUMBER(SEARCH("*LB*",VLOOKUP(A190,'FBS input file'!A:M,10,0)))=FALSE,"No")</f>
        <v>No</v>
      </c>
      <c r="L190" t="str" cm="1">
        <f t="array" ref="L190">IF(D190="Binding",IFERROR(_xlfn.IFS(AND(H190&gt;=$H$1,I190&gt;=$I$1),"Binding",AND(H190&gt;=$H$1,OR(J190&gt;=$J$1,K190="LB")),"Binding",AND(I190&gt;=$I$1,OR(J190&gt;=$J$1,K190="LB")),"Binding",K190="Severe LB","Binding"),"Not Binding"),"-")</f>
        <v>-</v>
      </c>
      <c r="M190">
        <f>IFERROR(_xlfn.NUMBERVALUE(VLOOKUP(A190,'FBS input file'!A:L,12,0)),"No")</f>
        <v>0</v>
      </c>
      <c r="N190" t="str">
        <f>VLOOKUP(A190,'All Plates'!A:K,3,0)</f>
        <v>Consistent Expert</v>
      </c>
      <c r="O190" t="str">
        <f>VLOOKUP(A190,'All Plates'!A:K,7,0)</f>
        <v>medium purity*</v>
      </c>
      <c r="P190">
        <f t="shared" si="15"/>
        <v>-10000</v>
      </c>
      <c r="Q190" s="53">
        <f t="shared" si="16"/>
        <v>0</v>
      </c>
    </row>
    <row r="191" spans="1:17" x14ac:dyDescent="0.25">
      <c r="A191" t="str">
        <f>'All Plates'!A167</f>
        <v>P2_F10</v>
      </c>
      <c r="B191" s="5" t="str">
        <f>'All Plates'!J167</f>
        <v>0110705793</v>
      </c>
      <c r="C191" t="s">
        <v>4386</v>
      </c>
      <c r="D191" t="str">
        <f>IFERROR('All Plates'!K167,"Not Binding")</f>
        <v>Not Binding</v>
      </c>
      <c r="E191" t="str">
        <f>IF(ISNUMBER(SEARCH("Waterlogsy",VLOOKUP(A191,'FBS input file'!A:I,9,0))),"Yes","No")</f>
        <v>No</v>
      </c>
      <c r="F191" t="str">
        <f>IF(ISNUMBER(SEARCH("T2",VLOOKUP(A191,'FBS input file'!A:I,9,0))),"Yes","No")</f>
        <v>No</v>
      </c>
      <c r="G191" t="str">
        <f>IF(ISNUMBER(SEARCH("1D",VLOOKUP(A191,'FBS input file'!A:I,9,0))),"Yes","No")</f>
        <v>No</v>
      </c>
      <c r="H191" s="57">
        <f>IFERROR(_xlfn.NUMBERVALUE(VLOOKUP(A191,'FBS input file'!A:M,13,0)),0)</f>
        <v>0</v>
      </c>
      <c r="I191" s="55">
        <f>IFERROR(_xlfn.NUMBERVALUE(VLOOKUP(A191,'FBS input file'!A:M,11,0)),0)</f>
        <v>0</v>
      </c>
      <c r="J191" s="76" cm="1">
        <f t="array" aca="1" ref="J191" ca="1">IFERROR(ROUND(LOOKUP(9.99999999999999E+307,--MID(VLOOKUP(A191,'FBS input file'!A:L,10,0),MIN(FIND({0,1,2,3,4,5,6,7,8,9},VLOOKUP(A191,'FBS input file'!A:L,10,0)&amp;"0123456789")),ROW(INDIRECT("1:20")))),0),0)</f>
        <v>0</v>
      </c>
      <c r="K191" t="str" cm="1">
        <f t="array" ref="K191">_xlfn.IFS(ISNUMBER(SEARCH("*severe*",VLOOKUP(A191,'FBS input file'!A:M,10,0)))=TRUE,"Severe LB",ISNUMBER(SEARCH("*LB*",VLOOKUP(A191,'FBS input file'!A:M,10,0)))=TRUE,"LB",ISNUMBER(SEARCH("*LB*",VLOOKUP(A191,'FBS input file'!A:M,10,0)))=FALSE,"No")</f>
        <v>No</v>
      </c>
      <c r="L191" t="str" cm="1">
        <f t="array" ref="L191">IF(D191="Binding",IFERROR(_xlfn.IFS(AND(H191&gt;=$H$1,I191&gt;=$I$1),"Binding",AND(H191&gt;=$H$1,OR(J191&gt;=$J$1,K191="LB")),"Binding",AND(I191&gt;=$I$1,OR(J191&gt;=$J$1,K191="LB")),"Binding",K191="Severe LB","Binding"),"Not Binding"),"-")</f>
        <v>-</v>
      </c>
      <c r="M191">
        <f>IFERROR(_xlfn.NUMBERVALUE(VLOOKUP(A191,'FBS input file'!A:L,12,0)),"No")</f>
        <v>0</v>
      </c>
      <c r="N191" t="str">
        <f>VLOOKUP(A191,'All Plates'!A:K,3,0)</f>
        <v>Consistent Expert</v>
      </c>
      <c r="O191" t="str">
        <f>VLOOKUP(A191,'All Plates'!A:K,7,0)</f>
        <v>very high purity*</v>
      </c>
      <c r="P191">
        <f t="shared" si="15"/>
        <v>-10000</v>
      </c>
      <c r="Q191" s="53">
        <f t="shared" si="16"/>
        <v>0</v>
      </c>
    </row>
    <row r="192" spans="1:17" x14ac:dyDescent="0.25">
      <c r="A192" t="str">
        <f>'All Plates'!A168</f>
        <v>P2_F11</v>
      </c>
      <c r="B192" s="5" t="str">
        <f>'All Plates'!J168</f>
        <v>0110705794</v>
      </c>
      <c r="C192" t="s">
        <v>4387</v>
      </c>
      <c r="D192" t="str">
        <f>IFERROR('All Plates'!K168,"Not Binding")</f>
        <v>Not Binding</v>
      </c>
      <c r="E192" t="str">
        <f>IF(ISNUMBER(SEARCH("Waterlogsy",VLOOKUP(A192,'FBS input file'!A:I,9,0))),"Yes","No")</f>
        <v>No</v>
      </c>
      <c r="F192" t="str">
        <f>IF(ISNUMBER(SEARCH("T2",VLOOKUP(A192,'FBS input file'!A:I,9,0))),"Yes","No")</f>
        <v>No</v>
      </c>
      <c r="G192" t="str">
        <f>IF(ISNUMBER(SEARCH("1D",VLOOKUP(A192,'FBS input file'!A:I,9,0))),"Yes","No")</f>
        <v>No</v>
      </c>
      <c r="H192" s="57">
        <f>IFERROR(_xlfn.NUMBERVALUE(VLOOKUP(A192,'FBS input file'!A:M,13,0)),0)</f>
        <v>0</v>
      </c>
      <c r="I192" s="55">
        <f>IFERROR(_xlfn.NUMBERVALUE(VLOOKUP(A192,'FBS input file'!A:M,11,0)),0)</f>
        <v>0</v>
      </c>
      <c r="J192" s="76" cm="1">
        <f t="array" aca="1" ref="J192" ca="1">IFERROR(ROUND(LOOKUP(9.99999999999999E+307,--MID(VLOOKUP(A192,'FBS input file'!A:L,10,0),MIN(FIND({0,1,2,3,4,5,6,7,8,9},VLOOKUP(A192,'FBS input file'!A:L,10,0)&amp;"0123456789")),ROW(INDIRECT("1:20")))),0),0)</f>
        <v>0</v>
      </c>
      <c r="K192" t="str" cm="1">
        <f t="array" ref="K192">_xlfn.IFS(ISNUMBER(SEARCH("*severe*",VLOOKUP(A192,'FBS input file'!A:M,10,0)))=TRUE,"Severe LB",ISNUMBER(SEARCH("*LB*",VLOOKUP(A192,'FBS input file'!A:M,10,0)))=TRUE,"LB",ISNUMBER(SEARCH("*LB*",VLOOKUP(A192,'FBS input file'!A:M,10,0)))=FALSE,"No")</f>
        <v>No</v>
      </c>
      <c r="L192" t="str" cm="1">
        <f t="array" ref="L192">IF(D192="Binding",IFERROR(_xlfn.IFS(AND(H192&gt;=$H$1,I192&gt;=$I$1),"Binding",AND(H192&gt;=$H$1,OR(J192&gt;=$J$1,K192="LB")),"Binding",AND(I192&gt;=$I$1,OR(J192&gt;=$J$1,K192="LB")),"Binding",K192="Severe LB","Binding"),"Not Binding"),"-")</f>
        <v>-</v>
      </c>
      <c r="M192">
        <f>IFERROR(_xlfn.NUMBERVALUE(VLOOKUP(A192,'FBS input file'!A:L,12,0)),"No")</f>
        <v>0</v>
      </c>
      <c r="N192" t="str">
        <f>VLOOKUP(A192,'All Plates'!A:K,3,0)</f>
        <v>Consistent Expert</v>
      </c>
      <c r="O192" t="str">
        <f>VLOOKUP(A192,'All Plates'!A:K,7,0)</f>
        <v>medium purity*</v>
      </c>
      <c r="P192">
        <f t="shared" si="15"/>
        <v>-10000</v>
      </c>
      <c r="Q192" s="53">
        <f t="shared" si="16"/>
        <v>0</v>
      </c>
    </row>
    <row r="193" spans="1:17" x14ac:dyDescent="0.25">
      <c r="A193" t="str">
        <f>'All Plates'!A169</f>
        <v>P2_F12</v>
      </c>
      <c r="B193" s="5" t="str">
        <f>'All Plates'!J169</f>
        <v>0110705795</v>
      </c>
      <c r="C193" t="s">
        <v>4388</v>
      </c>
      <c r="D193" t="str">
        <f>IFERROR('All Plates'!K169,"Not Binding")</f>
        <v>Not Binding</v>
      </c>
      <c r="E193" t="str">
        <f>IF(ISNUMBER(SEARCH("Waterlogsy",VLOOKUP(A193,'FBS input file'!A:I,9,0))),"Yes","No")</f>
        <v>No</v>
      </c>
      <c r="F193" t="str">
        <f>IF(ISNUMBER(SEARCH("T2",VLOOKUP(A193,'FBS input file'!A:I,9,0))),"Yes","No")</f>
        <v>No</v>
      </c>
      <c r="G193" t="str">
        <f>IF(ISNUMBER(SEARCH("1D",VLOOKUP(A193,'FBS input file'!A:I,9,0))),"Yes","No")</f>
        <v>No</v>
      </c>
      <c r="H193" s="57">
        <f>IFERROR(_xlfn.NUMBERVALUE(VLOOKUP(A193,'FBS input file'!A:M,13,0)),0)</f>
        <v>0</v>
      </c>
      <c r="I193" s="55">
        <f>IFERROR(_xlfn.NUMBERVALUE(VLOOKUP(A193,'FBS input file'!A:M,11,0)),0)</f>
        <v>0</v>
      </c>
      <c r="J193" s="76" cm="1">
        <f t="array" aca="1" ref="J193" ca="1">IFERROR(ROUND(LOOKUP(9.99999999999999E+307,--MID(VLOOKUP(A193,'FBS input file'!A:L,10,0),MIN(FIND({0,1,2,3,4,5,6,7,8,9},VLOOKUP(A193,'FBS input file'!A:L,10,0)&amp;"0123456789")),ROW(INDIRECT("1:20")))),0),0)</f>
        <v>0</v>
      </c>
      <c r="K193" t="str" cm="1">
        <f t="array" ref="K193">_xlfn.IFS(ISNUMBER(SEARCH("*severe*",VLOOKUP(A193,'FBS input file'!A:M,10,0)))=TRUE,"Severe LB",ISNUMBER(SEARCH("*LB*",VLOOKUP(A193,'FBS input file'!A:M,10,0)))=TRUE,"LB",ISNUMBER(SEARCH("*LB*",VLOOKUP(A193,'FBS input file'!A:M,10,0)))=FALSE,"No")</f>
        <v>No</v>
      </c>
      <c r="L193" t="str" cm="1">
        <f t="array" ref="L193">IF(D193="Binding",IFERROR(_xlfn.IFS(AND(H193&gt;=$H$1,I193&gt;=$I$1),"Binding",AND(H193&gt;=$H$1,OR(J193&gt;=$J$1,K193="LB")),"Binding",AND(I193&gt;=$I$1,OR(J193&gt;=$J$1,K193="LB")),"Binding",K193="Severe LB","Binding"),"Not Binding"),"-")</f>
        <v>-</v>
      </c>
      <c r="M193">
        <f>IFERROR(_xlfn.NUMBERVALUE(VLOOKUP(A193,'FBS input file'!A:L,12,0)),"No")</f>
        <v>0</v>
      </c>
      <c r="N193" t="str">
        <f>VLOOKUP(A193,'All Plates'!A:K,3,0)</f>
        <v>Consistent Expert</v>
      </c>
      <c r="O193" t="str">
        <f>VLOOKUP(A193,'All Plates'!A:K,7,0)</f>
        <v>high purity*</v>
      </c>
      <c r="P193">
        <f t="shared" si="15"/>
        <v>-10000</v>
      </c>
      <c r="Q193" s="53">
        <f t="shared" si="16"/>
        <v>0</v>
      </c>
    </row>
    <row r="194" spans="1:17" x14ac:dyDescent="0.25">
      <c r="A194" t="str">
        <f>'All Plates'!A170</f>
        <v>P2_G01</v>
      </c>
      <c r="B194" s="5" t="str">
        <f>'All Plates'!J170</f>
        <v>0110705783</v>
      </c>
      <c r="C194" t="s">
        <v>4389</v>
      </c>
      <c r="D194" t="str">
        <f>IFERROR('All Plates'!K170,"Not Binding")</f>
        <v>Not Binding</v>
      </c>
      <c r="E194" t="str">
        <f>IF(ISNUMBER(SEARCH("Waterlogsy",VLOOKUP(A194,'FBS input file'!A:I,9,0))),"Yes","No")</f>
        <v>No</v>
      </c>
      <c r="F194" t="str">
        <f>IF(ISNUMBER(SEARCH("T2",VLOOKUP(A194,'FBS input file'!A:I,9,0))),"Yes","No")</f>
        <v>No</v>
      </c>
      <c r="G194" t="str">
        <f>IF(ISNUMBER(SEARCH("1D",VLOOKUP(A194,'FBS input file'!A:I,9,0))),"Yes","No")</f>
        <v>No</v>
      </c>
      <c r="H194" s="57">
        <f>IFERROR(_xlfn.NUMBERVALUE(VLOOKUP(A194,'FBS input file'!A:M,13,0)),0)</f>
        <v>0</v>
      </c>
      <c r="I194" s="55">
        <f>IFERROR(_xlfn.NUMBERVALUE(VLOOKUP(A194,'FBS input file'!A:M,11,0)),0)</f>
        <v>0</v>
      </c>
      <c r="J194" s="76" cm="1">
        <f t="array" aca="1" ref="J194" ca="1">IFERROR(ROUND(LOOKUP(9.99999999999999E+307,--MID(VLOOKUP(A194,'FBS input file'!A:L,10,0),MIN(FIND({0,1,2,3,4,5,6,7,8,9},VLOOKUP(A194,'FBS input file'!A:L,10,0)&amp;"0123456789")),ROW(INDIRECT("1:20")))),0),0)</f>
        <v>0</v>
      </c>
      <c r="K194" t="str" cm="1">
        <f t="array" ref="K194">_xlfn.IFS(ISNUMBER(SEARCH("*severe*",VLOOKUP(A194,'FBS input file'!A:M,10,0)))=TRUE,"Severe LB",ISNUMBER(SEARCH("*LB*",VLOOKUP(A194,'FBS input file'!A:M,10,0)))=TRUE,"LB",ISNUMBER(SEARCH("*LB*",VLOOKUP(A194,'FBS input file'!A:M,10,0)))=FALSE,"No")</f>
        <v>No</v>
      </c>
      <c r="L194" t="str" cm="1">
        <f t="array" ref="L194">IF(D194="Binding",IFERROR(_xlfn.IFS(AND(H194&gt;=$H$1,I194&gt;=$I$1),"Binding",AND(H194&gt;=$H$1,OR(J194&gt;=$J$1,K194="LB")),"Binding",AND(I194&gt;=$I$1,OR(J194&gt;=$J$1,K194="LB")),"Binding",K194="Severe LB","Binding"),"Not Binding"),"-")</f>
        <v>-</v>
      </c>
      <c r="M194">
        <f>IFERROR(_xlfn.NUMBERVALUE(VLOOKUP(A194,'FBS input file'!A:L,12,0)),"No")</f>
        <v>0</v>
      </c>
      <c r="N194" t="str">
        <f>VLOOKUP(A194,'All Plates'!A:K,3,0)</f>
        <v>Consistent Expert</v>
      </c>
      <c r="O194" t="str">
        <f>VLOOKUP(A194,'All Plates'!A:K,7,0)</f>
        <v>addtional signals or too few signals</v>
      </c>
      <c r="P194">
        <f t="shared" si="15"/>
        <v>-10000</v>
      </c>
      <c r="Q194" s="53">
        <f t="shared" si="16"/>
        <v>0</v>
      </c>
    </row>
    <row r="195" spans="1:17" x14ac:dyDescent="0.25">
      <c r="A195" t="str">
        <f>'All Plates'!A171</f>
        <v>P2_G02</v>
      </c>
      <c r="B195" s="5" t="str">
        <f>'All Plates'!J171</f>
        <v>0110705782</v>
      </c>
      <c r="C195" t="s">
        <v>4390</v>
      </c>
      <c r="D195" t="str">
        <f>IFERROR('All Plates'!K171,"Not Binding")</f>
        <v>Not Binding</v>
      </c>
      <c r="E195" t="str">
        <f>IF(ISNUMBER(SEARCH("Waterlogsy",VLOOKUP(A195,'FBS input file'!A:I,9,0))),"Yes","No")</f>
        <v>No</v>
      </c>
      <c r="F195" t="str">
        <f>IF(ISNUMBER(SEARCH("T2",VLOOKUP(A195,'FBS input file'!A:I,9,0))),"Yes","No")</f>
        <v>No</v>
      </c>
      <c r="G195" t="str">
        <f>IF(ISNUMBER(SEARCH("1D",VLOOKUP(A195,'FBS input file'!A:I,9,0))),"Yes","No")</f>
        <v>No</v>
      </c>
      <c r="H195" s="57">
        <f>IFERROR(_xlfn.NUMBERVALUE(VLOOKUP(A195,'FBS input file'!A:M,13,0)),0)</f>
        <v>0</v>
      </c>
      <c r="I195" s="55">
        <f>IFERROR(_xlfn.NUMBERVALUE(VLOOKUP(A195,'FBS input file'!A:M,11,0)),0)</f>
        <v>0</v>
      </c>
      <c r="J195" s="76" cm="1">
        <f t="array" aca="1" ref="J195" ca="1">IFERROR(ROUND(LOOKUP(9.99999999999999E+307,--MID(VLOOKUP(A195,'FBS input file'!A:L,10,0),MIN(FIND({0,1,2,3,4,5,6,7,8,9},VLOOKUP(A195,'FBS input file'!A:L,10,0)&amp;"0123456789")),ROW(INDIRECT("1:20")))),0),0)</f>
        <v>0</v>
      </c>
      <c r="K195" t="str" cm="1">
        <f t="array" ref="K195">_xlfn.IFS(ISNUMBER(SEARCH("*severe*",VLOOKUP(A195,'FBS input file'!A:M,10,0)))=TRUE,"Severe LB",ISNUMBER(SEARCH("*LB*",VLOOKUP(A195,'FBS input file'!A:M,10,0)))=TRUE,"LB",ISNUMBER(SEARCH("*LB*",VLOOKUP(A195,'FBS input file'!A:M,10,0)))=FALSE,"No")</f>
        <v>No</v>
      </c>
      <c r="L195" t="str" cm="1">
        <f t="array" ref="L195">IF(D195="Binding",IFERROR(_xlfn.IFS(AND(H195&gt;=$H$1,I195&gt;=$I$1),"Binding",AND(H195&gt;=$H$1,OR(J195&gt;=$J$1,K195="LB")),"Binding",AND(I195&gt;=$I$1,OR(J195&gt;=$J$1,K195="LB")),"Binding",K195="Severe LB","Binding"),"Not Binding"),"-")</f>
        <v>-</v>
      </c>
      <c r="M195">
        <f>IFERROR(_xlfn.NUMBERVALUE(VLOOKUP(A195,'FBS input file'!A:L,12,0)),"No")</f>
        <v>0</v>
      </c>
      <c r="N195" t="str">
        <f>VLOOKUP(A195,'All Plates'!A:K,3,0)</f>
        <v>Consistent Expert</v>
      </c>
      <c r="O195" t="str">
        <f>VLOOKUP(A195,'All Plates'!A:K,7,0)</f>
        <v>high purity</v>
      </c>
      <c r="P195">
        <f t="shared" ref="P195:P258" si="17">IF(OR(E195="Yes",F195="Yes",G195="Yes"),IF(AND(D195="Binding",N195="Inconsistent Expert"),"No","Good"),-10000)</f>
        <v>-10000</v>
      </c>
      <c r="Q195" s="53">
        <f t="shared" ref="Q195:Q258" si="18">IFERROR((I195/($S$2*$R$4))*1000,"No")</f>
        <v>0</v>
      </c>
    </row>
    <row r="196" spans="1:17" x14ac:dyDescent="0.25">
      <c r="A196" t="str">
        <f>'All Plates'!A172</f>
        <v>P2_G03</v>
      </c>
      <c r="B196" s="5" t="str">
        <f>'All Plates'!J172</f>
        <v>0110705781</v>
      </c>
      <c r="C196" t="s">
        <v>4391</v>
      </c>
      <c r="D196" t="str">
        <f>IFERROR('All Plates'!K172,"Not Binding")</f>
        <v>Not Binding</v>
      </c>
      <c r="E196" t="str">
        <f>IF(ISNUMBER(SEARCH("Waterlogsy",VLOOKUP(A196,'FBS input file'!A:I,9,0))),"Yes","No")</f>
        <v>No</v>
      </c>
      <c r="F196" t="str">
        <f>IF(ISNUMBER(SEARCH("T2",VLOOKUP(A196,'FBS input file'!A:I,9,0))),"Yes","No")</f>
        <v>No</v>
      </c>
      <c r="G196" t="str">
        <f>IF(ISNUMBER(SEARCH("1D",VLOOKUP(A196,'FBS input file'!A:I,9,0))),"Yes","No")</f>
        <v>No</v>
      </c>
      <c r="H196" s="57">
        <f>IFERROR(_xlfn.NUMBERVALUE(VLOOKUP(A196,'FBS input file'!A:M,13,0)),0)</f>
        <v>0</v>
      </c>
      <c r="I196" s="55">
        <f>IFERROR(_xlfn.NUMBERVALUE(VLOOKUP(A196,'FBS input file'!A:M,11,0)),0)</f>
        <v>0</v>
      </c>
      <c r="J196" s="76" cm="1">
        <f t="array" aca="1" ref="J196" ca="1">IFERROR(ROUND(LOOKUP(9.99999999999999E+307,--MID(VLOOKUP(A196,'FBS input file'!A:L,10,0),MIN(FIND({0,1,2,3,4,5,6,7,8,9},VLOOKUP(A196,'FBS input file'!A:L,10,0)&amp;"0123456789")),ROW(INDIRECT("1:20")))),0),0)</f>
        <v>0</v>
      </c>
      <c r="K196" t="str" cm="1">
        <f t="array" ref="K196">_xlfn.IFS(ISNUMBER(SEARCH("*severe*",VLOOKUP(A196,'FBS input file'!A:M,10,0)))=TRUE,"Severe LB",ISNUMBER(SEARCH("*LB*",VLOOKUP(A196,'FBS input file'!A:M,10,0)))=TRUE,"LB",ISNUMBER(SEARCH("*LB*",VLOOKUP(A196,'FBS input file'!A:M,10,0)))=FALSE,"No")</f>
        <v>No</v>
      </c>
      <c r="L196" t="str" cm="1">
        <f t="array" ref="L196">IF(D196="Binding",IFERROR(_xlfn.IFS(AND(H196&gt;=$H$1,I196&gt;=$I$1),"Binding",AND(H196&gt;=$H$1,OR(J196&gt;=$J$1,K196="LB")),"Binding",AND(I196&gt;=$I$1,OR(J196&gt;=$J$1,K196="LB")),"Binding",K196="Severe LB","Binding"),"Not Binding"),"-")</f>
        <v>-</v>
      </c>
      <c r="M196">
        <f>IFERROR(_xlfn.NUMBERVALUE(VLOOKUP(A196,'FBS input file'!A:L,12,0)),"No")</f>
        <v>0</v>
      </c>
      <c r="N196" t="str">
        <f>VLOOKUP(A196,'All Plates'!A:K,3,0)</f>
        <v>Consistent Expert</v>
      </c>
      <c r="O196" t="str">
        <f>VLOOKUP(A196,'All Plates'!A:K,7,0)</f>
        <v>high purity</v>
      </c>
      <c r="P196">
        <f t="shared" si="17"/>
        <v>-10000</v>
      </c>
      <c r="Q196" s="53">
        <f t="shared" si="18"/>
        <v>0</v>
      </c>
    </row>
    <row r="197" spans="1:17" x14ac:dyDescent="0.25">
      <c r="A197" t="str">
        <f>'All Plates'!A173</f>
        <v>P2_G04</v>
      </c>
      <c r="B197" s="5" t="str">
        <f>'All Plates'!J173</f>
        <v>0110705780</v>
      </c>
      <c r="C197" t="s">
        <v>4392</v>
      </c>
      <c r="D197" t="str">
        <f>IFERROR('All Plates'!K173,"Not Binding")</f>
        <v>Not Binding</v>
      </c>
      <c r="E197" t="str">
        <f>IF(ISNUMBER(SEARCH("Waterlogsy",VLOOKUP(A197,'FBS input file'!A:I,9,0))),"Yes","No")</f>
        <v>No</v>
      </c>
      <c r="F197" t="str">
        <f>IF(ISNUMBER(SEARCH("T2",VLOOKUP(A197,'FBS input file'!A:I,9,0))),"Yes","No")</f>
        <v>No</v>
      </c>
      <c r="G197" t="str">
        <f>IF(ISNUMBER(SEARCH("1D",VLOOKUP(A197,'FBS input file'!A:I,9,0))),"Yes","No")</f>
        <v>No</v>
      </c>
      <c r="H197" s="57">
        <f>IFERROR(_xlfn.NUMBERVALUE(VLOOKUP(A197,'FBS input file'!A:M,13,0)),0)</f>
        <v>0</v>
      </c>
      <c r="I197" s="55">
        <f>IFERROR(_xlfn.NUMBERVALUE(VLOOKUP(A197,'FBS input file'!A:M,11,0)),0)</f>
        <v>0</v>
      </c>
      <c r="J197" s="76" cm="1">
        <f t="array" aca="1" ref="J197" ca="1">IFERROR(ROUND(LOOKUP(9.99999999999999E+307,--MID(VLOOKUP(A197,'FBS input file'!A:L,10,0),MIN(FIND({0,1,2,3,4,5,6,7,8,9},VLOOKUP(A197,'FBS input file'!A:L,10,0)&amp;"0123456789")),ROW(INDIRECT("1:20")))),0),0)</f>
        <v>0</v>
      </c>
      <c r="K197" t="str" cm="1">
        <f t="array" ref="K197">_xlfn.IFS(ISNUMBER(SEARCH("*severe*",VLOOKUP(A197,'FBS input file'!A:M,10,0)))=TRUE,"Severe LB",ISNUMBER(SEARCH("*LB*",VLOOKUP(A197,'FBS input file'!A:M,10,0)))=TRUE,"LB",ISNUMBER(SEARCH("*LB*",VLOOKUP(A197,'FBS input file'!A:M,10,0)))=FALSE,"No")</f>
        <v>No</v>
      </c>
      <c r="L197" t="str" cm="1">
        <f t="array" ref="L197">IF(D197="Binding",IFERROR(_xlfn.IFS(AND(H197&gt;=$H$1,I197&gt;=$I$1),"Binding",AND(H197&gt;=$H$1,OR(J197&gt;=$J$1,K197="LB")),"Binding",AND(I197&gt;=$I$1,OR(J197&gt;=$J$1,K197="LB")),"Binding",K197="Severe LB","Binding"),"Not Binding"),"-")</f>
        <v>-</v>
      </c>
      <c r="M197">
        <f>IFERROR(_xlfn.NUMBERVALUE(VLOOKUP(A197,'FBS input file'!A:L,12,0)),"No")</f>
        <v>0</v>
      </c>
      <c r="N197" t="str">
        <f>VLOOKUP(A197,'All Plates'!A:K,3,0)</f>
        <v>Consistent Expert</v>
      </c>
      <c r="O197" t="str">
        <f>VLOOKUP(A197,'All Plates'!A:K,7,0)</f>
        <v>medium purity</v>
      </c>
      <c r="P197">
        <f t="shared" si="17"/>
        <v>-10000</v>
      </c>
      <c r="Q197" s="53">
        <f t="shared" si="18"/>
        <v>0</v>
      </c>
    </row>
    <row r="198" spans="1:17" x14ac:dyDescent="0.25">
      <c r="A198" t="str">
        <f>'All Plates'!A174</f>
        <v>P2_G05</v>
      </c>
      <c r="B198" s="5" t="str">
        <f>'All Plates'!J174</f>
        <v>0110705779</v>
      </c>
      <c r="C198" t="s">
        <v>4393</v>
      </c>
      <c r="D198" t="str">
        <f>IFERROR('All Plates'!K174,"Not Binding")</f>
        <v>Not Binding</v>
      </c>
      <c r="E198" t="str">
        <f>IF(ISNUMBER(SEARCH("Waterlogsy",VLOOKUP(A198,'FBS input file'!A:I,9,0))),"Yes","No")</f>
        <v>No</v>
      </c>
      <c r="F198" t="str">
        <f>IF(ISNUMBER(SEARCH("T2",VLOOKUP(A198,'FBS input file'!A:I,9,0))),"Yes","No")</f>
        <v>No</v>
      </c>
      <c r="G198" t="str">
        <f>IF(ISNUMBER(SEARCH("1D",VLOOKUP(A198,'FBS input file'!A:I,9,0))),"Yes","No")</f>
        <v>No</v>
      </c>
      <c r="H198" s="57">
        <f>IFERROR(_xlfn.NUMBERVALUE(VLOOKUP(A198,'FBS input file'!A:M,13,0)),0)</f>
        <v>0</v>
      </c>
      <c r="I198" s="55">
        <f>IFERROR(_xlfn.NUMBERVALUE(VLOOKUP(A198,'FBS input file'!A:M,11,0)),0)</f>
        <v>0</v>
      </c>
      <c r="J198" s="76" cm="1">
        <f t="array" aca="1" ref="J198" ca="1">IFERROR(ROUND(LOOKUP(9.99999999999999E+307,--MID(VLOOKUP(A198,'FBS input file'!A:L,10,0),MIN(FIND({0,1,2,3,4,5,6,7,8,9},VLOOKUP(A198,'FBS input file'!A:L,10,0)&amp;"0123456789")),ROW(INDIRECT("1:20")))),0),0)</f>
        <v>0</v>
      </c>
      <c r="K198" t="str" cm="1">
        <f t="array" ref="K198">_xlfn.IFS(ISNUMBER(SEARCH("*severe*",VLOOKUP(A198,'FBS input file'!A:M,10,0)))=TRUE,"Severe LB",ISNUMBER(SEARCH("*LB*",VLOOKUP(A198,'FBS input file'!A:M,10,0)))=TRUE,"LB",ISNUMBER(SEARCH("*LB*",VLOOKUP(A198,'FBS input file'!A:M,10,0)))=FALSE,"No")</f>
        <v>No</v>
      </c>
      <c r="L198" t="str" cm="1">
        <f t="array" ref="L198">IF(D198="Binding",IFERROR(_xlfn.IFS(AND(H198&gt;=$H$1,I198&gt;=$I$1),"Binding",AND(H198&gt;=$H$1,OR(J198&gt;=$J$1,K198="LB")),"Binding",AND(I198&gt;=$I$1,OR(J198&gt;=$J$1,K198="LB")),"Binding",K198="Severe LB","Binding"),"Not Binding"),"-")</f>
        <v>-</v>
      </c>
      <c r="M198">
        <f>IFERROR(_xlfn.NUMBERVALUE(VLOOKUP(A198,'FBS input file'!A:L,12,0)),"No")</f>
        <v>0</v>
      </c>
      <c r="N198" t="str">
        <f>VLOOKUP(A198,'All Plates'!A:K,3,0)</f>
        <v>Consistent Expert</v>
      </c>
      <c r="O198" t="str">
        <f>VLOOKUP(A198,'All Plates'!A:K,7,0)</f>
        <v>addtional signals or too few signals</v>
      </c>
      <c r="P198">
        <f t="shared" si="17"/>
        <v>-10000</v>
      </c>
      <c r="Q198" s="53">
        <f t="shared" si="18"/>
        <v>0</v>
      </c>
    </row>
    <row r="199" spans="1:17" x14ac:dyDescent="0.25">
      <c r="A199" t="str">
        <f>'All Plates'!A175</f>
        <v>P2_G06</v>
      </c>
      <c r="B199" s="5" t="str">
        <f>'All Plates'!J175</f>
        <v>0110705778</v>
      </c>
      <c r="C199" t="s">
        <v>4394</v>
      </c>
      <c r="D199" t="str">
        <f>IFERROR('All Plates'!K175,"Not Binding")</f>
        <v>Not Binding</v>
      </c>
      <c r="E199" t="str">
        <f>IF(ISNUMBER(SEARCH("Waterlogsy",VLOOKUP(A199,'FBS input file'!A:I,9,0))),"Yes","No")</f>
        <v>No</v>
      </c>
      <c r="F199" t="str">
        <f>IF(ISNUMBER(SEARCH("T2",VLOOKUP(A199,'FBS input file'!A:I,9,0))),"Yes","No")</f>
        <v>No</v>
      </c>
      <c r="G199" t="str">
        <f>IF(ISNUMBER(SEARCH("1D",VLOOKUP(A199,'FBS input file'!A:I,9,0))),"Yes","No")</f>
        <v>No</v>
      </c>
      <c r="H199" s="57">
        <f>IFERROR(_xlfn.NUMBERVALUE(VLOOKUP(A199,'FBS input file'!A:M,13,0)),0)</f>
        <v>0</v>
      </c>
      <c r="I199" s="55">
        <f>IFERROR(_xlfn.NUMBERVALUE(VLOOKUP(A199,'FBS input file'!A:M,11,0)),0)</f>
        <v>0</v>
      </c>
      <c r="J199" s="76" cm="1">
        <f t="array" aca="1" ref="J199" ca="1">IFERROR(ROUND(LOOKUP(9.99999999999999E+307,--MID(VLOOKUP(A199,'FBS input file'!A:L,10,0),MIN(FIND({0,1,2,3,4,5,6,7,8,9},VLOOKUP(A199,'FBS input file'!A:L,10,0)&amp;"0123456789")),ROW(INDIRECT("1:20")))),0),0)</f>
        <v>0</v>
      </c>
      <c r="K199" t="str" cm="1">
        <f t="array" ref="K199">_xlfn.IFS(ISNUMBER(SEARCH("*severe*",VLOOKUP(A199,'FBS input file'!A:M,10,0)))=TRUE,"Severe LB",ISNUMBER(SEARCH("*LB*",VLOOKUP(A199,'FBS input file'!A:M,10,0)))=TRUE,"LB",ISNUMBER(SEARCH("*LB*",VLOOKUP(A199,'FBS input file'!A:M,10,0)))=FALSE,"No")</f>
        <v>No</v>
      </c>
      <c r="L199" t="str" cm="1">
        <f t="array" ref="L199">IF(D199="Binding",IFERROR(_xlfn.IFS(AND(H199&gt;=$H$1,I199&gt;=$I$1),"Binding",AND(H199&gt;=$H$1,OR(J199&gt;=$J$1,K199="LB")),"Binding",AND(I199&gt;=$I$1,OR(J199&gt;=$J$1,K199="LB")),"Binding",K199="Severe LB","Binding"),"Not Binding"),"-")</f>
        <v>-</v>
      </c>
      <c r="M199">
        <f>IFERROR(_xlfn.NUMBERVALUE(VLOOKUP(A199,'FBS input file'!A:L,12,0)),"No")</f>
        <v>0</v>
      </c>
      <c r="N199" t="str">
        <f>VLOOKUP(A199,'All Plates'!A:K,3,0)</f>
        <v>Consistent Expert</v>
      </c>
      <c r="O199" t="str">
        <f>VLOOKUP(A199,'All Plates'!A:K,7,0)</f>
        <v>high purity</v>
      </c>
      <c r="P199">
        <f t="shared" si="17"/>
        <v>-10000</v>
      </c>
      <c r="Q199" s="53">
        <f t="shared" si="18"/>
        <v>0</v>
      </c>
    </row>
    <row r="200" spans="1:17" x14ac:dyDescent="0.25">
      <c r="A200" t="str">
        <f>'All Plates'!A176</f>
        <v>P2_G07</v>
      </c>
      <c r="B200" s="5" t="str">
        <f>'All Plates'!J176</f>
        <v>0110705777</v>
      </c>
      <c r="C200" t="s">
        <v>4395</v>
      </c>
      <c r="D200" t="str">
        <f>IFERROR('All Plates'!K176,"Not Binding")</f>
        <v>Not Binding</v>
      </c>
      <c r="E200" t="str">
        <f>IF(ISNUMBER(SEARCH("Waterlogsy",VLOOKUP(A200,'FBS input file'!A:I,9,0))),"Yes","No")</f>
        <v>No</v>
      </c>
      <c r="F200" t="str">
        <f>IF(ISNUMBER(SEARCH("T2",VLOOKUP(A200,'FBS input file'!A:I,9,0))),"Yes","No")</f>
        <v>No</v>
      </c>
      <c r="G200" t="str">
        <f>IF(ISNUMBER(SEARCH("1D",VLOOKUP(A200,'FBS input file'!A:I,9,0))),"Yes","No")</f>
        <v>No</v>
      </c>
      <c r="H200" s="57">
        <f>IFERROR(_xlfn.NUMBERVALUE(VLOOKUP(A200,'FBS input file'!A:M,13,0)),0)</f>
        <v>0</v>
      </c>
      <c r="I200" s="55">
        <f>IFERROR(_xlfn.NUMBERVALUE(VLOOKUP(A200,'FBS input file'!A:M,11,0)),0)</f>
        <v>0</v>
      </c>
      <c r="J200" s="76" cm="1">
        <f t="array" aca="1" ref="J200" ca="1">IFERROR(ROUND(LOOKUP(9.99999999999999E+307,--MID(VLOOKUP(A200,'FBS input file'!A:L,10,0),MIN(FIND({0,1,2,3,4,5,6,7,8,9},VLOOKUP(A200,'FBS input file'!A:L,10,0)&amp;"0123456789")),ROW(INDIRECT("1:20")))),0),0)</f>
        <v>0</v>
      </c>
      <c r="K200" t="str" cm="1">
        <f t="array" ref="K200">_xlfn.IFS(ISNUMBER(SEARCH("*severe*",VLOOKUP(A200,'FBS input file'!A:M,10,0)))=TRUE,"Severe LB",ISNUMBER(SEARCH("*LB*",VLOOKUP(A200,'FBS input file'!A:M,10,0)))=TRUE,"LB",ISNUMBER(SEARCH("*LB*",VLOOKUP(A200,'FBS input file'!A:M,10,0)))=FALSE,"No")</f>
        <v>No</v>
      </c>
      <c r="L200" t="str" cm="1">
        <f t="array" ref="L200">IF(D200="Binding",IFERROR(_xlfn.IFS(AND(H200&gt;=$H$1,I200&gt;=$I$1),"Binding",AND(H200&gt;=$H$1,OR(J200&gt;=$J$1,K200="LB")),"Binding",AND(I200&gt;=$I$1,OR(J200&gt;=$J$1,K200="LB")),"Binding",K200="Severe LB","Binding"),"Not Binding"),"-")</f>
        <v>-</v>
      </c>
      <c r="M200">
        <f>IFERROR(_xlfn.NUMBERVALUE(VLOOKUP(A200,'FBS input file'!A:L,12,0)),"No")</f>
        <v>0</v>
      </c>
      <c r="N200" t="str">
        <f>VLOOKUP(A200,'All Plates'!A:K,3,0)</f>
        <v>Consistent Expert</v>
      </c>
      <c r="O200" t="str">
        <f>VLOOKUP(A200,'All Plates'!A:K,7,0)</f>
        <v>high purity</v>
      </c>
      <c r="P200">
        <f t="shared" si="17"/>
        <v>-10000</v>
      </c>
      <c r="Q200" s="53">
        <f t="shared" si="18"/>
        <v>0</v>
      </c>
    </row>
    <row r="201" spans="1:17" x14ac:dyDescent="0.25">
      <c r="A201" t="str">
        <f>'All Plates'!A178</f>
        <v>P2_G09</v>
      </c>
      <c r="B201" s="5" t="str">
        <f>'All Plates'!J178</f>
        <v>0110705775</v>
      </c>
      <c r="C201" t="s">
        <v>4397</v>
      </c>
      <c r="D201" t="str">
        <f>IFERROR('All Plates'!K178,"Not Binding")</f>
        <v>Not Binding</v>
      </c>
      <c r="E201" t="str">
        <f>IF(ISNUMBER(SEARCH("Waterlogsy",VLOOKUP(A201,'FBS input file'!A:I,9,0))),"Yes","No")</f>
        <v>No</v>
      </c>
      <c r="F201" t="str">
        <f>IF(ISNUMBER(SEARCH("T2",VLOOKUP(A201,'FBS input file'!A:I,9,0))),"Yes","No")</f>
        <v>No</v>
      </c>
      <c r="G201" t="str">
        <f>IF(ISNUMBER(SEARCH("1D",VLOOKUP(A201,'FBS input file'!A:I,9,0))),"Yes","No")</f>
        <v>No</v>
      </c>
      <c r="H201" s="57">
        <f>IFERROR(_xlfn.NUMBERVALUE(VLOOKUP(A201,'FBS input file'!A:M,13,0)),0)</f>
        <v>0</v>
      </c>
      <c r="I201" s="55">
        <f>IFERROR(_xlfn.NUMBERVALUE(VLOOKUP(A201,'FBS input file'!A:M,11,0)),0)</f>
        <v>0</v>
      </c>
      <c r="J201" s="76" cm="1">
        <f t="array" aca="1" ref="J201" ca="1">IFERROR(ROUND(LOOKUP(9.99999999999999E+307,--MID(VLOOKUP(A201,'FBS input file'!A:L,10,0),MIN(FIND({0,1,2,3,4,5,6,7,8,9},VLOOKUP(A201,'FBS input file'!A:L,10,0)&amp;"0123456789")),ROW(INDIRECT("1:20")))),0),0)</f>
        <v>0</v>
      </c>
      <c r="K201" t="str" cm="1">
        <f t="array" ref="K201">_xlfn.IFS(ISNUMBER(SEARCH("*severe*",VLOOKUP(A201,'FBS input file'!A:M,10,0)))=TRUE,"Severe LB",ISNUMBER(SEARCH("*LB*",VLOOKUP(A201,'FBS input file'!A:M,10,0)))=TRUE,"LB",ISNUMBER(SEARCH("*LB*",VLOOKUP(A201,'FBS input file'!A:M,10,0)))=FALSE,"No")</f>
        <v>No</v>
      </c>
      <c r="L201" t="str" cm="1">
        <f t="array" ref="L201">IF(D201="Binding",IFERROR(_xlfn.IFS(AND(H201&gt;=$H$1,I201&gt;=$I$1),"Binding",AND(H201&gt;=$H$1,OR(J201&gt;=$J$1,K201="LB")),"Binding",AND(I201&gt;=$I$1,OR(J201&gt;=$J$1,K201="LB")),"Binding",K201="Severe LB","Binding"),"Not Binding"),"-")</f>
        <v>-</v>
      </c>
      <c r="M201">
        <f>IFERROR(_xlfn.NUMBERVALUE(VLOOKUP(A201,'FBS input file'!A:L,12,0)),"No")</f>
        <v>0</v>
      </c>
      <c r="N201" t="str">
        <f>VLOOKUP(A201,'All Plates'!A:K,3,0)</f>
        <v>Consistent Expert</v>
      </c>
      <c r="O201" t="str">
        <f>VLOOKUP(A201,'All Plates'!A:K,7,0)</f>
        <v>high purity*</v>
      </c>
      <c r="P201">
        <f t="shared" si="17"/>
        <v>-10000</v>
      </c>
      <c r="Q201" s="53">
        <f t="shared" si="18"/>
        <v>0</v>
      </c>
    </row>
    <row r="202" spans="1:17" x14ac:dyDescent="0.25">
      <c r="A202" t="str">
        <f>'All Plates'!A179</f>
        <v>P2_G10</v>
      </c>
      <c r="B202" s="5" t="str">
        <f>'All Plates'!J179</f>
        <v>0110705774</v>
      </c>
      <c r="C202" t="s">
        <v>4398</v>
      </c>
      <c r="D202" t="str">
        <f>IFERROR('All Plates'!K179,"Not Binding")</f>
        <v>Not Binding</v>
      </c>
      <c r="E202" t="str">
        <f>IF(ISNUMBER(SEARCH("Waterlogsy",VLOOKUP(A202,'FBS input file'!A:I,9,0))),"Yes","No")</f>
        <v>No</v>
      </c>
      <c r="F202" t="str">
        <f>IF(ISNUMBER(SEARCH("T2",VLOOKUP(A202,'FBS input file'!A:I,9,0))),"Yes","No")</f>
        <v>No</v>
      </c>
      <c r="G202" t="str">
        <f>IF(ISNUMBER(SEARCH("1D",VLOOKUP(A202,'FBS input file'!A:I,9,0))),"Yes","No")</f>
        <v>No</v>
      </c>
      <c r="H202" s="57">
        <f>IFERROR(_xlfn.NUMBERVALUE(VLOOKUP(A202,'FBS input file'!A:M,13,0)),0)</f>
        <v>0</v>
      </c>
      <c r="I202" s="55">
        <f>IFERROR(_xlfn.NUMBERVALUE(VLOOKUP(A202,'FBS input file'!A:M,11,0)),0)</f>
        <v>0</v>
      </c>
      <c r="J202" s="76" cm="1">
        <f t="array" aca="1" ref="J202" ca="1">IFERROR(ROUND(LOOKUP(9.99999999999999E+307,--MID(VLOOKUP(A202,'FBS input file'!A:L,10,0),MIN(FIND({0,1,2,3,4,5,6,7,8,9},VLOOKUP(A202,'FBS input file'!A:L,10,0)&amp;"0123456789")),ROW(INDIRECT("1:20")))),0),0)</f>
        <v>0</v>
      </c>
      <c r="K202" t="str" cm="1">
        <f t="array" ref="K202">_xlfn.IFS(ISNUMBER(SEARCH("*severe*",VLOOKUP(A202,'FBS input file'!A:M,10,0)))=TRUE,"Severe LB",ISNUMBER(SEARCH("*LB*",VLOOKUP(A202,'FBS input file'!A:M,10,0)))=TRUE,"LB",ISNUMBER(SEARCH("*LB*",VLOOKUP(A202,'FBS input file'!A:M,10,0)))=FALSE,"No")</f>
        <v>No</v>
      </c>
      <c r="L202" t="str" cm="1">
        <f t="array" ref="L202">IF(D202="Binding",IFERROR(_xlfn.IFS(AND(H202&gt;=$H$1,I202&gt;=$I$1),"Binding",AND(H202&gt;=$H$1,OR(J202&gt;=$J$1,K202="LB")),"Binding",AND(I202&gt;=$I$1,OR(J202&gt;=$J$1,K202="LB")),"Binding",K202="Severe LB","Binding"),"Not Binding"),"-")</f>
        <v>-</v>
      </c>
      <c r="M202">
        <f>IFERROR(_xlfn.NUMBERVALUE(VLOOKUP(A202,'FBS input file'!A:L,12,0)),"No")</f>
        <v>0</v>
      </c>
      <c r="N202" t="str">
        <f>VLOOKUP(A202,'All Plates'!A:K,3,0)</f>
        <v>Inconsistent Expert</v>
      </c>
      <c r="O202" t="str">
        <f>VLOOKUP(A202,'All Plates'!A:K,7,0)</f>
        <v>low solubility</v>
      </c>
      <c r="P202">
        <f t="shared" si="17"/>
        <v>-10000</v>
      </c>
      <c r="Q202" s="53">
        <f t="shared" si="18"/>
        <v>0</v>
      </c>
    </row>
    <row r="203" spans="1:17" x14ac:dyDescent="0.25">
      <c r="A203" t="str">
        <f>'All Plates'!A180</f>
        <v>P2_G11</v>
      </c>
      <c r="B203" s="5" t="str">
        <f>'All Plates'!J180</f>
        <v>0110705773</v>
      </c>
      <c r="C203" t="s">
        <v>4399</v>
      </c>
      <c r="D203" t="str">
        <f>IFERROR('All Plates'!K180,"Not Binding")</f>
        <v>Not Binding</v>
      </c>
      <c r="E203" t="str">
        <f>IF(ISNUMBER(SEARCH("Waterlogsy",VLOOKUP(A203,'FBS input file'!A:I,9,0))),"Yes","No")</f>
        <v>No</v>
      </c>
      <c r="F203" t="str">
        <f>IF(ISNUMBER(SEARCH("T2",VLOOKUP(A203,'FBS input file'!A:I,9,0))),"Yes","No")</f>
        <v>No</v>
      </c>
      <c r="G203" t="str">
        <f>IF(ISNUMBER(SEARCH("1D",VLOOKUP(A203,'FBS input file'!A:I,9,0))),"Yes","No")</f>
        <v>No</v>
      </c>
      <c r="H203" s="57">
        <f>IFERROR(_xlfn.NUMBERVALUE(VLOOKUP(A203,'FBS input file'!A:M,13,0)),0)</f>
        <v>0</v>
      </c>
      <c r="I203" s="55">
        <f>IFERROR(_xlfn.NUMBERVALUE(VLOOKUP(A203,'FBS input file'!A:M,11,0)),0)</f>
        <v>0</v>
      </c>
      <c r="J203" s="76" cm="1">
        <f t="array" aca="1" ref="J203" ca="1">IFERROR(ROUND(LOOKUP(9.99999999999999E+307,--MID(VLOOKUP(A203,'FBS input file'!A:L,10,0),MIN(FIND({0,1,2,3,4,5,6,7,8,9},VLOOKUP(A203,'FBS input file'!A:L,10,0)&amp;"0123456789")),ROW(INDIRECT("1:20")))),0),0)</f>
        <v>0</v>
      </c>
      <c r="K203" t="str" cm="1">
        <f t="array" ref="K203">_xlfn.IFS(ISNUMBER(SEARCH("*severe*",VLOOKUP(A203,'FBS input file'!A:M,10,0)))=TRUE,"Severe LB",ISNUMBER(SEARCH("*LB*",VLOOKUP(A203,'FBS input file'!A:M,10,0)))=TRUE,"LB",ISNUMBER(SEARCH("*LB*",VLOOKUP(A203,'FBS input file'!A:M,10,0)))=FALSE,"No")</f>
        <v>No</v>
      </c>
      <c r="L203" t="str" cm="1">
        <f t="array" ref="L203">IF(D203="Binding",IFERROR(_xlfn.IFS(AND(H203&gt;=$H$1,I203&gt;=$I$1),"Binding",AND(H203&gt;=$H$1,OR(J203&gt;=$J$1,K203="LB")),"Binding",AND(I203&gt;=$I$1,OR(J203&gt;=$J$1,K203="LB")),"Binding",K203="Severe LB","Binding"),"Not Binding"),"-")</f>
        <v>-</v>
      </c>
      <c r="M203">
        <f>IFERROR(_xlfn.NUMBERVALUE(VLOOKUP(A203,'FBS input file'!A:L,12,0)),"No")</f>
        <v>0</v>
      </c>
      <c r="N203" t="str">
        <f>VLOOKUP(A203,'All Plates'!A:K,3,0)</f>
        <v>Consistent Expert</v>
      </c>
      <c r="O203" t="str">
        <f>VLOOKUP(A203,'All Plates'!A:K,7,0)</f>
        <v>high purity*</v>
      </c>
      <c r="P203">
        <f t="shared" si="17"/>
        <v>-10000</v>
      </c>
      <c r="Q203" s="53">
        <f t="shared" si="18"/>
        <v>0</v>
      </c>
    </row>
    <row r="204" spans="1:17" x14ac:dyDescent="0.25">
      <c r="A204" t="str">
        <f>'All Plates'!A182</f>
        <v>P2_H01</v>
      </c>
      <c r="B204" s="5" t="str">
        <f>'All Plates'!J182</f>
        <v>0110705760</v>
      </c>
      <c r="C204" t="s">
        <v>4401</v>
      </c>
      <c r="D204" t="str">
        <f>IFERROR('All Plates'!K182,"Not Binding")</f>
        <v>Not Binding</v>
      </c>
      <c r="E204" t="str">
        <f>IF(ISNUMBER(SEARCH("Waterlogsy",VLOOKUP(A204,'FBS input file'!A:I,9,0))),"Yes","No")</f>
        <v>No</v>
      </c>
      <c r="F204" t="str">
        <f>IF(ISNUMBER(SEARCH("T2",VLOOKUP(A204,'FBS input file'!A:I,9,0))),"Yes","No")</f>
        <v>No</v>
      </c>
      <c r="G204" t="str">
        <f>IF(ISNUMBER(SEARCH("1D",VLOOKUP(A204,'FBS input file'!A:I,9,0))),"Yes","No")</f>
        <v>No</v>
      </c>
      <c r="H204" s="57">
        <f>IFERROR(_xlfn.NUMBERVALUE(VLOOKUP(A204,'FBS input file'!A:M,13,0)),0)</f>
        <v>0</v>
      </c>
      <c r="I204" s="55">
        <f>IFERROR(_xlfn.NUMBERVALUE(VLOOKUP(A204,'FBS input file'!A:M,11,0)),0)</f>
        <v>0</v>
      </c>
      <c r="J204" s="76" cm="1">
        <f t="array" aca="1" ref="J204" ca="1">IFERROR(ROUND(LOOKUP(9.99999999999999E+307,--MID(VLOOKUP(A204,'FBS input file'!A:L,10,0),MIN(FIND({0,1,2,3,4,5,6,7,8,9},VLOOKUP(A204,'FBS input file'!A:L,10,0)&amp;"0123456789")),ROW(INDIRECT("1:20")))),0),0)</f>
        <v>0</v>
      </c>
      <c r="K204" t="str" cm="1">
        <f t="array" ref="K204">_xlfn.IFS(ISNUMBER(SEARCH("*severe*",VLOOKUP(A204,'FBS input file'!A:M,10,0)))=TRUE,"Severe LB",ISNUMBER(SEARCH("*LB*",VLOOKUP(A204,'FBS input file'!A:M,10,0)))=TRUE,"LB",ISNUMBER(SEARCH("*LB*",VLOOKUP(A204,'FBS input file'!A:M,10,0)))=FALSE,"No")</f>
        <v>No</v>
      </c>
      <c r="L204" t="str" cm="1">
        <f t="array" ref="L204">IF(D204="Binding",IFERROR(_xlfn.IFS(AND(H204&gt;=$H$1,I204&gt;=$I$1),"Binding",AND(H204&gt;=$H$1,OR(J204&gt;=$J$1,K204="LB")),"Binding",AND(I204&gt;=$I$1,OR(J204&gt;=$J$1,K204="LB")),"Binding",K204="Severe LB","Binding"),"Not Binding"),"-")</f>
        <v>-</v>
      </c>
      <c r="M204">
        <f>IFERROR(_xlfn.NUMBERVALUE(VLOOKUP(A204,'FBS input file'!A:L,12,0)),"No")</f>
        <v>0</v>
      </c>
      <c r="N204" t="str">
        <f>VLOOKUP(A204,'All Plates'!A:K,3,0)</f>
        <v>Consistent Expert</v>
      </c>
      <c r="O204" t="str">
        <f>VLOOKUP(A204,'All Plates'!A:K,7,0)</f>
        <v>high purity</v>
      </c>
      <c r="P204">
        <f t="shared" si="17"/>
        <v>-10000</v>
      </c>
      <c r="Q204" s="53">
        <f t="shared" si="18"/>
        <v>0</v>
      </c>
    </row>
    <row r="205" spans="1:17" x14ac:dyDescent="0.25">
      <c r="A205" t="str">
        <f>'All Plates'!A183</f>
        <v>P2_H02</v>
      </c>
      <c r="B205" s="5" t="str">
        <f>'All Plates'!J183</f>
        <v>0110705761</v>
      </c>
      <c r="C205" t="s">
        <v>4402</v>
      </c>
      <c r="D205" t="str">
        <f>IFERROR('All Plates'!K183,"Not Binding")</f>
        <v>Not Binding</v>
      </c>
      <c r="E205" t="str">
        <f>IF(ISNUMBER(SEARCH("Waterlogsy",VLOOKUP(A205,'FBS input file'!A:I,9,0))),"Yes","No")</f>
        <v>No</v>
      </c>
      <c r="F205" t="str">
        <f>IF(ISNUMBER(SEARCH("T2",VLOOKUP(A205,'FBS input file'!A:I,9,0))),"Yes","No")</f>
        <v>No</v>
      </c>
      <c r="G205" t="str">
        <f>IF(ISNUMBER(SEARCH("1D",VLOOKUP(A205,'FBS input file'!A:I,9,0))),"Yes","No")</f>
        <v>No</v>
      </c>
      <c r="H205" s="57">
        <f>IFERROR(_xlfn.NUMBERVALUE(VLOOKUP(A205,'FBS input file'!A:M,13,0)),0)</f>
        <v>0</v>
      </c>
      <c r="I205" s="55">
        <f>IFERROR(_xlfn.NUMBERVALUE(VLOOKUP(A205,'FBS input file'!A:M,11,0)),0)</f>
        <v>0</v>
      </c>
      <c r="J205" s="76" cm="1">
        <f t="array" aca="1" ref="J205" ca="1">IFERROR(ROUND(LOOKUP(9.99999999999999E+307,--MID(VLOOKUP(A205,'FBS input file'!A:L,10,0),MIN(FIND({0,1,2,3,4,5,6,7,8,9},VLOOKUP(A205,'FBS input file'!A:L,10,0)&amp;"0123456789")),ROW(INDIRECT("1:20")))),0),0)</f>
        <v>0</v>
      </c>
      <c r="K205" t="str" cm="1">
        <f t="array" ref="K205">_xlfn.IFS(ISNUMBER(SEARCH("*severe*",VLOOKUP(A205,'FBS input file'!A:M,10,0)))=TRUE,"Severe LB",ISNUMBER(SEARCH("*LB*",VLOOKUP(A205,'FBS input file'!A:M,10,0)))=TRUE,"LB",ISNUMBER(SEARCH("*LB*",VLOOKUP(A205,'FBS input file'!A:M,10,0)))=FALSE,"No")</f>
        <v>No</v>
      </c>
      <c r="L205" t="str" cm="1">
        <f t="array" ref="L205">IF(D205="Binding",IFERROR(_xlfn.IFS(AND(H205&gt;=$H$1,I205&gt;=$I$1),"Binding",AND(H205&gt;=$H$1,OR(J205&gt;=$J$1,K205="LB")),"Binding",AND(I205&gt;=$I$1,OR(J205&gt;=$J$1,K205="LB")),"Binding",K205="Severe LB","Binding"),"Not Binding"),"-")</f>
        <v>-</v>
      </c>
      <c r="M205">
        <f>IFERROR(_xlfn.NUMBERVALUE(VLOOKUP(A205,'FBS input file'!A:L,12,0)),"No")</f>
        <v>0</v>
      </c>
      <c r="N205" t="str">
        <f>VLOOKUP(A205,'All Plates'!A:K,3,0)</f>
        <v>Consistent Expert</v>
      </c>
      <c r="O205" t="str">
        <f>VLOOKUP(A205,'All Plates'!A:K,7,0)</f>
        <v>medium purity*</v>
      </c>
      <c r="P205">
        <f t="shared" si="17"/>
        <v>-10000</v>
      </c>
      <c r="Q205" s="53">
        <f t="shared" si="18"/>
        <v>0</v>
      </c>
    </row>
    <row r="206" spans="1:17" x14ac:dyDescent="0.25">
      <c r="A206" t="str">
        <f>'All Plates'!A184</f>
        <v>P2_H03</v>
      </c>
      <c r="B206" s="5" t="str">
        <f>'All Plates'!J184</f>
        <v>0110705762</v>
      </c>
      <c r="C206" t="s">
        <v>4403</v>
      </c>
      <c r="D206" t="str">
        <f>IFERROR('All Plates'!K184,"Not Binding")</f>
        <v>Not Binding</v>
      </c>
      <c r="E206" t="str">
        <f>IF(ISNUMBER(SEARCH("Waterlogsy",VLOOKUP(A206,'FBS input file'!A:I,9,0))),"Yes","No")</f>
        <v>No</v>
      </c>
      <c r="F206" t="str">
        <f>IF(ISNUMBER(SEARCH("T2",VLOOKUP(A206,'FBS input file'!A:I,9,0))),"Yes","No")</f>
        <v>No</v>
      </c>
      <c r="G206" t="str">
        <f>IF(ISNUMBER(SEARCH("1D",VLOOKUP(A206,'FBS input file'!A:I,9,0))),"Yes","No")</f>
        <v>No</v>
      </c>
      <c r="H206" s="57">
        <f>IFERROR(_xlfn.NUMBERVALUE(VLOOKUP(A206,'FBS input file'!A:M,13,0)),0)</f>
        <v>0</v>
      </c>
      <c r="I206" s="55">
        <f>IFERROR(_xlfn.NUMBERVALUE(VLOOKUP(A206,'FBS input file'!A:M,11,0)),0)</f>
        <v>0</v>
      </c>
      <c r="J206" s="76" cm="1">
        <f t="array" aca="1" ref="J206" ca="1">IFERROR(ROUND(LOOKUP(9.99999999999999E+307,--MID(VLOOKUP(A206,'FBS input file'!A:L,10,0),MIN(FIND({0,1,2,3,4,5,6,7,8,9},VLOOKUP(A206,'FBS input file'!A:L,10,0)&amp;"0123456789")),ROW(INDIRECT("1:20")))),0),0)</f>
        <v>0</v>
      </c>
      <c r="K206" t="str" cm="1">
        <f t="array" ref="K206">_xlfn.IFS(ISNUMBER(SEARCH("*severe*",VLOOKUP(A206,'FBS input file'!A:M,10,0)))=TRUE,"Severe LB",ISNUMBER(SEARCH("*LB*",VLOOKUP(A206,'FBS input file'!A:M,10,0)))=TRUE,"LB",ISNUMBER(SEARCH("*LB*",VLOOKUP(A206,'FBS input file'!A:M,10,0)))=FALSE,"No")</f>
        <v>No</v>
      </c>
      <c r="L206" t="str" cm="1">
        <f t="array" ref="L206">IF(D206="Binding",IFERROR(_xlfn.IFS(AND(H206&gt;=$H$1,I206&gt;=$I$1),"Binding",AND(H206&gt;=$H$1,OR(J206&gt;=$J$1,K206="LB")),"Binding",AND(I206&gt;=$I$1,OR(J206&gt;=$J$1,K206="LB")),"Binding",K206="Severe LB","Binding"),"Not Binding"),"-")</f>
        <v>-</v>
      </c>
      <c r="M206">
        <f>IFERROR(_xlfn.NUMBERVALUE(VLOOKUP(A206,'FBS input file'!A:L,12,0)),"No")</f>
        <v>0</v>
      </c>
      <c r="N206" t="str">
        <f>VLOOKUP(A206,'All Plates'!A:K,3,0)</f>
        <v>Consistent Expert</v>
      </c>
      <c r="O206" t="str">
        <f>VLOOKUP(A206,'All Plates'!A:K,7,0)</f>
        <v>high purity</v>
      </c>
      <c r="P206">
        <f t="shared" si="17"/>
        <v>-10000</v>
      </c>
      <c r="Q206" s="53">
        <f t="shared" si="18"/>
        <v>0</v>
      </c>
    </row>
    <row r="207" spans="1:17" x14ac:dyDescent="0.25">
      <c r="A207" t="str">
        <f>'All Plates'!A185</f>
        <v>P2_H04</v>
      </c>
      <c r="B207" s="5" t="str">
        <f>'All Plates'!J185</f>
        <v>0110705763</v>
      </c>
      <c r="C207" t="s">
        <v>4404</v>
      </c>
      <c r="D207" t="str">
        <f>IFERROR('All Plates'!K185,"Not Binding")</f>
        <v>Not Binding</v>
      </c>
      <c r="E207" t="str">
        <f>IF(ISNUMBER(SEARCH("Waterlogsy",VLOOKUP(A207,'FBS input file'!A:I,9,0))),"Yes","No")</f>
        <v>No</v>
      </c>
      <c r="F207" t="str">
        <f>IF(ISNUMBER(SEARCH("T2",VLOOKUP(A207,'FBS input file'!A:I,9,0))),"Yes","No")</f>
        <v>No</v>
      </c>
      <c r="G207" t="str">
        <f>IF(ISNUMBER(SEARCH("1D",VLOOKUP(A207,'FBS input file'!A:I,9,0))),"Yes","No")</f>
        <v>No</v>
      </c>
      <c r="H207" s="57">
        <f>IFERROR(_xlfn.NUMBERVALUE(VLOOKUP(A207,'FBS input file'!A:M,13,0)),0)</f>
        <v>0</v>
      </c>
      <c r="I207" s="55">
        <f>IFERROR(_xlfn.NUMBERVALUE(VLOOKUP(A207,'FBS input file'!A:M,11,0)),0)</f>
        <v>0</v>
      </c>
      <c r="J207" s="76" cm="1">
        <f t="array" aca="1" ref="J207" ca="1">IFERROR(ROUND(LOOKUP(9.99999999999999E+307,--MID(VLOOKUP(A207,'FBS input file'!A:L,10,0),MIN(FIND({0,1,2,3,4,5,6,7,8,9},VLOOKUP(A207,'FBS input file'!A:L,10,0)&amp;"0123456789")),ROW(INDIRECT("1:20")))),0),0)</f>
        <v>0</v>
      </c>
      <c r="K207" t="str" cm="1">
        <f t="array" ref="K207">_xlfn.IFS(ISNUMBER(SEARCH("*severe*",VLOOKUP(A207,'FBS input file'!A:M,10,0)))=TRUE,"Severe LB",ISNUMBER(SEARCH("*LB*",VLOOKUP(A207,'FBS input file'!A:M,10,0)))=TRUE,"LB",ISNUMBER(SEARCH("*LB*",VLOOKUP(A207,'FBS input file'!A:M,10,0)))=FALSE,"No")</f>
        <v>No</v>
      </c>
      <c r="L207" t="str" cm="1">
        <f t="array" ref="L207">IF(D207="Binding",IFERROR(_xlfn.IFS(AND(H207&gt;=$H$1,I207&gt;=$I$1),"Binding",AND(H207&gt;=$H$1,OR(J207&gt;=$J$1,K207="LB")),"Binding",AND(I207&gt;=$I$1,OR(J207&gt;=$J$1,K207="LB")),"Binding",K207="Severe LB","Binding"),"Not Binding"),"-")</f>
        <v>-</v>
      </c>
      <c r="M207">
        <f>IFERROR(_xlfn.NUMBERVALUE(VLOOKUP(A207,'FBS input file'!A:L,12,0)),"No")</f>
        <v>0</v>
      </c>
      <c r="N207" t="str">
        <f>VLOOKUP(A207,'All Plates'!A:K,3,0)</f>
        <v>Consistent Expert</v>
      </c>
      <c r="O207" t="str">
        <f>VLOOKUP(A207,'All Plates'!A:K,7,0)</f>
        <v>medium purity*</v>
      </c>
      <c r="P207">
        <f t="shared" si="17"/>
        <v>-10000</v>
      </c>
      <c r="Q207" s="53">
        <f t="shared" si="18"/>
        <v>0</v>
      </c>
    </row>
    <row r="208" spans="1:17" x14ac:dyDescent="0.25">
      <c r="A208" t="str">
        <f>'All Plates'!A186</f>
        <v>P2_H05</v>
      </c>
      <c r="B208" s="5" t="str">
        <f>'All Plates'!J186</f>
        <v>0110705764</v>
      </c>
      <c r="C208" t="s">
        <v>4405</v>
      </c>
      <c r="D208" t="str">
        <f>IFERROR('All Plates'!K186,"Not Binding")</f>
        <v>Not Binding</v>
      </c>
      <c r="E208" t="str">
        <f>IF(ISNUMBER(SEARCH("Waterlogsy",VLOOKUP(A208,'FBS input file'!A:I,9,0))),"Yes","No")</f>
        <v>No</v>
      </c>
      <c r="F208" t="str">
        <f>IF(ISNUMBER(SEARCH("T2",VLOOKUP(A208,'FBS input file'!A:I,9,0))),"Yes","No")</f>
        <v>No</v>
      </c>
      <c r="G208" t="str">
        <f>IF(ISNUMBER(SEARCH("1D",VLOOKUP(A208,'FBS input file'!A:I,9,0))),"Yes","No")</f>
        <v>No</v>
      </c>
      <c r="H208" s="57">
        <f>IFERROR(_xlfn.NUMBERVALUE(VLOOKUP(A208,'FBS input file'!A:M,13,0)),0)</f>
        <v>0</v>
      </c>
      <c r="I208" s="55">
        <f>IFERROR(_xlfn.NUMBERVALUE(VLOOKUP(A208,'FBS input file'!A:M,11,0)),0)</f>
        <v>0</v>
      </c>
      <c r="J208" s="76" cm="1">
        <f t="array" aca="1" ref="J208" ca="1">IFERROR(ROUND(LOOKUP(9.99999999999999E+307,--MID(VLOOKUP(A208,'FBS input file'!A:L,10,0),MIN(FIND({0,1,2,3,4,5,6,7,8,9},VLOOKUP(A208,'FBS input file'!A:L,10,0)&amp;"0123456789")),ROW(INDIRECT("1:20")))),0),0)</f>
        <v>0</v>
      </c>
      <c r="K208" t="str" cm="1">
        <f t="array" ref="K208">_xlfn.IFS(ISNUMBER(SEARCH("*severe*",VLOOKUP(A208,'FBS input file'!A:M,10,0)))=TRUE,"Severe LB",ISNUMBER(SEARCH("*LB*",VLOOKUP(A208,'FBS input file'!A:M,10,0)))=TRUE,"LB",ISNUMBER(SEARCH("*LB*",VLOOKUP(A208,'FBS input file'!A:M,10,0)))=FALSE,"No")</f>
        <v>No</v>
      </c>
      <c r="L208" t="str" cm="1">
        <f t="array" ref="L208">IF(D208="Binding",IFERROR(_xlfn.IFS(AND(H208&gt;=$H$1,I208&gt;=$I$1),"Binding",AND(H208&gt;=$H$1,OR(J208&gt;=$J$1,K208="LB")),"Binding",AND(I208&gt;=$I$1,OR(J208&gt;=$J$1,K208="LB")),"Binding",K208="Severe LB","Binding"),"Not Binding"),"-")</f>
        <v>-</v>
      </c>
      <c r="M208">
        <f>IFERROR(_xlfn.NUMBERVALUE(VLOOKUP(A208,'FBS input file'!A:L,12,0)),"No")</f>
        <v>0</v>
      </c>
      <c r="N208" t="str">
        <f>VLOOKUP(A208,'All Plates'!A:K,3,0)</f>
        <v>Consistent Expert</v>
      </c>
      <c r="O208" t="str">
        <f>VLOOKUP(A208,'All Plates'!A:K,7,0)</f>
        <v>high purity</v>
      </c>
      <c r="P208">
        <f t="shared" si="17"/>
        <v>-10000</v>
      </c>
      <c r="Q208" s="53">
        <f t="shared" si="18"/>
        <v>0</v>
      </c>
    </row>
    <row r="209" spans="1:17" x14ac:dyDescent="0.25">
      <c r="A209" t="str">
        <f>'All Plates'!A187</f>
        <v>P2_H06</v>
      </c>
      <c r="B209" s="5" t="str">
        <f>'All Plates'!J187</f>
        <v>0110705765</v>
      </c>
      <c r="C209" t="s">
        <v>4406</v>
      </c>
      <c r="D209" t="str">
        <f>IFERROR('All Plates'!K187,"Not Binding")</f>
        <v>Not Binding</v>
      </c>
      <c r="E209" t="str">
        <f>IF(ISNUMBER(SEARCH("Waterlogsy",VLOOKUP(A209,'FBS input file'!A:I,9,0))),"Yes","No")</f>
        <v>No</v>
      </c>
      <c r="F209" t="str">
        <f>IF(ISNUMBER(SEARCH("T2",VLOOKUP(A209,'FBS input file'!A:I,9,0))),"Yes","No")</f>
        <v>No</v>
      </c>
      <c r="G209" t="str">
        <f>IF(ISNUMBER(SEARCH("1D",VLOOKUP(A209,'FBS input file'!A:I,9,0))),"Yes","No")</f>
        <v>No</v>
      </c>
      <c r="H209" s="57">
        <f>IFERROR(_xlfn.NUMBERVALUE(VLOOKUP(A209,'FBS input file'!A:M,13,0)),0)</f>
        <v>0</v>
      </c>
      <c r="I209" s="55">
        <f>IFERROR(_xlfn.NUMBERVALUE(VLOOKUP(A209,'FBS input file'!A:M,11,0)),0)</f>
        <v>0</v>
      </c>
      <c r="J209" s="76" cm="1">
        <f t="array" aca="1" ref="J209" ca="1">IFERROR(ROUND(LOOKUP(9.99999999999999E+307,--MID(VLOOKUP(A209,'FBS input file'!A:L,10,0),MIN(FIND({0,1,2,3,4,5,6,7,8,9},VLOOKUP(A209,'FBS input file'!A:L,10,0)&amp;"0123456789")),ROW(INDIRECT("1:20")))),0),0)</f>
        <v>0</v>
      </c>
      <c r="K209" t="str" cm="1">
        <f t="array" ref="K209">_xlfn.IFS(ISNUMBER(SEARCH("*severe*",VLOOKUP(A209,'FBS input file'!A:M,10,0)))=TRUE,"Severe LB",ISNUMBER(SEARCH("*LB*",VLOOKUP(A209,'FBS input file'!A:M,10,0)))=TRUE,"LB",ISNUMBER(SEARCH("*LB*",VLOOKUP(A209,'FBS input file'!A:M,10,0)))=FALSE,"No")</f>
        <v>No</v>
      </c>
      <c r="L209" t="str" cm="1">
        <f t="array" ref="L209">IF(D209="Binding",IFERROR(_xlfn.IFS(AND(H209&gt;=$H$1,I209&gt;=$I$1),"Binding",AND(H209&gt;=$H$1,OR(J209&gt;=$J$1,K209="LB")),"Binding",AND(I209&gt;=$I$1,OR(J209&gt;=$J$1,K209="LB")),"Binding",K209="Severe LB","Binding"),"Not Binding"),"-")</f>
        <v>-</v>
      </c>
      <c r="M209">
        <f>IFERROR(_xlfn.NUMBERVALUE(VLOOKUP(A209,'FBS input file'!A:L,12,0)),"No")</f>
        <v>0</v>
      </c>
      <c r="N209" t="str">
        <f>VLOOKUP(A209,'All Plates'!A:K,3,0)</f>
        <v>Consistent Expert</v>
      </c>
      <c r="O209" t="str">
        <f>VLOOKUP(A209,'All Plates'!A:K,7,0)</f>
        <v>high purity</v>
      </c>
      <c r="P209">
        <f t="shared" si="17"/>
        <v>-10000</v>
      </c>
      <c r="Q209" s="53">
        <f t="shared" si="18"/>
        <v>0</v>
      </c>
    </row>
    <row r="210" spans="1:17" x14ac:dyDescent="0.25">
      <c r="A210" t="str">
        <f>'All Plates'!A188</f>
        <v>P2_H07</v>
      </c>
      <c r="B210" s="5" t="str">
        <f>'All Plates'!J188</f>
        <v>0110705243</v>
      </c>
      <c r="C210" t="s">
        <v>4407</v>
      </c>
      <c r="D210" t="str">
        <f>IFERROR('All Plates'!K188,"Not Binding")</f>
        <v>Not Binding</v>
      </c>
      <c r="E210" t="str">
        <f>IF(ISNUMBER(SEARCH("Waterlogsy",VLOOKUP(A210,'FBS input file'!A:I,9,0))),"Yes","No")</f>
        <v>No</v>
      </c>
      <c r="F210" t="str">
        <f>IF(ISNUMBER(SEARCH("T2",VLOOKUP(A210,'FBS input file'!A:I,9,0))),"Yes","No")</f>
        <v>No</v>
      </c>
      <c r="G210" t="str">
        <f>IF(ISNUMBER(SEARCH("1D",VLOOKUP(A210,'FBS input file'!A:I,9,0))),"Yes","No")</f>
        <v>No</v>
      </c>
      <c r="H210" s="57">
        <f>IFERROR(_xlfn.NUMBERVALUE(VLOOKUP(A210,'FBS input file'!A:M,13,0)),0)</f>
        <v>0</v>
      </c>
      <c r="I210" s="55">
        <f>IFERROR(_xlfn.NUMBERVALUE(VLOOKUP(A210,'FBS input file'!A:M,11,0)),0)</f>
        <v>0</v>
      </c>
      <c r="J210" s="76" cm="1">
        <f t="array" aca="1" ref="J210" ca="1">IFERROR(ROUND(LOOKUP(9.99999999999999E+307,--MID(VLOOKUP(A210,'FBS input file'!A:L,10,0),MIN(FIND({0,1,2,3,4,5,6,7,8,9},VLOOKUP(A210,'FBS input file'!A:L,10,0)&amp;"0123456789")),ROW(INDIRECT("1:20")))),0),0)</f>
        <v>0</v>
      </c>
      <c r="K210" t="str" cm="1">
        <f t="array" ref="K210">_xlfn.IFS(ISNUMBER(SEARCH("*severe*",VLOOKUP(A210,'FBS input file'!A:M,10,0)))=TRUE,"Severe LB",ISNUMBER(SEARCH("*LB*",VLOOKUP(A210,'FBS input file'!A:M,10,0)))=TRUE,"LB",ISNUMBER(SEARCH("*LB*",VLOOKUP(A210,'FBS input file'!A:M,10,0)))=FALSE,"No")</f>
        <v>No</v>
      </c>
      <c r="L210" t="str" cm="1">
        <f t="array" ref="L210">IF(D210="Binding",IFERROR(_xlfn.IFS(AND(H210&gt;=$H$1,I210&gt;=$I$1),"Binding",AND(H210&gt;=$H$1,OR(J210&gt;=$J$1,K210="LB")),"Binding",AND(I210&gt;=$I$1,OR(J210&gt;=$J$1,K210="LB")),"Binding",K210="Severe LB","Binding"),"Not Binding"),"-")</f>
        <v>-</v>
      </c>
      <c r="M210">
        <f>IFERROR(_xlfn.NUMBERVALUE(VLOOKUP(A210,'FBS input file'!A:L,12,0)),"No")</f>
        <v>0</v>
      </c>
      <c r="N210" t="str">
        <f>VLOOKUP(A210,'All Plates'!A:K,3,0)</f>
        <v>Consistent Expert</v>
      </c>
      <c r="O210" t="str">
        <f>VLOOKUP(A210,'All Plates'!A:K,7,0)</f>
        <v>high purity</v>
      </c>
      <c r="P210">
        <f t="shared" si="17"/>
        <v>-10000</v>
      </c>
      <c r="Q210" s="53">
        <f t="shared" si="18"/>
        <v>0</v>
      </c>
    </row>
    <row r="211" spans="1:17" x14ac:dyDescent="0.25">
      <c r="A211" t="str">
        <f>'All Plates'!A189</f>
        <v>P2_H08</v>
      </c>
      <c r="B211" s="5" t="str">
        <f>'All Plates'!J189</f>
        <v>0110705767</v>
      </c>
      <c r="C211" t="s">
        <v>4408</v>
      </c>
      <c r="D211" t="str">
        <f>IFERROR('All Plates'!K189,"Not Binding")</f>
        <v>Not Binding</v>
      </c>
      <c r="E211" t="str">
        <f>IF(ISNUMBER(SEARCH("Waterlogsy",VLOOKUP(A211,'FBS input file'!A:I,9,0))),"Yes","No")</f>
        <v>No</v>
      </c>
      <c r="F211" t="str">
        <f>IF(ISNUMBER(SEARCH("T2",VLOOKUP(A211,'FBS input file'!A:I,9,0))),"Yes","No")</f>
        <v>No</v>
      </c>
      <c r="G211" t="str">
        <f>IF(ISNUMBER(SEARCH("1D",VLOOKUP(A211,'FBS input file'!A:I,9,0))),"Yes","No")</f>
        <v>No</v>
      </c>
      <c r="H211" s="57">
        <f>IFERROR(_xlfn.NUMBERVALUE(VLOOKUP(A211,'FBS input file'!A:M,13,0)),0)</f>
        <v>0</v>
      </c>
      <c r="I211" s="55">
        <f>IFERROR(_xlfn.NUMBERVALUE(VLOOKUP(A211,'FBS input file'!A:M,11,0)),0)</f>
        <v>0</v>
      </c>
      <c r="J211" s="76" cm="1">
        <f t="array" aca="1" ref="J211" ca="1">IFERROR(ROUND(LOOKUP(9.99999999999999E+307,--MID(VLOOKUP(A211,'FBS input file'!A:L,10,0),MIN(FIND({0,1,2,3,4,5,6,7,8,9},VLOOKUP(A211,'FBS input file'!A:L,10,0)&amp;"0123456789")),ROW(INDIRECT("1:20")))),0),0)</f>
        <v>0</v>
      </c>
      <c r="K211" t="str" cm="1">
        <f t="array" ref="K211">_xlfn.IFS(ISNUMBER(SEARCH("*severe*",VLOOKUP(A211,'FBS input file'!A:M,10,0)))=TRUE,"Severe LB",ISNUMBER(SEARCH("*LB*",VLOOKUP(A211,'FBS input file'!A:M,10,0)))=TRUE,"LB",ISNUMBER(SEARCH("*LB*",VLOOKUP(A211,'FBS input file'!A:M,10,0)))=FALSE,"No")</f>
        <v>No</v>
      </c>
      <c r="L211" t="str" cm="1">
        <f t="array" ref="L211">IF(D211="Binding",IFERROR(_xlfn.IFS(AND(H211&gt;=$H$1,I211&gt;=$I$1),"Binding",AND(H211&gt;=$H$1,OR(J211&gt;=$J$1,K211="LB")),"Binding",AND(I211&gt;=$I$1,OR(J211&gt;=$J$1,K211="LB")),"Binding",K211="Severe LB","Binding"),"Not Binding"),"-")</f>
        <v>-</v>
      </c>
      <c r="M211">
        <f>IFERROR(_xlfn.NUMBERVALUE(VLOOKUP(A211,'FBS input file'!A:L,12,0)),"No")</f>
        <v>0</v>
      </c>
      <c r="N211" t="str">
        <f>VLOOKUP(A211,'All Plates'!A:K,3,0)</f>
        <v>Consistent Expert</v>
      </c>
      <c r="O211" t="str">
        <f>VLOOKUP(A211,'All Plates'!A:K,7,0)</f>
        <v>medium purity</v>
      </c>
      <c r="P211">
        <f t="shared" si="17"/>
        <v>-10000</v>
      </c>
      <c r="Q211" s="53">
        <f t="shared" si="18"/>
        <v>0</v>
      </c>
    </row>
    <row r="212" spans="1:17" x14ac:dyDescent="0.25">
      <c r="A212" t="str">
        <f>'All Plates'!A190</f>
        <v>P2_H09</v>
      </c>
      <c r="B212" s="5" t="str">
        <f>'All Plates'!J190</f>
        <v>0110705768</v>
      </c>
      <c r="C212" t="s">
        <v>4409</v>
      </c>
      <c r="D212" t="str">
        <f>IFERROR('All Plates'!K190,"Not Binding")</f>
        <v>Not Binding</v>
      </c>
      <c r="E212" t="str">
        <f>IF(ISNUMBER(SEARCH("Waterlogsy",VLOOKUP(A212,'FBS input file'!A:I,9,0))),"Yes","No")</f>
        <v>No</v>
      </c>
      <c r="F212" t="str">
        <f>IF(ISNUMBER(SEARCH("T2",VLOOKUP(A212,'FBS input file'!A:I,9,0))),"Yes","No")</f>
        <v>No</v>
      </c>
      <c r="G212" t="str">
        <f>IF(ISNUMBER(SEARCH("1D",VLOOKUP(A212,'FBS input file'!A:I,9,0))),"Yes","No")</f>
        <v>No</v>
      </c>
      <c r="H212" s="57">
        <f>IFERROR(_xlfn.NUMBERVALUE(VLOOKUP(A212,'FBS input file'!A:M,13,0)),0)</f>
        <v>0</v>
      </c>
      <c r="I212" s="55">
        <f>IFERROR(_xlfn.NUMBERVALUE(VLOOKUP(A212,'FBS input file'!A:M,11,0)),0)</f>
        <v>0</v>
      </c>
      <c r="J212" s="76" cm="1">
        <f t="array" aca="1" ref="J212" ca="1">IFERROR(ROUND(LOOKUP(9.99999999999999E+307,--MID(VLOOKUP(A212,'FBS input file'!A:L,10,0),MIN(FIND({0,1,2,3,4,5,6,7,8,9},VLOOKUP(A212,'FBS input file'!A:L,10,0)&amp;"0123456789")),ROW(INDIRECT("1:20")))),0),0)</f>
        <v>0</v>
      </c>
      <c r="K212" t="str" cm="1">
        <f t="array" ref="K212">_xlfn.IFS(ISNUMBER(SEARCH("*severe*",VLOOKUP(A212,'FBS input file'!A:M,10,0)))=TRUE,"Severe LB",ISNUMBER(SEARCH("*LB*",VLOOKUP(A212,'FBS input file'!A:M,10,0)))=TRUE,"LB",ISNUMBER(SEARCH("*LB*",VLOOKUP(A212,'FBS input file'!A:M,10,0)))=FALSE,"No")</f>
        <v>No</v>
      </c>
      <c r="L212" t="str" cm="1">
        <f t="array" ref="L212">IF(D212="Binding",IFERROR(_xlfn.IFS(AND(H212&gt;=$H$1,I212&gt;=$I$1),"Binding",AND(H212&gt;=$H$1,OR(J212&gt;=$J$1,K212="LB")),"Binding",AND(I212&gt;=$I$1,OR(J212&gt;=$J$1,K212="LB")),"Binding",K212="Severe LB","Binding"),"Not Binding"),"-")</f>
        <v>-</v>
      </c>
      <c r="M212">
        <f>IFERROR(_xlfn.NUMBERVALUE(VLOOKUP(A212,'FBS input file'!A:L,12,0)),"No")</f>
        <v>0</v>
      </c>
      <c r="N212" t="str">
        <f>VLOOKUP(A212,'All Plates'!A:K,3,0)</f>
        <v>Consistent Expert</v>
      </c>
      <c r="O212" t="str">
        <f>VLOOKUP(A212,'All Plates'!A:K,7,0)</f>
        <v>medium purity*</v>
      </c>
      <c r="P212">
        <f t="shared" si="17"/>
        <v>-10000</v>
      </c>
      <c r="Q212" s="53">
        <f t="shared" si="18"/>
        <v>0</v>
      </c>
    </row>
    <row r="213" spans="1:17" x14ac:dyDescent="0.25">
      <c r="A213" t="str">
        <f>'All Plates'!A191</f>
        <v>P2_H10</v>
      </c>
      <c r="B213" s="5" t="str">
        <f>'All Plates'!J191</f>
        <v>0110705221</v>
      </c>
      <c r="C213" t="s">
        <v>4410</v>
      </c>
      <c r="D213" t="str">
        <f>IFERROR('All Plates'!K191,"Not Binding")</f>
        <v>Not Binding</v>
      </c>
      <c r="E213" t="str">
        <f>IF(ISNUMBER(SEARCH("Waterlogsy",VLOOKUP(A213,'FBS input file'!A:I,9,0))),"Yes","No")</f>
        <v>No</v>
      </c>
      <c r="F213" t="str">
        <f>IF(ISNUMBER(SEARCH("T2",VLOOKUP(A213,'FBS input file'!A:I,9,0))),"Yes","No")</f>
        <v>No</v>
      </c>
      <c r="G213" t="str">
        <f>IF(ISNUMBER(SEARCH("1D",VLOOKUP(A213,'FBS input file'!A:I,9,0))),"Yes","No")</f>
        <v>No</v>
      </c>
      <c r="H213" s="57">
        <f>IFERROR(_xlfn.NUMBERVALUE(VLOOKUP(A213,'FBS input file'!A:M,13,0)),0)</f>
        <v>0</v>
      </c>
      <c r="I213" s="55">
        <f>IFERROR(_xlfn.NUMBERVALUE(VLOOKUP(A213,'FBS input file'!A:M,11,0)),0)</f>
        <v>0</v>
      </c>
      <c r="J213" s="76" cm="1">
        <f t="array" aca="1" ref="J213" ca="1">IFERROR(ROUND(LOOKUP(9.99999999999999E+307,--MID(VLOOKUP(A213,'FBS input file'!A:L,10,0),MIN(FIND({0,1,2,3,4,5,6,7,8,9},VLOOKUP(A213,'FBS input file'!A:L,10,0)&amp;"0123456789")),ROW(INDIRECT("1:20")))),0),0)</f>
        <v>0</v>
      </c>
      <c r="K213" t="str" cm="1">
        <f t="array" ref="K213">_xlfn.IFS(ISNUMBER(SEARCH("*severe*",VLOOKUP(A213,'FBS input file'!A:M,10,0)))=TRUE,"Severe LB",ISNUMBER(SEARCH("*LB*",VLOOKUP(A213,'FBS input file'!A:M,10,0)))=TRUE,"LB",ISNUMBER(SEARCH("*LB*",VLOOKUP(A213,'FBS input file'!A:M,10,0)))=FALSE,"No")</f>
        <v>No</v>
      </c>
      <c r="L213" t="str" cm="1">
        <f t="array" ref="L213">IF(D213="Binding",IFERROR(_xlfn.IFS(AND(H213&gt;=$H$1,I213&gt;=$I$1),"Binding",AND(H213&gt;=$H$1,OR(J213&gt;=$J$1,K213="LB")),"Binding",AND(I213&gt;=$I$1,OR(J213&gt;=$J$1,K213="LB")),"Binding",K213="Severe LB","Binding"),"Not Binding"),"-")</f>
        <v>-</v>
      </c>
      <c r="M213">
        <f>IFERROR(_xlfn.NUMBERVALUE(VLOOKUP(A213,'FBS input file'!A:L,12,0)),"No")</f>
        <v>0</v>
      </c>
      <c r="N213" t="str">
        <f>VLOOKUP(A213,'All Plates'!A:K,3,0)</f>
        <v>Consistent Expert</v>
      </c>
      <c r="O213" t="str">
        <f>VLOOKUP(A213,'All Plates'!A:K,7,0)</f>
        <v>addtional signals or too few signals</v>
      </c>
      <c r="P213">
        <f t="shared" si="17"/>
        <v>-10000</v>
      </c>
      <c r="Q213" s="53">
        <f t="shared" si="18"/>
        <v>0</v>
      </c>
    </row>
    <row r="214" spans="1:17" x14ac:dyDescent="0.25">
      <c r="A214" t="str">
        <f>'All Plates'!A192</f>
        <v>P2_H11</v>
      </c>
      <c r="B214" s="5" t="str">
        <f>'All Plates'!J192</f>
        <v>0110705770</v>
      </c>
      <c r="C214" t="s">
        <v>4411</v>
      </c>
      <c r="D214" t="str">
        <f>IFERROR('All Plates'!K192,"Not Binding")</f>
        <v>Not Binding</v>
      </c>
      <c r="E214" t="str">
        <f>IF(ISNUMBER(SEARCH("Waterlogsy",VLOOKUP(A214,'FBS input file'!A:I,9,0))),"Yes","No")</f>
        <v>No</v>
      </c>
      <c r="F214" t="str">
        <f>IF(ISNUMBER(SEARCH("T2",VLOOKUP(A214,'FBS input file'!A:I,9,0))),"Yes","No")</f>
        <v>No</v>
      </c>
      <c r="G214" t="str">
        <f>IF(ISNUMBER(SEARCH("1D",VLOOKUP(A214,'FBS input file'!A:I,9,0))),"Yes","No")</f>
        <v>No</v>
      </c>
      <c r="H214" s="57">
        <f>IFERROR(_xlfn.NUMBERVALUE(VLOOKUP(A214,'FBS input file'!A:M,13,0)),0)</f>
        <v>0</v>
      </c>
      <c r="I214" s="55">
        <f>IFERROR(_xlfn.NUMBERVALUE(VLOOKUP(A214,'FBS input file'!A:M,11,0)),0)</f>
        <v>0</v>
      </c>
      <c r="J214" s="76" cm="1">
        <f t="array" aca="1" ref="J214" ca="1">IFERROR(ROUND(LOOKUP(9.99999999999999E+307,--MID(VLOOKUP(A214,'FBS input file'!A:L,10,0),MIN(FIND({0,1,2,3,4,5,6,7,8,9},VLOOKUP(A214,'FBS input file'!A:L,10,0)&amp;"0123456789")),ROW(INDIRECT("1:20")))),0),0)</f>
        <v>0</v>
      </c>
      <c r="K214" t="str" cm="1">
        <f t="array" ref="K214">_xlfn.IFS(ISNUMBER(SEARCH("*severe*",VLOOKUP(A214,'FBS input file'!A:M,10,0)))=TRUE,"Severe LB",ISNUMBER(SEARCH("*LB*",VLOOKUP(A214,'FBS input file'!A:M,10,0)))=TRUE,"LB",ISNUMBER(SEARCH("*LB*",VLOOKUP(A214,'FBS input file'!A:M,10,0)))=FALSE,"No")</f>
        <v>No</v>
      </c>
      <c r="L214" t="str" cm="1">
        <f t="array" ref="L214">IF(D214="Binding",IFERROR(_xlfn.IFS(AND(H214&gt;=$H$1,I214&gt;=$I$1),"Binding",AND(H214&gt;=$H$1,OR(J214&gt;=$J$1,K214="LB")),"Binding",AND(I214&gt;=$I$1,OR(J214&gt;=$J$1,K214="LB")),"Binding",K214="Severe LB","Binding"),"Not Binding"),"-")</f>
        <v>-</v>
      </c>
      <c r="M214">
        <f>IFERROR(_xlfn.NUMBERVALUE(VLOOKUP(A214,'FBS input file'!A:L,12,0)),"No")</f>
        <v>0</v>
      </c>
      <c r="N214" t="str">
        <f>VLOOKUP(A214,'All Plates'!A:K,3,0)</f>
        <v>Consistent Expert</v>
      </c>
      <c r="O214" t="str">
        <f>VLOOKUP(A214,'All Plates'!A:K,7,0)</f>
        <v>high purity*</v>
      </c>
      <c r="P214">
        <f t="shared" si="17"/>
        <v>-10000</v>
      </c>
      <c r="Q214" s="53">
        <f t="shared" si="18"/>
        <v>0</v>
      </c>
    </row>
    <row r="215" spans="1:17" x14ac:dyDescent="0.25">
      <c r="A215" t="str">
        <f>'All Plates'!A193</f>
        <v>P2_H12</v>
      </c>
      <c r="B215" s="5" t="str">
        <f>'All Plates'!J193</f>
        <v>0110705771</v>
      </c>
      <c r="C215" t="s">
        <v>4412</v>
      </c>
      <c r="D215" t="str">
        <f>IFERROR('All Plates'!K193,"Not Binding")</f>
        <v>Not Binding</v>
      </c>
      <c r="E215" t="str">
        <f>IF(ISNUMBER(SEARCH("Waterlogsy",VLOOKUP(A215,'FBS input file'!A:I,9,0))),"Yes","No")</f>
        <v>No</v>
      </c>
      <c r="F215" t="str">
        <f>IF(ISNUMBER(SEARCH("T2",VLOOKUP(A215,'FBS input file'!A:I,9,0))),"Yes","No")</f>
        <v>No</v>
      </c>
      <c r="G215" t="str">
        <f>IF(ISNUMBER(SEARCH("1D",VLOOKUP(A215,'FBS input file'!A:I,9,0))),"Yes","No")</f>
        <v>No</v>
      </c>
      <c r="H215" s="57">
        <f>IFERROR(_xlfn.NUMBERVALUE(VLOOKUP(A215,'FBS input file'!A:M,13,0)),0)</f>
        <v>0</v>
      </c>
      <c r="I215" s="55">
        <f>IFERROR(_xlfn.NUMBERVALUE(VLOOKUP(A215,'FBS input file'!A:M,11,0)),0)</f>
        <v>0</v>
      </c>
      <c r="J215" s="76" cm="1">
        <f t="array" aca="1" ref="J215" ca="1">IFERROR(ROUND(LOOKUP(9.99999999999999E+307,--MID(VLOOKUP(A215,'FBS input file'!A:L,10,0),MIN(FIND({0,1,2,3,4,5,6,7,8,9},VLOOKUP(A215,'FBS input file'!A:L,10,0)&amp;"0123456789")),ROW(INDIRECT("1:20")))),0),0)</f>
        <v>0</v>
      </c>
      <c r="K215" t="str" cm="1">
        <f t="array" ref="K215">_xlfn.IFS(ISNUMBER(SEARCH("*severe*",VLOOKUP(A215,'FBS input file'!A:M,10,0)))=TRUE,"Severe LB",ISNUMBER(SEARCH("*LB*",VLOOKUP(A215,'FBS input file'!A:M,10,0)))=TRUE,"LB",ISNUMBER(SEARCH("*LB*",VLOOKUP(A215,'FBS input file'!A:M,10,0)))=FALSE,"No")</f>
        <v>No</v>
      </c>
      <c r="L215" t="str" cm="1">
        <f t="array" ref="L215">IF(D215="Binding",IFERROR(_xlfn.IFS(AND(H215&gt;=$H$1,I215&gt;=$I$1),"Binding",AND(H215&gt;=$H$1,OR(J215&gt;=$J$1,K215="LB")),"Binding",AND(I215&gt;=$I$1,OR(J215&gt;=$J$1,K215="LB")),"Binding",K215="Severe LB","Binding"),"Not Binding"),"-")</f>
        <v>-</v>
      </c>
      <c r="M215">
        <f>IFERROR(_xlfn.NUMBERVALUE(VLOOKUP(A215,'FBS input file'!A:L,12,0)),"No")</f>
        <v>0</v>
      </c>
      <c r="N215" t="str">
        <f>VLOOKUP(A215,'All Plates'!A:K,3,0)</f>
        <v>Consistent Expert</v>
      </c>
      <c r="O215" t="str">
        <f>VLOOKUP(A215,'All Plates'!A:K,7,0)</f>
        <v>medium purity*</v>
      </c>
      <c r="P215">
        <f t="shared" si="17"/>
        <v>-10000</v>
      </c>
      <c r="Q215" s="53">
        <f t="shared" si="18"/>
        <v>0</v>
      </c>
    </row>
    <row r="216" spans="1:17" x14ac:dyDescent="0.25">
      <c r="A216" t="str">
        <f>'All Plates'!A194</f>
        <v>P3_A01</v>
      </c>
      <c r="B216" s="5" t="str">
        <f>'All Plates'!J194</f>
        <v>0110706047</v>
      </c>
      <c r="C216" t="s">
        <v>4413</v>
      </c>
      <c r="D216" t="str">
        <f>IFERROR('All Plates'!K194,"Not Binding")</f>
        <v>Not Binding</v>
      </c>
      <c r="E216" t="str">
        <f>IF(ISNUMBER(SEARCH("Waterlogsy",VLOOKUP(A216,'FBS input file'!A:I,9,0))),"Yes","No")</f>
        <v>No</v>
      </c>
      <c r="F216" t="str">
        <f>IF(ISNUMBER(SEARCH("T2",VLOOKUP(A216,'FBS input file'!A:I,9,0))),"Yes","No")</f>
        <v>No</v>
      </c>
      <c r="G216" t="str">
        <f>IF(ISNUMBER(SEARCH("1D",VLOOKUP(A216,'FBS input file'!A:I,9,0))),"Yes","No")</f>
        <v>No</v>
      </c>
      <c r="H216" s="57">
        <f>IFERROR(_xlfn.NUMBERVALUE(VLOOKUP(A216,'FBS input file'!A:M,13,0)),0)</f>
        <v>0</v>
      </c>
      <c r="I216" s="55">
        <f>IFERROR(_xlfn.NUMBERVALUE(VLOOKUP(A216,'FBS input file'!A:M,11,0)),0)</f>
        <v>0</v>
      </c>
      <c r="J216" s="76" cm="1">
        <f t="array" aca="1" ref="J216" ca="1">IFERROR(ROUND(LOOKUP(9.99999999999999E+307,--MID(VLOOKUP(A216,'FBS input file'!A:L,10,0),MIN(FIND({0,1,2,3,4,5,6,7,8,9},VLOOKUP(A216,'FBS input file'!A:L,10,0)&amp;"0123456789")),ROW(INDIRECT("1:20")))),0),0)</f>
        <v>0</v>
      </c>
      <c r="K216" t="str" cm="1">
        <f t="array" ref="K216">_xlfn.IFS(ISNUMBER(SEARCH("*severe*",VLOOKUP(A216,'FBS input file'!A:M,10,0)))=TRUE,"Severe LB",ISNUMBER(SEARCH("*LB*",VLOOKUP(A216,'FBS input file'!A:M,10,0)))=TRUE,"LB",ISNUMBER(SEARCH("*LB*",VLOOKUP(A216,'FBS input file'!A:M,10,0)))=FALSE,"No")</f>
        <v>No</v>
      </c>
      <c r="L216" t="str" cm="1">
        <f t="array" ref="L216">IF(D216="Binding",IFERROR(_xlfn.IFS(AND(H216&gt;=$H$1,I216&gt;=$I$1),"Binding",AND(H216&gt;=$H$1,OR(J216&gt;=$J$1,K216="LB")),"Binding",AND(I216&gt;=$I$1,OR(J216&gt;=$J$1,K216="LB")),"Binding",K216="Severe LB","Binding"),"Not Binding"),"-")</f>
        <v>-</v>
      </c>
      <c r="M216">
        <f>IFERROR(_xlfn.NUMBERVALUE(VLOOKUP(A216,'FBS input file'!A:L,12,0)),"No")</f>
        <v>0</v>
      </c>
      <c r="N216" t="str">
        <f>VLOOKUP(A216,'All Plates'!A:K,3,0)</f>
        <v>Consistent Expert</v>
      </c>
      <c r="O216" t="str">
        <f>VLOOKUP(A216,'All Plates'!A:K,7,0)</f>
        <v>very high purity*</v>
      </c>
      <c r="P216">
        <f t="shared" si="17"/>
        <v>-10000</v>
      </c>
      <c r="Q216" s="53">
        <f t="shared" si="18"/>
        <v>0</v>
      </c>
    </row>
    <row r="217" spans="1:17" x14ac:dyDescent="0.25">
      <c r="A217" t="str">
        <f>'All Plates'!A195</f>
        <v>P3_A02</v>
      </c>
      <c r="B217" s="5" t="str">
        <f>'All Plates'!J195</f>
        <v>0110706046</v>
      </c>
      <c r="C217" t="s">
        <v>4414</v>
      </c>
      <c r="D217" t="str">
        <f>IFERROR('All Plates'!K195,"Not Binding")</f>
        <v>Not Binding</v>
      </c>
      <c r="E217" t="str">
        <f>IF(ISNUMBER(SEARCH("Waterlogsy",VLOOKUP(A217,'FBS input file'!A:I,9,0))),"Yes","No")</f>
        <v>No</v>
      </c>
      <c r="F217" t="str">
        <f>IF(ISNUMBER(SEARCH("T2",VLOOKUP(A217,'FBS input file'!A:I,9,0))),"Yes","No")</f>
        <v>No</v>
      </c>
      <c r="G217" t="str">
        <f>IF(ISNUMBER(SEARCH("1D",VLOOKUP(A217,'FBS input file'!A:I,9,0))),"Yes","No")</f>
        <v>No</v>
      </c>
      <c r="H217" s="57">
        <f>IFERROR(_xlfn.NUMBERVALUE(VLOOKUP(A217,'FBS input file'!A:M,13,0)),0)</f>
        <v>0</v>
      </c>
      <c r="I217" s="55">
        <f>IFERROR(_xlfn.NUMBERVALUE(VLOOKUP(A217,'FBS input file'!A:M,11,0)),0)</f>
        <v>0</v>
      </c>
      <c r="J217" s="76" cm="1">
        <f t="array" aca="1" ref="J217" ca="1">IFERROR(ROUND(LOOKUP(9.99999999999999E+307,--MID(VLOOKUP(A217,'FBS input file'!A:L,10,0),MIN(FIND({0,1,2,3,4,5,6,7,8,9},VLOOKUP(A217,'FBS input file'!A:L,10,0)&amp;"0123456789")),ROW(INDIRECT("1:20")))),0),0)</f>
        <v>0</v>
      </c>
      <c r="K217" t="str" cm="1">
        <f t="array" ref="K217">_xlfn.IFS(ISNUMBER(SEARCH("*severe*",VLOOKUP(A217,'FBS input file'!A:M,10,0)))=TRUE,"Severe LB",ISNUMBER(SEARCH("*LB*",VLOOKUP(A217,'FBS input file'!A:M,10,0)))=TRUE,"LB",ISNUMBER(SEARCH("*LB*",VLOOKUP(A217,'FBS input file'!A:M,10,0)))=FALSE,"No")</f>
        <v>No</v>
      </c>
      <c r="L217" t="str" cm="1">
        <f t="array" ref="L217">IF(D217="Binding",IFERROR(_xlfn.IFS(AND(H217&gt;=$H$1,I217&gt;=$I$1),"Binding",AND(H217&gt;=$H$1,OR(J217&gt;=$J$1,K217="LB")),"Binding",AND(I217&gt;=$I$1,OR(J217&gt;=$J$1,K217="LB")),"Binding",K217="Severe LB","Binding"),"Not Binding"),"-")</f>
        <v>-</v>
      </c>
      <c r="M217">
        <f>IFERROR(_xlfn.NUMBERVALUE(VLOOKUP(A217,'FBS input file'!A:L,12,0)),"No")</f>
        <v>0</v>
      </c>
      <c r="N217" t="str">
        <f>VLOOKUP(A217,'All Plates'!A:K,3,0)</f>
        <v>Consistent Expert</v>
      </c>
      <c r="O217" t="str">
        <f>VLOOKUP(A217,'All Plates'!A:K,7,0)</f>
        <v>high purity</v>
      </c>
      <c r="P217">
        <f t="shared" si="17"/>
        <v>-10000</v>
      </c>
      <c r="Q217" s="53">
        <f t="shared" si="18"/>
        <v>0</v>
      </c>
    </row>
    <row r="218" spans="1:17" x14ac:dyDescent="0.25">
      <c r="A218" t="str">
        <f>'All Plates'!A196</f>
        <v>P3_A03</v>
      </c>
      <c r="B218" s="5" t="str">
        <f>'All Plates'!J196</f>
        <v>0110706045</v>
      </c>
      <c r="C218" t="s">
        <v>4415</v>
      </c>
      <c r="D218" t="str">
        <f>IFERROR('All Plates'!K196,"Not Binding")</f>
        <v>Not Binding</v>
      </c>
      <c r="E218" t="str">
        <f>IF(ISNUMBER(SEARCH("Waterlogsy",VLOOKUP(A218,'FBS input file'!A:I,9,0))),"Yes","No")</f>
        <v>No</v>
      </c>
      <c r="F218" t="str">
        <f>IF(ISNUMBER(SEARCH("T2",VLOOKUP(A218,'FBS input file'!A:I,9,0))),"Yes","No")</f>
        <v>No</v>
      </c>
      <c r="G218" t="str">
        <f>IF(ISNUMBER(SEARCH("1D",VLOOKUP(A218,'FBS input file'!A:I,9,0))),"Yes","No")</f>
        <v>No</v>
      </c>
      <c r="H218" s="57">
        <f>IFERROR(_xlfn.NUMBERVALUE(VLOOKUP(A218,'FBS input file'!A:M,13,0)),0)</f>
        <v>0</v>
      </c>
      <c r="I218" s="55">
        <f>IFERROR(_xlfn.NUMBERVALUE(VLOOKUP(A218,'FBS input file'!A:M,11,0)),0)</f>
        <v>0</v>
      </c>
      <c r="J218" s="76" cm="1">
        <f t="array" aca="1" ref="J218" ca="1">IFERROR(ROUND(LOOKUP(9.99999999999999E+307,--MID(VLOOKUP(A218,'FBS input file'!A:L,10,0),MIN(FIND({0,1,2,3,4,5,6,7,8,9},VLOOKUP(A218,'FBS input file'!A:L,10,0)&amp;"0123456789")),ROW(INDIRECT("1:20")))),0),0)</f>
        <v>0</v>
      </c>
      <c r="K218" t="str" cm="1">
        <f t="array" ref="K218">_xlfn.IFS(ISNUMBER(SEARCH("*severe*",VLOOKUP(A218,'FBS input file'!A:M,10,0)))=TRUE,"Severe LB",ISNUMBER(SEARCH("*LB*",VLOOKUP(A218,'FBS input file'!A:M,10,0)))=TRUE,"LB",ISNUMBER(SEARCH("*LB*",VLOOKUP(A218,'FBS input file'!A:M,10,0)))=FALSE,"No")</f>
        <v>No</v>
      </c>
      <c r="L218" t="str" cm="1">
        <f t="array" ref="L218">IF(D218="Binding",IFERROR(_xlfn.IFS(AND(H218&gt;=$H$1,I218&gt;=$I$1),"Binding",AND(H218&gt;=$H$1,OR(J218&gt;=$J$1,K218="LB")),"Binding",AND(I218&gt;=$I$1,OR(J218&gt;=$J$1,K218="LB")),"Binding",K218="Severe LB","Binding"),"Not Binding"),"-")</f>
        <v>-</v>
      </c>
      <c r="M218">
        <f>IFERROR(_xlfn.NUMBERVALUE(VLOOKUP(A218,'FBS input file'!A:L,12,0)),"No")</f>
        <v>0</v>
      </c>
      <c r="N218" t="str">
        <f>VLOOKUP(A218,'All Plates'!A:K,3,0)</f>
        <v>Consistent Expert</v>
      </c>
      <c r="O218" t="str">
        <f>VLOOKUP(A218,'All Plates'!A:K,7,0)</f>
        <v>high purity</v>
      </c>
      <c r="P218">
        <f t="shared" si="17"/>
        <v>-10000</v>
      </c>
      <c r="Q218" s="53">
        <f t="shared" si="18"/>
        <v>0</v>
      </c>
    </row>
    <row r="219" spans="1:17" x14ac:dyDescent="0.25">
      <c r="A219" t="str">
        <f>'All Plates'!A197</f>
        <v>P3_A04</v>
      </c>
      <c r="B219" s="5" t="str">
        <f>'All Plates'!J197</f>
        <v>0110706044</v>
      </c>
      <c r="C219" t="s">
        <v>4416</v>
      </c>
      <c r="D219" t="str">
        <f>IFERROR('All Plates'!K197,"Not Binding")</f>
        <v>Not Binding</v>
      </c>
      <c r="E219" t="str">
        <f>IF(ISNUMBER(SEARCH("Waterlogsy",VLOOKUP(A219,'FBS input file'!A:I,9,0))),"Yes","No")</f>
        <v>No</v>
      </c>
      <c r="F219" t="str">
        <f>IF(ISNUMBER(SEARCH("T2",VLOOKUP(A219,'FBS input file'!A:I,9,0))),"Yes","No")</f>
        <v>No</v>
      </c>
      <c r="G219" t="str">
        <f>IF(ISNUMBER(SEARCH("1D",VLOOKUP(A219,'FBS input file'!A:I,9,0))),"Yes","No")</f>
        <v>No</v>
      </c>
      <c r="H219" s="57">
        <f>IFERROR(_xlfn.NUMBERVALUE(VLOOKUP(A219,'FBS input file'!A:M,13,0)),0)</f>
        <v>0</v>
      </c>
      <c r="I219" s="55">
        <f>IFERROR(_xlfn.NUMBERVALUE(VLOOKUP(A219,'FBS input file'!A:M,11,0)),0)</f>
        <v>0</v>
      </c>
      <c r="J219" s="76" cm="1">
        <f t="array" aca="1" ref="J219" ca="1">IFERROR(ROUND(LOOKUP(9.99999999999999E+307,--MID(VLOOKUP(A219,'FBS input file'!A:L,10,0),MIN(FIND({0,1,2,3,4,5,6,7,8,9},VLOOKUP(A219,'FBS input file'!A:L,10,0)&amp;"0123456789")),ROW(INDIRECT("1:20")))),0),0)</f>
        <v>0</v>
      </c>
      <c r="K219" t="str" cm="1">
        <f t="array" ref="K219">_xlfn.IFS(ISNUMBER(SEARCH("*severe*",VLOOKUP(A219,'FBS input file'!A:M,10,0)))=TRUE,"Severe LB",ISNUMBER(SEARCH("*LB*",VLOOKUP(A219,'FBS input file'!A:M,10,0)))=TRUE,"LB",ISNUMBER(SEARCH("*LB*",VLOOKUP(A219,'FBS input file'!A:M,10,0)))=FALSE,"No")</f>
        <v>No</v>
      </c>
      <c r="L219" t="str" cm="1">
        <f t="array" ref="L219">IF(D219="Binding",IFERROR(_xlfn.IFS(AND(H219&gt;=$H$1,I219&gt;=$I$1),"Binding",AND(H219&gt;=$H$1,OR(J219&gt;=$J$1,K219="LB")),"Binding",AND(I219&gt;=$I$1,OR(J219&gt;=$J$1,K219="LB")),"Binding",K219="Severe LB","Binding"),"Not Binding"),"-")</f>
        <v>-</v>
      </c>
      <c r="M219">
        <f>IFERROR(_xlfn.NUMBERVALUE(VLOOKUP(A219,'FBS input file'!A:L,12,0)),"No")</f>
        <v>0</v>
      </c>
      <c r="N219" t="str">
        <f>VLOOKUP(A219,'All Plates'!A:K,3,0)</f>
        <v>Consistent Expert</v>
      </c>
      <c r="O219" t="str">
        <f>VLOOKUP(A219,'All Plates'!A:K,7,0)</f>
        <v>very high purity*</v>
      </c>
      <c r="P219">
        <f t="shared" si="17"/>
        <v>-10000</v>
      </c>
      <c r="Q219" s="53">
        <f t="shared" si="18"/>
        <v>0</v>
      </c>
    </row>
    <row r="220" spans="1:17" x14ac:dyDescent="0.25">
      <c r="A220" t="str">
        <f>'All Plates'!A198</f>
        <v>P3_A05</v>
      </c>
      <c r="B220" s="5" t="str">
        <f>'All Plates'!J198</f>
        <v>0110706043</v>
      </c>
      <c r="C220" t="s">
        <v>4417</v>
      </c>
      <c r="D220" t="str">
        <f>IFERROR('All Plates'!K198,"Not Binding")</f>
        <v>Not Binding</v>
      </c>
      <c r="E220" t="str">
        <f>IF(ISNUMBER(SEARCH("Waterlogsy",VLOOKUP(A220,'FBS input file'!A:I,9,0))),"Yes","No")</f>
        <v>No</v>
      </c>
      <c r="F220" t="str">
        <f>IF(ISNUMBER(SEARCH("T2",VLOOKUP(A220,'FBS input file'!A:I,9,0))),"Yes","No")</f>
        <v>No</v>
      </c>
      <c r="G220" t="str">
        <f>IF(ISNUMBER(SEARCH("1D",VLOOKUP(A220,'FBS input file'!A:I,9,0))),"Yes","No")</f>
        <v>No</v>
      </c>
      <c r="H220" s="57">
        <f>IFERROR(_xlfn.NUMBERVALUE(VLOOKUP(A220,'FBS input file'!A:M,13,0)),0)</f>
        <v>0</v>
      </c>
      <c r="I220" s="55">
        <f>IFERROR(_xlfn.NUMBERVALUE(VLOOKUP(A220,'FBS input file'!A:M,11,0)),0)</f>
        <v>0</v>
      </c>
      <c r="J220" s="76" cm="1">
        <f t="array" aca="1" ref="J220" ca="1">IFERROR(ROUND(LOOKUP(9.99999999999999E+307,--MID(VLOOKUP(A220,'FBS input file'!A:L,10,0),MIN(FIND({0,1,2,3,4,5,6,7,8,9},VLOOKUP(A220,'FBS input file'!A:L,10,0)&amp;"0123456789")),ROW(INDIRECT("1:20")))),0),0)</f>
        <v>0</v>
      </c>
      <c r="K220" t="str" cm="1">
        <f t="array" ref="K220">_xlfn.IFS(ISNUMBER(SEARCH("*severe*",VLOOKUP(A220,'FBS input file'!A:M,10,0)))=TRUE,"Severe LB",ISNUMBER(SEARCH("*LB*",VLOOKUP(A220,'FBS input file'!A:M,10,0)))=TRUE,"LB",ISNUMBER(SEARCH("*LB*",VLOOKUP(A220,'FBS input file'!A:M,10,0)))=FALSE,"No")</f>
        <v>No</v>
      </c>
      <c r="L220" t="str" cm="1">
        <f t="array" ref="L220">IF(D220="Binding",IFERROR(_xlfn.IFS(AND(H220&gt;=$H$1,I220&gt;=$I$1),"Binding",AND(H220&gt;=$H$1,OR(J220&gt;=$J$1,K220="LB")),"Binding",AND(I220&gt;=$I$1,OR(J220&gt;=$J$1,K220="LB")),"Binding",K220="Severe LB","Binding"),"Not Binding"),"-")</f>
        <v>-</v>
      </c>
      <c r="M220">
        <f>IFERROR(_xlfn.NUMBERVALUE(VLOOKUP(A220,'FBS input file'!A:L,12,0)),"No")</f>
        <v>0</v>
      </c>
      <c r="N220" t="str">
        <f>VLOOKUP(A220,'All Plates'!A:K,3,0)</f>
        <v>Consistent Expert</v>
      </c>
      <c r="O220" t="str">
        <f>VLOOKUP(A220,'All Plates'!A:K,7,0)</f>
        <v>addtional signals or too few signals</v>
      </c>
      <c r="P220">
        <f t="shared" si="17"/>
        <v>-10000</v>
      </c>
      <c r="Q220" s="53">
        <f t="shared" si="18"/>
        <v>0</v>
      </c>
    </row>
    <row r="221" spans="1:17" x14ac:dyDescent="0.25">
      <c r="A221" t="str">
        <f>'All Plates'!A199</f>
        <v>P3_A06</v>
      </c>
      <c r="B221" s="5" t="str">
        <f>'All Plates'!J199</f>
        <v>0110706042</v>
      </c>
      <c r="C221" t="s">
        <v>4418</v>
      </c>
      <c r="D221" t="str">
        <f>IFERROR('All Plates'!K199,"Not Binding")</f>
        <v>Not Binding</v>
      </c>
      <c r="E221" t="str">
        <f>IF(ISNUMBER(SEARCH("Waterlogsy",VLOOKUP(A221,'FBS input file'!A:I,9,0))),"Yes","No")</f>
        <v>No</v>
      </c>
      <c r="F221" t="str">
        <f>IF(ISNUMBER(SEARCH("T2",VLOOKUP(A221,'FBS input file'!A:I,9,0))),"Yes","No")</f>
        <v>No</v>
      </c>
      <c r="G221" t="str">
        <f>IF(ISNUMBER(SEARCH("1D",VLOOKUP(A221,'FBS input file'!A:I,9,0))),"Yes","No")</f>
        <v>No</v>
      </c>
      <c r="H221" s="57">
        <f>IFERROR(_xlfn.NUMBERVALUE(VLOOKUP(A221,'FBS input file'!A:M,13,0)),0)</f>
        <v>0</v>
      </c>
      <c r="I221" s="55">
        <f>IFERROR(_xlfn.NUMBERVALUE(VLOOKUP(A221,'FBS input file'!A:M,11,0)),0)</f>
        <v>0</v>
      </c>
      <c r="J221" s="76" cm="1">
        <f t="array" aca="1" ref="J221" ca="1">IFERROR(ROUND(LOOKUP(9.99999999999999E+307,--MID(VLOOKUP(A221,'FBS input file'!A:L,10,0),MIN(FIND({0,1,2,3,4,5,6,7,8,9},VLOOKUP(A221,'FBS input file'!A:L,10,0)&amp;"0123456789")),ROW(INDIRECT("1:20")))),0),0)</f>
        <v>0</v>
      </c>
      <c r="K221" t="str" cm="1">
        <f t="array" ref="K221">_xlfn.IFS(ISNUMBER(SEARCH("*severe*",VLOOKUP(A221,'FBS input file'!A:M,10,0)))=TRUE,"Severe LB",ISNUMBER(SEARCH("*LB*",VLOOKUP(A221,'FBS input file'!A:M,10,0)))=TRUE,"LB",ISNUMBER(SEARCH("*LB*",VLOOKUP(A221,'FBS input file'!A:M,10,0)))=FALSE,"No")</f>
        <v>No</v>
      </c>
      <c r="L221" t="str" cm="1">
        <f t="array" ref="L221">IF(D221="Binding",IFERROR(_xlfn.IFS(AND(H221&gt;=$H$1,I221&gt;=$I$1),"Binding",AND(H221&gt;=$H$1,OR(J221&gt;=$J$1,K221="LB")),"Binding",AND(I221&gt;=$I$1,OR(J221&gt;=$J$1,K221="LB")),"Binding",K221="Severe LB","Binding"),"Not Binding"),"-")</f>
        <v>-</v>
      </c>
      <c r="M221">
        <f>IFERROR(_xlfn.NUMBERVALUE(VLOOKUP(A221,'FBS input file'!A:L,12,0)),"No")</f>
        <v>0</v>
      </c>
      <c r="N221" t="str">
        <f>VLOOKUP(A221,'All Plates'!A:K,3,0)</f>
        <v>Consistent Expert</v>
      </c>
      <c r="O221" t="str">
        <f>VLOOKUP(A221,'All Plates'!A:K,7,0)</f>
        <v>medium purity*</v>
      </c>
      <c r="P221">
        <f t="shared" si="17"/>
        <v>-10000</v>
      </c>
      <c r="Q221" s="53">
        <f t="shared" si="18"/>
        <v>0</v>
      </c>
    </row>
    <row r="222" spans="1:17" x14ac:dyDescent="0.25">
      <c r="A222" t="str">
        <f>'All Plates'!A200</f>
        <v>P3_A07</v>
      </c>
      <c r="B222" s="5" t="str">
        <f>'All Plates'!J200</f>
        <v>0110706041</v>
      </c>
      <c r="C222" t="s">
        <v>4419</v>
      </c>
      <c r="D222" t="str">
        <f>IFERROR('All Plates'!K200,"Not Binding")</f>
        <v>Not Binding</v>
      </c>
      <c r="E222" t="str">
        <f>IF(ISNUMBER(SEARCH("Waterlogsy",VLOOKUP(A222,'FBS input file'!A:I,9,0))),"Yes","No")</f>
        <v>No</v>
      </c>
      <c r="F222" t="str">
        <f>IF(ISNUMBER(SEARCH("T2",VLOOKUP(A222,'FBS input file'!A:I,9,0))),"Yes","No")</f>
        <v>No</v>
      </c>
      <c r="G222" t="str">
        <f>IF(ISNUMBER(SEARCH("1D",VLOOKUP(A222,'FBS input file'!A:I,9,0))),"Yes","No")</f>
        <v>No</v>
      </c>
      <c r="H222" s="57">
        <f>IFERROR(_xlfn.NUMBERVALUE(VLOOKUP(A222,'FBS input file'!A:M,13,0)),0)</f>
        <v>0</v>
      </c>
      <c r="I222" s="55">
        <f>IFERROR(_xlfn.NUMBERVALUE(VLOOKUP(A222,'FBS input file'!A:M,11,0)),0)</f>
        <v>0</v>
      </c>
      <c r="J222" s="76" cm="1">
        <f t="array" aca="1" ref="J222" ca="1">IFERROR(ROUND(LOOKUP(9.99999999999999E+307,--MID(VLOOKUP(A222,'FBS input file'!A:L,10,0),MIN(FIND({0,1,2,3,4,5,6,7,8,9},VLOOKUP(A222,'FBS input file'!A:L,10,0)&amp;"0123456789")),ROW(INDIRECT("1:20")))),0),0)</f>
        <v>0</v>
      </c>
      <c r="K222" t="str" cm="1">
        <f t="array" ref="K222">_xlfn.IFS(ISNUMBER(SEARCH("*severe*",VLOOKUP(A222,'FBS input file'!A:M,10,0)))=TRUE,"Severe LB",ISNUMBER(SEARCH("*LB*",VLOOKUP(A222,'FBS input file'!A:M,10,0)))=TRUE,"LB",ISNUMBER(SEARCH("*LB*",VLOOKUP(A222,'FBS input file'!A:M,10,0)))=FALSE,"No")</f>
        <v>No</v>
      </c>
      <c r="L222" t="str" cm="1">
        <f t="array" ref="L222">IF(D222="Binding",IFERROR(_xlfn.IFS(AND(H222&gt;=$H$1,I222&gt;=$I$1),"Binding",AND(H222&gt;=$H$1,OR(J222&gt;=$J$1,K222="LB")),"Binding",AND(I222&gt;=$I$1,OR(J222&gt;=$J$1,K222="LB")),"Binding",K222="Severe LB","Binding"),"Not Binding"),"-")</f>
        <v>-</v>
      </c>
      <c r="M222">
        <f>IFERROR(_xlfn.NUMBERVALUE(VLOOKUP(A222,'FBS input file'!A:L,12,0)),"No")</f>
        <v>0</v>
      </c>
      <c r="N222" t="str">
        <f>VLOOKUP(A222,'All Plates'!A:K,3,0)</f>
        <v>Consistent Expert</v>
      </c>
      <c r="O222" t="str">
        <f>VLOOKUP(A222,'All Plates'!A:K,7,0)</f>
        <v>very high purity*</v>
      </c>
      <c r="P222">
        <f t="shared" si="17"/>
        <v>-10000</v>
      </c>
      <c r="Q222" s="53">
        <f t="shared" si="18"/>
        <v>0</v>
      </c>
    </row>
    <row r="223" spans="1:17" x14ac:dyDescent="0.25">
      <c r="A223" t="str">
        <f>'All Plates'!A201</f>
        <v>P3_A08</v>
      </c>
      <c r="B223" s="5" t="str">
        <f>'All Plates'!J201</f>
        <v>0110706040</v>
      </c>
      <c r="C223" t="s">
        <v>4420</v>
      </c>
      <c r="D223" t="str">
        <f>IFERROR('All Plates'!K201,"Not Binding")</f>
        <v>Not Binding</v>
      </c>
      <c r="E223" t="str">
        <f>IF(ISNUMBER(SEARCH("Waterlogsy",VLOOKUP(A223,'FBS input file'!A:I,9,0))),"Yes","No")</f>
        <v>No</v>
      </c>
      <c r="F223" t="str">
        <f>IF(ISNUMBER(SEARCH("T2",VLOOKUP(A223,'FBS input file'!A:I,9,0))),"Yes","No")</f>
        <v>No</v>
      </c>
      <c r="G223" t="str">
        <f>IF(ISNUMBER(SEARCH("1D",VLOOKUP(A223,'FBS input file'!A:I,9,0))),"Yes","No")</f>
        <v>No</v>
      </c>
      <c r="H223" s="57">
        <f>IFERROR(_xlfn.NUMBERVALUE(VLOOKUP(A223,'FBS input file'!A:M,13,0)),0)</f>
        <v>0</v>
      </c>
      <c r="I223" s="55">
        <f>IFERROR(_xlfn.NUMBERVALUE(VLOOKUP(A223,'FBS input file'!A:M,11,0)),0)</f>
        <v>0</v>
      </c>
      <c r="J223" s="76" cm="1">
        <f t="array" aca="1" ref="J223" ca="1">IFERROR(ROUND(LOOKUP(9.99999999999999E+307,--MID(VLOOKUP(A223,'FBS input file'!A:L,10,0),MIN(FIND({0,1,2,3,4,5,6,7,8,9},VLOOKUP(A223,'FBS input file'!A:L,10,0)&amp;"0123456789")),ROW(INDIRECT("1:20")))),0),0)</f>
        <v>0</v>
      </c>
      <c r="K223" t="str" cm="1">
        <f t="array" ref="K223">_xlfn.IFS(ISNUMBER(SEARCH("*severe*",VLOOKUP(A223,'FBS input file'!A:M,10,0)))=TRUE,"Severe LB",ISNUMBER(SEARCH("*LB*",VLOOKUP(A223,'FBS input file'!A:M,10,0)))=TRUE,"LB",ISNUMBER(SEARCH("*LB*",VLOOKUP(A223,'FBS input file'!A:M,10,0)))=FALSE,"No")</f>
        <v>No</v>
      </c>
      <c r="L223" t="str" cm="1">
        <f t="array" ref="L223">IF(D223="Binding",IFERROR(_xlfn.IFS(AND(H223&gt;=$H$1,I223&gt;=$I$1),"Binding",AND(H223&gt;=$H$1,OR(J223&gt;=$J$1,K223="LB")),"Binding",AND(I223&gt;=$I$1,OR(J223&gt;=$J$1,K223="LB")),"Binding",K223="Severe LB","Binding"),"Not Binding"),"-")</f>
        <v>-</v>
      </c>
      <c r="M223">
        <f>IFERROR(_xlfn.NUMBERVALUE(VLOOKUP(A223,'FBS input file'!A:L,12,0)),"No")</f>
        <v>0</v>
      </c>
      <c r="N223" t="str">
        <f>VLOOKUP(A223,'All Plates'!A:K,3,0)</f>
        <v>Inconsistent Expert</v>
      </c>
      <c r="O223" t="str">
        <f>VLOOKUP(A223,'All Plates'!A:K,7,0)</f>
        <v>addtional signals or too few signals</v>
      </c>
      <c r="P223">
        <f t="shared" si="17"/>
        <v>-10000</v>
      </c>
      <c r="Q223" s="53">
        <f t="shared" si="18"/>
        <v>0</v>
      </c>
    </row>
    <row r="224" spans="1:17" x14ac:dyDescent="0.25">
      <c r="A224" t="str">
        <f>'All Plates'!A202</f>
        <v>P3_A09</v>
      </c>
      <c r="B224" s="5" t="str">
        <f>'All Plates'!J202</f>
        <v>0110706039</v>
      </c>
      <c r="C224" t="s">
        <v>4421</v>
      </c>
      <c r="D224" t="str">
        <f>IFERROR('All Plates'!K202,"Not Binding")</f>
        <v>Not Binding</v>
      </c>
      <c r="E224" t="str">
        <f>IF(ISNUMBER(SEARCH("Waterlogsy",VLOOKUP(A224,'FBS input file'!A:I,9,0))),"Yes","No")</f>
        <v>No</v>
      </c>
      <c r="F224" t="str">
        <f>IF(ISNUMBER(SEARCH("T2",VLOOKUP(A224,'FBS input file'!A:I,9,0))),"Yes","No")</f>
        <v>No</v>
      </c>
      <c r="G224" t="str">
        <f>IF(ISNUMBER(SEARCH("1D",VLOOKUP(A224,'FBS input file'!A:I,9,0))),"Yes","No")</f>
        <v>No</v>
      </c>
      <c r="H224" s="57">
        <f>IFERROR(_xlfn.NUMBERVALUE(VLOOKUP(A224,'FBS input file'!A:M,13,0)),0)</f>
        <v>0</v>
      </c>
      <c r="I224" s="55">
        <f>IFERROR(_xlfn.NUMBERVALUE(VLOOKUP(A224,'FBS input file'!A:M,11,0)),0)</f>
        <v>0</v>
      </c>
      <c r="J224" s="76" cm="1">
        <f t="array" aca="1" ref="J224" ca="1">IFERROR(ROUND(LOOKUP(9.99999999999999E+307,--MID(VLOOKUP(A224,'FBS input file'!A:L,10,0),MIN(FIND({0,1,2,3,4,5,6,7,8,9},VLOOKUP(A224,'FBS input file'!A:L,10,0)&amp;"0123456789")),ROW(INDIRECT("1:20")))),0),0)</f>
        <v>0</v>
      </c>
      <c r="K224" t="str" cm="1">
        <f t="array" ref="K224">_xlfn.IFS(ISNUMBER(SEARCH("*severe*",VLOOKUP(A224,'FBS input file'!A:M,10,0)))=TRUE,"Severe LB",ISNUMBER(SEARCH("*LB*",VLOOKUP(A224,'FBS input file'!A:M,10,0)))=TRUE,"LB",ISNUMBER(SEARCH("*LB*",VLOOKUP(A224,'FBS input file'!A:M,10,0)))=FALSE,"No")</f>
        <v>No</v>
      </c>
      <c r="L224" t="str" cm="1">
        <f t="array" ref="L224">IF(D224="Binding",IFERROR(_xlfn.IFS(AND(H224&gt;=$H$1,I224&gt;=$I$1),"Binding",AND(H224&gt;=$H$1,OR(J224&gt;=$J$1,K224="LB")),"Binding",AND(I224&gt;=$I$1,OR(J224&gt;=$J$1,K224="LB")),"Binding",K224="Severe LB","Binding"),"Not Binding"),"-")</f>
        <v>-</v>
      </c>
      <c r="M224">
        <f>IFERROR(_xlfn.NUMBERVALUE(VLOOKUP(A224,'FBS input file'!A:L,12,0)),"No")</f>
        <v>0</v>
      </c>
      <c r="N224" t="str">
        <f>VLOOKUP(A224,'All Plates'!A:K,3,0)</f>
        <v>Consistent Expert</v>
      </c>
      <c r="O224" t="str">
        <f>VLOOKUP(A224,'All Plates'!A:K,7,0)</f>
        <v>very high purity*</v>
      </c>
      <c r="P224">
        <f t="shared" si="17"/>
        <v>-10000</v>
      </c>
      <c r="Q224" s="53">
        <f t="shared" si="18"/>
        <v>0</v>
      </c>
    </row>
    <row r="225" spans="1:17" x14ac:dyDescent="0.25">
      <c r="A225" t="str">
        <f>'All Plates'!A203</f>
        <v>P3_A10</v>
      </c>
      <c r="B225" s="5" t="str">
        <f>'All Plates'!J203</f>
        <v>0110706038</v>
      </c>
      <c r="C225" t="s">
        <v>4422</v>
      </c>
      <c r="D225" t="str">
        <f>IFERROR('All Plates'!K203,"Not Binding")</f>
        <v>Not Binding</v>
      </c>
      <c r="E225" t="str">
        <f>IF(ISNUMBER(SEARCH("Waterlogsy",VLOOKUP(A225,'FBS input file'!A:I,9,0))),"Yes","No")</f>
        <v>No</v>
      </c>
      <c r="F225" t="str">
        <f>IF(ISNUMBER(SEARCH("T2",VLOOKUP(A225,'FBS input file'!A:I,9,0))),"Yes","No")</f>
        <v>No</v>
      </c>
      <c r="G225" t="str">
        <f>IF(ISNUMBER(SEARCH("1D",VLOOKUP(A225,'FBS input file'!A:I,9,0))),"Yes","No")</f>
        <v>No</v>
      </c>
      <c r="H225" s="57">
        <f>IFERROR(_xlfn.NUMBERVALUE(VLOOKUP(A225,'FBS input file'!A:M,13,0)),0)</f>
        <v>0</v>
      </c>
      <c r="I225" s="55">
        <f>IFERROR(_xlfn.NUMBERVALUE(VLOOKUP(A225,'FBS input file'!A:M,11,0)),0)</f>
        <v>0</v>
      </c>
      <c r="J225" s="76" cm="1">
        <f t="array" aca="1" ref="J225" ca="1">IFERROR(ROUND(LOOKUP(9.99999999999999E+307,--MID(VLOOKUP(A225,'FBS input file'!A:L,10,0),MIN(FIND({0,1,2,3,4,5,6,7,8,9},VLOOKUP(A225,'FBS input file'!A:L,10,0)&amp;"0123456789")),ROW(INDIRECT("1:20")))),0),0)</f>
        <v>0</v>
      </c>
      <c r="K225" t="str" cm="1">
        <f t="array" ref="K225">_xlfn.IFS(ISNUMBER(SEARCH("*severe*",VLOOKUP(A225,'FBS input file'!A:M,10,0)))=TRUE,"Severe LB",ISNUMBER(SEARCH("*LB*",VLOOKUP(A225,'FBS input file'!A:M,10,0)))=TRUE,"LB",ISNUMBER(SEARCH("*LB*",VLOOKUP(A225,'FBS input file'!A:M,10,0)))=FALSE,"No")</f>
        <v>No</v>
      </c>
      <c r="L225" t="str" cm="1">
        <f t="array" ref="L225">IF(D225="Binding",IFERROR(_xlfn.IFS(AND(H225&gt;=$H$1,I225&gt;=$I$1),"Binding",AND(H225&gt;=$H$1,OR(J225&gt;=$J$1,K225="LB")),"Binding",AND(I225&gt;=$I$1,OR(J225&gt;=$J$1,K225="LB")),"Binding",K225="Severe LB","Binding"),"Not Binding"),"-")</f>
        <v>-</v>
      </c>
      <c r="M225">
        <f>IFERROR(_xlfn.NUMBERVALUE(VLOOKUP(A225,'FBS input file'!A:L,12,0)),"No")</f>
        <v>0</v>
      </c>
      <c r="N225" t="str">
        <f>VLOOKUP(A225,'All Plates'!A:K,3,0)</f>
        <v>Consistent Expert</v>
      </c>
      <c r="O225" t="str">
        <f>VLOOKUP(A225,'All Plates'!A:K,7,0)</f>
        <v>medium purity*</v>
      </c>
      <c r="P225">
        <f t="shared" si="17"/>
        <v>-10000</v>
      </c>
      <c r="Q225" s="53">
        <f t="shared" si="18"/>
        <v>0</v>
      </c>
    </row>
    <row r="226" spans="1:17" x14ac:dyDescent="0.25">
      <c r="A226" t="str">
        <f>'All Plates'!A204</f>
        <v>P3_A11</v>
      </c>
      <c r="B226" s="5" t="str">
        <f>'All Plates'!J204</f>
        <v>0110706037</v>
      </c>
      <c r="C226" t="s">
        <v>4423</v>
      </c>
      <c r="D226" t="str">
        <f>IFERROR('All Plates'!K204,"Not Binding")</f>
        <v>Not Binding</v>
      </c>
      <c r="E226" t="str">
        <f>IF(ISNUMBER(SEARCH("Waterlogsy",VLOOKUP(A226,'FBS input file'!A:I,9,0))),"Yes","No")</f>
        <v>No</v>
      </c>
      <c r="F226" t="str">
        <f>IF(ISNUMBER(SEARCH("T2",VLOOKUP(A226,'FBS input file'!A:I,9,0))),"Yes","No")</f>
        <v>No</v>
      </c>
      <c r="G226" t="str">
        <f>IF(ISNUMBER(SEARCH("1D",VLOOKUP(A226,'FBS input file'!A:I,9,0))),"Yes","No")</f>
        <v>No</v>
      </c>
      <c r="H226" s="57">
        <f>IFERROR(_xlfn.NUMBERVALUE(VLOOKUP(A226,'FBS input file'!A:M,13,0)),0)</f>
        <v>0</v>
      </c>
      <c r="I226" s="55">
        <f>IFERROR(_xlfn.NUMBERVALUE(VLOOKUP(A226,'FBS input file'!A:M,11,0)),0)</f>
        <v>0</v>
      </c>
      <c r="J226" s="76" cm="1">
        <f t="array" aca="1" ref="J226" ca="1">IFERROR(ROUND(LOOKUP(9.99999999999999E+307,--MID(VLOOKUP(A226,'FBS input file'!A:L,10,0),MIN(FIND({0,1,2,3,4,5,6,7,8,9},VLOOKUP(A226,'FBS input file'!A:L,10,0)&amp;"0123456789")),ROW(INDIRECT("1:20")))),0),0)</f>
        <v>0</v>
      </c>
      <c r="K226" t="str" cm="1">
        <f t="array" ref="K226">_xlfn.IFS(ISNUMBER(SEARCH("*severe*",VLOOKUP(A226,'FBS input file'!A:M,10,0)))=TRUE,"Severe LB",ISNUMBER(SEARCH("*LB*",VLOOKUP(A226,'FBS input file'!A:M,10,0)))=TRUE,"LB",ISNUMBER(SEARCH("*LB*",VLOOKUP(A226,'FBS input file'!A:M,10,0)))=FALSE,"No")</f>
        <v>No</v>
      </c>
      <c r="L226" t="str" cm="1">
        <f t="array" ref="L226">IF(D226="Binding",IFERROR(_xlfn.IFS(AND(H226&gt;=$H$1,I226&gt;=$I$1),"Binding",AND(H226&gt;=$H$1,OR(J226&gt;=$J$1,K226="LB")),"Binding",AND(I226&gt;=$I$1,OR(J226&gt;=$J$1,K226="LB")),"Binding",K226="Severe LB","Binding"),"Not Binding"),"-")</f>
        <v>-</v>
      </c>
      <c r="M226">
        <f>IFERROR(_xlfn.NUMBERVALUE(VLOOKUP(A226,'FBS input file'!A:L,12,0)),"No")</f>
        <v>0</v>
      </c>
      <c r="N226" t="str">
        <f>VLOOKUP(A226,'All Plates'!A:K,3,0)</f>
        <v>Consistent Expert</v>
      </c>
      <c r="O226" t="str">
        <f>VLOOKUP(A226,'All Plates'!A:K,7,0)</f>
        <v>high purity*</v>
      </c>
      <c r="P226">
        <f t="shared" si="17"/>
        <v>-10000</v>
      </c>
      <c r="Q226" s="53">
        <f t="shared" si="18"/>
        <v>0</v>
      </c>
    </row>
    <row r="227" spans="1:17" x14ac:dyDescent="0.25">
      <c r="A227" t="str">
        <f>'All Plates'!A205</f>
        <v>P3_A12</v>
      </c>
      <c r="B227" s="5" t="str">
        <f>'All Plates'!J205</f>
        <v>0110706036</v>
      </c>
      <c r="C227" t="s">
        <v>4424</v>
      </c>
      <c r="D227" t="str">
        <f>IFERROR('All Plates'!K205,"Not Binding")</f>
        <v>Not Binding</v>
      </c>
      <c r="E227" t="str">
        <f>IF(ISNUMBER(SEARCH("Waterlogsy",VLOOKUP(A227,'FBS input file'!A:I,9,0))),"Yes","No")</f>
        <v>No</v>
      </c>
      <c r="F227" t="str">
        <f>IF(ISNUMBER(SEARCH("T2",VLOOKUP(A227,'FBS input file'!A:I,9,0))),"Yes","No")</f>
        <v>No</v>
      </c>
      <c r="G227" t="str">
        <f>IF(ISNUMBER(SEARCH("1D",VLOOKUP(A227,'FBS input file'!A:I,9,0))),"Yes","No")</f>
        <v>No</v>
      </c>
      <c r="H227" s="57">
        <f>IFERROR(_xlfn.NUMBERVALUE(VLOOKUP(A227,'FBS input file'!A:M,13,0)),0)</f>
        <v>0</v>
      </c>
      <c r="I227" s="55">
        <f>IFERROR(_xlfn.NUMBERVALUE(VLOOKUP(A227,'FBS input file'!A:M,11,0)),0)</f>
        <v>0</v>
      </c>
      <c r="J227" s="76" cm="1">
        <f t="array" aca="1" ref="J227" ca="1">IFERROR(ROUND(LOOKUP(9.99999999999999E+307,--MID(VLOOKUP(A227,'FBS input file'!A:L,10,0),MIN(FIND({0,1,2,3,4,5,6,7,8,9},VLOOKUP(A227,'FBS input file'!A:L,10,0)&amp;"0123456789")),ROW(INDIRECT("1:20")))),0),0)</f>
        <v>0</v>
      </c>
      <c r="K227" t="str" cm="1">
        <f t="array" ref="K227">_xlfn.IFS(ISNUMBER(SEARCH("*severe*",VLOOKUP(A227,'FBS input file'!A:M,10,0)))=TRUE,"Severe LB",ISNUMBER(SEARCH("*LB*",VLOOKUP(A227,'FBS input file'!A:M,10,0)))=TRUE,"LB",ISNUMBER(SEARCH("*LB*",VLOOKUP(A227,'FBS input file'!A:M,10,0)))=FALSE,"No")</f>
        <v>No</v>
      </c>
      <c r="L227" t="str" cm="1">
        <f t="array" ref="L227">IF(D227="Binding",IFERROR(_xlfn.IFS(AND(H227&gt;=$H$1,I227&gt;=$I$1),"Binding",AND(H227&gt;=$H$1,OR(J227&gt;=$J$1,K227="LB")),"Binding",AND(I227&gt;=$I$1,OR(J227&gt;=$J$1,K227="LB")),"Binding",K227="Severe LB","Binding"),"Not Binding"),"-")</f>
        <v>-</v>
      </c>
      <c r="M227">
        <f>IFERROR(_xlfn.NUMBERVALUE(VLOOKUP(A227,'FBS input file'!A:L,12,0)),"No")</f>
        <v>0</v>
      </c>
      <c r="N227" t="str">
        <f>VLOOKUP(A227,'All Plates'!A:K,3,0)</f>
        <v>Consistent Expert</v>
      </c>
      <c r="O227" t="str">
        <f>VLOOKUP(A227,'All Plates'!A:K,7,0)</f>
        <v>high purity</v>
      </c>
      <c r="P227">
        <f t="shared" si="17"/>
        <v>-10000</v>
      </c>
      <c r="Q227" s="53">
        <f t="shared" si="18"/>
        <v>0</v>
      </c>
    </row>
    <row r="228" spans="1:17" x14ac:dyDescent="0.25">
      <c r="A228" t="str">
        <f>'All Plates'!A206</f>
        <v>P3_B01</v>
      </c>
      <c r="B228" s="5" t="str">
        <f>'All Plates'!J206</f>
        <v>0110706024</v>
      </c>
      <c r="C228" t="s">
        <v>4425</v>
      </c>
      <c r="D228" t="str">
        <f>IFERROR('All Plates'!K206,"Not Binding")</f>
        <v>Not Binding</v>
      </c>
      <c r="E228" t="str">
        <f>IF(ISNUMBER(SEARCH("Waterlogsy",VLOOKUP(A228,'FBS input file'!A:I,9,0))),"Yes","No")</f>
        <v>No</v>
      </c>
      <c r="F228" t="str">
        <f>IF(ISNUMBER(SEARCH("T2",VLOOKUP(A228,'FBS input file'!A:I,9,0))),"Yes","No")</f>
        <v>No</v>
      </c>
      <c r="G228" t="str">
        <f>IF(ISNUMBER(SEARCH("1D",VLOOKUP(A228,'FBS input file'!A:I,9,0))),"Yes","No")</f>
        <v>No</v>
      </c>
      <c r="H228" s="57">
        <f>IFERROR(_xlfn.NUMBERVALUE(VLOOKUP(A228,'FBS input file'!A:M,13,0)),0)</f>
        <v>0</v>
      </c>
      <c r="I228" s="55">
        <f>IFERROR(_xlfn.NUMBERVALUE(VLOOKUP(A228,'FBS input file'!A:M,11,0)),0)</f>
        <v>0</v>
      </c>
      <c r="J228" s="76" cm="1">
        <f t="array" aca="1" ref="J228" ca="1">IFERROR(ROUND(LOOKUP(9.99999999999999E+307,--MID(VLOOKUP(A228,'FBS input file'!A:L,10,0),MIN(FIND({0,1,2,3,4,5,6,7,8,9},VLOOKUP(A228,'FBS input file'!A:L,10,0)&amp;"0123456789")),ROW(INDIRECT("1:20")))),0),0)</f>
        <v>0</v>
      </c>
      <c r="K228" t="str" cm="1">
        <f t="array" ref="K228">_xlfn.IFS(ISNUMBER(SEARCH("*severe*",VLOOKUP(A228,'FBS input file'!A:M,10,0)))=TRUE,"Severe LB",ISNUMBER(SEARCH("*LB*",VLOOKUP(A228,'FBS input file'!A:M,10,0)))=TRUE,"LB",ISNUMBER(SEARCH("*LB*",VLOOKUP(A228,'FBS input file'!A:M,10,0)))=FALSE,"No")</f>
        <v>No</v>
      </c>
      <c r="L228" t="str" cm="1">
        <f t="array" ref="L228">IF(D228="Binding",IFERROR(_xlfn.IFS(AND(H228&gt;=$H$1,I228&gt;=$I$1),"Binding",AND(H228&gt;=$H$1,OR(J228&gt;=$J$1,K228="LB")),"Binding",AND(I228&gt;=$I$1,OR(J228&gt;=$J$1,K228="LB")),"Binding",K228="Severe LB","Binding"),"Not Binding"),"-")</f>
        <v>-</v>
      </c>
      <c r="M228">
        <f>IFERROR(_xlfn.NUMBERVALUE(VLOOKUP(A228,'FBS input file'!A:L,12,0)),"No")</f>
        <v>0</v>
      </c>
      <c r="N228" t="str">
        <f>VLOOKUP(A228,'All Plates'!A:K,3,0)</f>
        <v>Consistent Expert</v>
      </c>
      <c r="O228" t="str">
        <f>VLOOKUP(A228,'All Plates'!A:K,7,0)</f>
        <v>addtional signals or too few signals</v>
      </c>
      <c r="P228">
        <f t="shared" si="17"/>
        <v>-10000</v>
      </c>
      <c r="Q228" s="53">
        <f t="shared" si="18"/>
        <v>0</v>
      </c>
    </row>
    <row r="229" spans="1:17" x14ac:dyDescent="0.25">
      <c r="A229" t="str">
        <f>'All Plates'!A207</f>
        <v>P3_B02</v>
      </c>
      <c r="B229" s="5" t="str">
        <f>'All Plates'!J207</f>
        <v>0110706025</v>
      </c>
      <c r="C229" t="s">
        <v>4426</v>
      </c>
      <c r="D229" t="str">
        <f>IFERROR('All Plates'!K207,"Not Binding")</f>
        <v>Not Binding</v>
      </c>
      <c r="E229" t="str">
        <f>IF(ISNUMBER(SEARCH("Waterlogsy",VLOOKUP(A229,'FBS input file'!A:I,9,0))),"Yes","No")</f>
        <v>No</v>
      </c>
      <c r="F229" t="str">
        <f>IF(ISNUMBER(SEARCH("T2",VLOOKUP(A229,'FBS input file'!A:I,9,0))),"Yes","No")</f>
        <v>No</v>
      </c>
      <c r="G229" t="str">
        <f>IF(ISNUMBER(SEARCH("1D",VLOOKUP(A229,'FBS input file'!A:I,9,0))),"Yes","No")</f>
        <v>No</v>
      </c>
      <c r="H229" s="57">
        <f>IFERROR(_xlfn.NUMBERVALUE(VLOOKUP(A229,'FBS input file'!A:M,13,0)),0)</f>
        <v>0</v>
      </c>
      <c r="I229" s="55">
        <f>IFERROR(_xlfn.NUMBERVALUE(VLOOKUP(A229,'FBS input file'!A:M,11,0)),0)</f>
        <v>0</v>
      </c>
      <c r="J229" s="76" cm="1">
        <f t="array" aca="1" ref="J229" ca="1">IFERROR(ROUND(LOOKUP(9.99999999999999E+307,--MID(VLOOKUP(A229,'FBS input file'!A:L,10,0),MIN(FIND({0,1,2,3,4,5,6,7,8,9},VLOOKUP(A229,'FBS input file'!A:L,10,0)&amp;"0123456789")),ROW(INDIRECT("1:20")))),0),0)</f>
        <v>0</v>
      </c>
      <c r="K229" t="str" cm="1">
        <f t="array" ref="K229">_xlfn.IFS(ISNUMBER(SEARCH("*severe*",VLOOKUP(A229,'FBS input file'!A:M,10,0)))=TRUE,"Severe LB",ISNUMBER(SEARCH("*LB*",VLOOKUP(A229,'FBS input file'!A:M,10,0)))=TRUE,"LB",ISNUMBER(SEARCH("*LB*",VLOOKUP(A229,'FBS input file'!A:M,10,0)))=FALSE,"No")</f>
        <v>No</v>
      </c>
      <c r="L229" t="str" cm="1">
        <f t="array" ref="L229">IF(D229="Binding",IFERROR(_xlfn.IFS(AND(H229&gt;=$H$1,I229&gt;=$I$1),"Binding",AND(H229&gt;=$H$1,OR(J229&gt;=$J$1,K229="LB")),"Binding",AND(I229&gt;=$I$1,OR(J229&gt;=$J$1,K229="LB")),"Binding",K229="Severe LB","Binding"),"Not Binding"),"-")</f>
        <v>-</v>
      </c>
      <c r="M229">
        <f>IFERROR(_xlfn.NUMBERVALUE(VLOOKUP(A229,'FBS input file'!A:L,12,0)),"No")</f>
        <v>0</v>
      </c>
      <c r="N229" t="str">
        <f>VLOOKUP(A229,'All Plates'!A:K,3,0)</f>
        <v>Consistent Expert</v>
      </c>
      <c r="O229" t="str">
        <f>VLOOKUP(A229,'All Plates'!A:K,7,0)</f>
        <v>high purity</v>
      </c>
      <c r="P229">
        <f t="shared" si="17"/>
        <v>-10000</v>
      </c>
      <c r="Q229" s="53">
        <f t="shared" si="18"/>
        <v>0</v>
      </c>
    </row>
    <row r="230" spans="1:17" x14ac:dyDescent="0.25">
      <c r="A230" t="str">
        <f>'All Plates'!A208</f>
        <v>P3_B03</v>
      </c>
      <c r="B230" s="5" t="str">
        <f>'All Plates'!J208</f>
        <v>0110706026</v>
      </c>
      <c r="C230" t="s">
        <v>4427</v>
      </c>
      <c r="D230" t="str">
        <f>IFERROR('All Plates'!K208,"Not Binding")</f>
        <v>Not Binding</v>
      </c>
      <c r="E230" t="str">
        <f>IF(ISNUMBER(SEARCH("Waterlogsy",VLOOKUP(A230,'FBS input file'!A:I,9,0))),"Yes","No")</f>
        <v>No</v>
      </c>
      <c r="F230" t="str">
        <f>IF(ISNUMBER(SEARCH("T2",VLOOKUP(A230,'FBS input file'!A:I,9,0))),"Yes","No")</f>
        <v>No</v>
      </c>
      <c r="G230" t="str">
        <f>IF(ISNUMBER(SEARCH("1D",VLOOKUP(A230,'FBS input file'!A:I,9,0))),"Yes","No")</f>
        <v>No</v>
      </c>
      <c r="H230" s="57">
        <f>IFERROR(_xlfn.NUMBERVALUE(VLOOKUP(A230,'FBS input file'!A:M,13,0)),0)</f>
        <v>0</v>
      </c>
      <c r="I230" s="55">
        <f>IFERROR(_xlfn.NUMBERVALUE(VLOOKUP(A230,'FBS input file'!A:M,11,0)),0)</f>
        <v>0</v>
      </c>
      <c r="J230" s="76" cm="1">
        <f t="array" aca="1" ref="J230" ca="1">IFERROR(ROUND(LOOKUP(9.99999999999999E+307,--MID(VLOOKUP(A230,'FBS input file'!A:L,10,0),MIN(FIND({0,1,2,3,4,5,6,7,8,9},VLOOKUP(A230,'FBS input file'!A:L,10,0)&amp;"0123456789")),ROW(INDIRECT("1:20")))),0),0)</f>
        <v>0</v>
      </c>
      <c r="K230" t="str" cm="1">
        <f t="array" ref="K230">_xlfn.IFS(ISNUMBER(SEARCH("*severe*",VLOOKUP(A230,'FBS input file'!A:M,10,0)))=TRUE,"Severe LB",ISNUMBER(SEARCH("*LB*",VLOOKUP(A230,'FBS input file'!A:M,10,0)))=TRUE,"LB",ISNUMBER(SEARCH("*LB*",VLOOKUP(A230,'FBS input file'!A:M,10,0)))=FALSE,"No")</f>
        <v>No</v>
      </c>
      <c r="L230" t="str" cm="1">
        <f t="array" ref="L230">IF(D230="Binding",IFERROR(_xlfn.IFS(AND(H230&gt;=$H$1,I230&gt;=$I$1),"Binding",AND(H230&gt;=$H$1,OR(J230&gt;=$J$1,K230="LB")),"Binding",AND(I230&gt;=$I$1,OR(J230&gt;=$J$1,K230="LB")),"Binding",K230="Severe LB","Binding"),"Not Binding"),"-")</f>
        <v>-</v>
      </c>
      <c r="M230">
        <f>IFERROR(_xlfn.NUMBERVALUE(VLOOKUP(A230,'FBS input file'!A:L,12,0)),"No")</f>
        <v>0</v>
      </c>
      <c r="N230" t="str">
        <f>VLOOKUP(A230,'All Plates'!A:K,3,0)</f>
        <v>Inconsistent Expert</v>
      </c>
      <c r="O230" t="str">
        <f>VLOOKUP(A230,'All Plates'!A:K,7,0)</f>
        <v>addtional signals or too few signals</v>
      </c>
      <c r="P230">
        <f t="shared" si="17"/>
        <v>-10000</v>
      </c>
      <c r="Q230" s="53">
        <f t="shared" si="18"/>
        <v>0</v>
      </c>
    </row>
    <row r="231" spans="1:17" x14ac:dyDescent="0.25">
      <c r="A231" t="str">
        <f>'All Plates'!A209</f>
        <v>P3_B04</v>
      </c>
      <c r="B231" s="5" t="str">
        <f>'All Plates'!J209</f>
        <v>0110706027</v>
      </c>
      <c r="C231" t="s">
        <v>4428</v>
      </c>
      <c r="D231" t="str">
        <f>IFERROR('All Plates'!K209,"Not Binding")</f>
        <v>Not Binding</v>
      </c>
      <c r="E231" t="str">
        <f>IF(ISNUMBER(SEARCH("Waterlogsy",VLOOKUP(A231,'FBS input file'!A:I,9,0))),"Yes","No")</f>
        <v>No</v>
      </c>
      <c r="F231" t="str">
        <f>IF(ISNUMBER(SEARCH("T2",VLOOKUP(A231,'FBS input file'!A:I,9,0))),"Yes","No")</f>
        <v>No</v>
      </c>
      <c r="G231" t="str">
        <f>IF(ISNUMBER(SEARCH("1D",VLOOKUP(A231,'FBS input file'!A:I,9,0))),"Yes","No")</f>
        <v>No</v>
      </c>
      <c r="H231" s="57">
        <f>IFERROR(_xlfn.NUMBERVALUE(VLOOKUP(A231,'FBS input file'!A:M,13,0)),0)</f>
        <v>0</v>
      </c>
      <c r="I231" s="55">
        <f>IFERROR(_xlfn.NUMBERVALUE(VLOOKUP(A231,'FBS input file'!A:M,11,0)),0)</f>
        <v>0</v>
      </c>
      <c r="J231" s="76" cm="1">
        <f t="array" aca="1" ref="J231" ca="1">IFERROR(ROUND(LOOKUP(9.99999999999999E+307,--MID(VLOOKUP(A231,'FBS input file'!A:L,10,0),MIN(FIND({0,1,2,3,4,5,6,7,8,9},VLOOKUP(A231,'FBS input file'!A:L,10,0)&amp;"0123456789")),ROW(INDIRECT("1:20")))),0),0)</f>
        <v>0</v>
      </c>
      <c r="K231" t="str" cm="1">
        <f t="array" ref="K231">_xlfn.IFS(ISNUMBER(SEARCH("*severe*",VLOOKUP(A231,'FBS input file'!A:M,10,0)))=TRUE,"Severe LB",ISNUMBER(SEARCH("*LB*",VLOOKUP(A231,'FBS input file'!A:M,10,0)))=TRUE,"LB",ISNUMBER(SEARCH("*LB*",VLOOKUP(A231,'FBS input file'!A:M,10,0)))=FALSE,"No")</f>
        <v>No</v>
      </c>
      <c r="L231" t="str" cm="1">
        <f t="array" ref="L231">IF(D231="Binding",IFERROR(_xlfn.IFS(AND(H231&gt;=$H$1,I231&gt;=$I$1),"Binding",AND(H231&gt;=$H$1,OR(J231&gt;=$J$1,K231="LB")),"Binding",AND(I231&gt;=$I$1,OR(J231&gt;=$J$1,K231="LB")),"Binding",K231="Severe LB","Binding"),"Not Binding"),"-")</f>
        <v>-</v>
      </c>
      <c r="M231">
        <f>IFERROR(_xlfn.NUMBERVALUE(VLOOKUP(A231,'FBS input file'!A:L,12,0)),"No")</f>
        <v>0</v>
      </c>
      <c r="N231" t="str">
        <f>VLOOKUP(A231,'All Plates'!A:K,3,0)</f>
        <v>Consistent Expert</v>
      </c>
      <c r="O231" t="str">
        <f>VLOOKUP(A231,'All Plates'!A:K,7,0)</f>
        <v>high purity</v>
      </c>
      <c r="P231">
        <f t="shared" si="17"/>
        <v>-10000</v>
      </c>
      <c r="Q231" s="53">
        <f t="shared" si="18"/>
        <v>0</v>
      </c>
    </row>
    <row r="232" spans="1:17" x14ac:dyDescent="0.25">
      <c r="A232" t="str">
        <f>'All Plates'!A210</f>
        <v>P3_B05</v>
      </c>
      <c r="B232" s="5" t="str">
        <f>'All Plates'!J210</f>
        <v>0110706028</v>
      </c>
      <c r="C232" t="s">
        <v>4429</v>
      </c>
      <c r="D232" t="str">
        <f>IFERROR('All Plates'!K210,"Not Binding")</f>
        <v>Not Binding</v>
      </c>
      <c r="E232" t="str">
        <f>IF(ISNUMBER(SEARCH("Waterlogsy",VLOOKUP(A232,'FBS input file'!A:I,9,0))),"Yes","No")</f>
        <v>No</v>
      </c>
      <c r="F232" t="str">
        <f>IF(ISNUMBER(SEARCH("T2",VLOOKUP(A232,'FBS input file'!A:I,9,0))),"Yes","No")</f>
        <v>No</v>
      </c>
      <c r="G232" t="str">
        <f>IF(ISNUMBER(SEARCH("1D",VLOOKUP(A232,'FBS input file'!A:I,9,0))),"Yes","No")</f>
        <v>No</v>
      </c>
      <c r="H232" s="57">
        <f>IFERROR(_xlfn.NUMBERVALUE(VLOOKUP(A232,'FBS input file'!A:M,13,0)),0)</f>
        <v>0</v>
      </c>
      <c r="I232" s="55">
        <f>IFERROR(_xlfn.NUMBERVALUE(VLOOKUP(A232,'FBS input file'!A:M,11,0)),0)</f>
        <v>0</v>
      </c>
      <c r="J232" s="76" cm="1">
        <f t="array" aca="1" ref="J232" ca="1">IFERROR(ROUND(LOOKUP(9.99999999999999E+307,--MID(VLOOKUP(A232,'FBS input file'!A:L,10,0),MIN(FIND({0,1,2,3,4,5,6,7,8,9},VLOOKUP(A232,'FBS input file'!A:L,10,0)&amp;"0123456789")),ROW(INDIRECT("1:20")))),0),0)</f>
        <v>0</v>
      </c>
      <c r="K232" t="str" cm="1">
        <f t="array" ref="K232">_xlfn.IFS(ISNUMBER(SEARCH("*severe*",VLOOKUP(A232,'FBS input file'!A:M,10,0)))=TRUE,"Severe LB",ISNUMBER(SEARCH("*LB*",VLOOKUP(A232,'FBS input file'!A:M,10,0)))=TRUE,"LB",ISNUMBER(SEARCH("*LB*",VLOOKUP(A232,'FBS input file'!A:M,10,0)))=FALSE,"No")</f>
        <v>No</v>
      </c>
      <c r="L232" t="str" cm="1">
        <f t="array" ref="L232">IF(D232="Binding",IFERROR(_xlfn.IFS(AND(H232&gt;=$H$1,I232&gt;=$I$1),"Binding",AND(H232&gt;=$H$1,OR(J232&gt;=$J$1,K232="LB")),"Binding",AND(I232&gt;=$I$1,OR(J232&gt;=$J$1,K232="LB")),"Binding",K232="Severe LB","Binding"),"Not Binding"),"-")</f>
        <v>-</v>
      </c>
      <c r="M232">
        <f>IFERROR(_xlfn.NUMBERVALUE(VLOOKUP(A232,'FBS input file'!A:L,12,0)),"No")</f>
        <v>0</v>
      </c>
      <c r="N232" t="str">
        <f>VLOOKUP(A232,'All Plates'!A:K,3,0)</f>
        <v>Consistent Expert</v>
      </c>
      <c r="O232" t="str">
        <f>VLOOKUP(A232,'All Plates'!A:K,7,0)</f>
        <v>medium purity*</v>
      </c>
      <c r="P232">
        <f t="shared" si="17"/>
        <v>-10000</v>
      </c>
      <c r="Q232" s="53">
        <f t="shared" si="18"/>
        <v>0</v>
      </c>
    </row>
    <row r="233" spans="1:17" x14ac:dyDescent="0.25">
      <c r="A233" t="str">
        <f>'All Plates'!A211</f>
        <v>P3_B06</v>
      </c>
      <c r="B233" s="5" t="str">
        <f>'All Plates'!J211</f>
        <v>0110706029</v>
      </c>
      <c r="C233" t="s">
        <v>4430</v>
      </c>
      <c r="D233" t="str">
        <f>IFERROR('All Plates'!K211,"Not Binding")</f>
        <v>Not Binding</v>
      </c>
      <c r="E233" t="str">
        <f>IF(ISNUMBER(SEARCH("Waterlogsy",VLOOKUP(A233,'FBS input file'!A:I,9,0))),"Yes","No")</f>
        <v>No</v>
      </c>
      <c r="F233" t="str">
        <f>IF(ISNUMBER(SEARCH("T2",VLOOKUP(A233,'FBS input file'!A:I,9,0))),"Yes","No")</f>
        <v>No</v>
      </c>
      <c r="G233" t="str">
        <f>IF(ISNUMBER(SEARCH("1D",VLOOKUP(A233,'FBS input file'!A:I,9,0))),"Yes","No")</f>
        <v>No</v>
      </c>
      <c r="H233" s="57">
        <f>IFERROR(_xlfn.NUMBERVALUE(VLOOKUP(A233,'FBS input file'!A:M,13,0)),0)</f>
        <v>0</v>
      </c>
      <c r="I233" s="55">
        <f>IFERROR(_xlfn.NUMBERVALUE(VLOOKUP(A233,'FBS input file'!A:M,11,0)),0)</f>
        <v>0</v>
      </c>
      <c r="J233" s="76" cm="1">
        <f t="array" aca="1" ref="J233" ca="1">IFERROR(ROUND(LOOKUP(9.99999999999999E+307,--MID(VLOOKUP(A233,'FBS input file'!A:L,10,0),MIN(FIND({0,1,2,3,4,5,6,7,8,9},VLOOKUP(A233,'FBS input file'!A:L,10,0)&amp;"0123456789")),ROW(INDIRECT("1:20")))),0),0)</f>
        <v>0</v>
      </c>
      <c r="K233" t="str" cm="1">
        <f t="array" ref="K233">_xlfn.IFS(ISNUMBER(SEARCH("*severe*",VLOOKUP(A233,'FBS input file'!A:M,10,0)))=TRUE,"Severe LB",ISNUMBER(SEARCH("*LB*",VLOOKUP(A233,'FBS input file'!A:M,10,0)))=TRUE,"LB",ISNUMBER(SEARCH("*LB*",VLOOKUP(A233,'FBS input file'!A:M,10,0)))=FALSE,"No")</f>
        <v>No</v>
      </c>
      <c r="L233" t="str" cm="1">
        <f t="array" ref="L233">IF(D233="Binding",IFERROR(_xlfn.IFS(AND(H233&gt;=$H$1,I233&gt;=$I$1),"Binding",AND(H233&gt;=$H$1,OR(J233&gt;=$J$1,K233="LB")),"Binding",AND(I233&gt;=$I$1,OR(J233&gt;=$J$1,K233="LB")),"Binding",K233="Severe LB","Binding"),"Not Binding"),"-")</f>
        <v>-</v>
      </c>
      <c r="M233">
        <f>IFERROR(_xlfn.NUMBERVALUE(VLOOKUP(A233,'FBS input file'!A:L,12,0)),"No")</f>
        <v>0</v>
      </c>
      <c r="N233" t="str">
        <f>VLOOKUP(A233,'All Plates'!A:K,3,0)</f>
        <v>Inconsistent Expert</v>
      </c>
      <c r="O233" t="str">
        <f>VLOOKUP(A233,'All Plates'!A:K,7,0)</f>
        <v>addtional signals or too few signals</v>
      </c>
      <c r="P233">
        <f t="shared" si="17"/>
        <v>-10000</v>
      </c>
      <c r="Q233" s="53">
        <f t="shared" si="18"/>
        <v>0</v>
      </c>
    </row>
    <row r="234" spans="1:17" x14ac:dyDescent="0.25">
      <c r="A234" t="str">
        <f>'All Plates'!A212</f>
        <v>P3_B07</v>
      </c>
      <c r="B234" s="5" t="str">
        <f>'All Plates'!J212</f>
        <v>0110705195</v>
      </c>
      <c r="C234" t="s">
        <v>4431</v>
      </c>
      <c r="D234" t="str">
        <f>IFERROR('All Plates'!K212,"Not Binding")</f>
        <v>Not Binding</v>
      </c>
      <c r="E234" t="str">
        <f>IF(ISNUMBER(SEARCH("Waterlogsy",VLOOKUP(A234,'FBS input file'!A:I,9,0))),"Yes","No")</f>
        <v>No</v>
      </c>
      <c r="F234" t="str">
        <f>IF(ISNUMBER(SEARCH("T2",VLOOKUP(A234,'FBS input file'!A:I,9,0))),"Yes","No")</f>
        <v>No</v>
      </c>
      <c r="G234" t="str">
        <f>IF(ISNUMBER(SEARCH("1D",VLOOKUP(A234,'FBS input file'!A:I,9,0))),"Yes","No")</f>
        <v>No</v>
      </c>
      <c r="H234" s="57">
        <f>IFERROR(_xlfn.NUMBERVALUE(VLOOKUP(A234,'FBS input file'!A:M,13,0)),0)</f>
        <v>0</v>
      </c>
      <c r="I234" s="55">
        <f>IFERROR(_xlfn.NUMBERVALUE(VLOOKUP(A234,'FBS input file'!A:M,11,0)),0)</f>
        <v>0</v>
      </c>
      <c r="J234" s="76" cm="1">
        <f t="array" aca="1" ref="J234" ca="1">IFERROR(ROUND(LOOKUP(9.99999999999999E+307,--MID(VLOOKUP(A234,'FBS input file'!A:L,10,0),MIN(FIND({0,1,2,3,4,5,6,7,8,9},VLOOKUP(A234,'FBS input file'!A:L,10,0)&amp;"0123456789")),ROW(INDIRECT("1:20")))),0),0)</f>
        <v>0</v>
      </c>
      <c r="K234" t="str" cm="1">
        <f t="array" ref="K234">_xlfn.IFS(ISNUMBER(SEARCH("*severe*",VLOOKUP(A234,'FBS input file'!A:M,10,0)))=TRUE,"Severe LB",ISNUMBER(SEARCH("*LB*",VLOOKUP(A234,'FBS input file'!A:M,10,0)))=TRUE,"LB",ISNUMBER(SEARCH("*LB*",VLOOKUP(A234,'FBS input file'!A:M,10,0)))=FALSE,"No")</f>
        <v>No</v>
      </c>
      <c r="L234" t="str" cm="1">
        <f t="array" ref="L234">IF(D234="Binding",IFERROR(_xlfn.IFS(AND(H234&gt;=$H$1,I234&gt;=$I$1),"Binding",AND(H234&gt;=$H$1,OR(J234&gt;=$J$1,K234="LB")),"Binding",AND(I234&gt;=$I$1,OR(J234&gt;=$J$1,K234="LB")),"Binding",K234="Severe LB","Binding"),"Not Binding"),"-")</f>
        <v>-</v>
      </c>
      <c r="M234">
        <f>IFERROR(_xlfn.NUMBERVALUE(VLOOKUP(A234,'FBS input file'!A:L,12,0)),"No")</f>
        <v>0</v>
      </c>
      <c r="N234" t="str">
        <f>VLOOKUP(A234,'All Plates'!A:K,3,0)</f>
        <v>Consistent Expert</v>
      </c>
      <c r="O234" t="str">
        <f>VLOOKUP(A234,'All Plates'!A:K,7,0)</f>
        <v>high purity</v>
      </c>
      <c r="P234">
        <f t="shared" si="17"/>
        <v>-10000</v>
      </c>
      <c r="Q234" s="53">
        <f t="shared" si="18"/>
        <v>0</v>
      </c>
    </row>
    <row r="235" spans="1:17" x14ac:dyDescent="0.25">
      <c r="A235" t="str">
        <f>'All Plates'!A213</f>
        <v>P3_B08</v>
      </c>
      <c r="B235" s="5" t="str">
        <f>'All Plates'!J213</f>
        <v>0110706031</v>
      </c>
      <c r="C235" t="s">
        <v>4432</v>
      </c>
      <c r="D235" t="str">
        <f>IFERROR('All Plates'!K213,"Not Binding")</f>
        <v>Not Binding</v>
      </c>
      <c r="E235" t="str">
        <f>IF(ISNUMBER(SEARCH("Waterlogsy",VLOOKUP(A235,'FBS input file'!A:I,9,0))),"Yes","No")</f>
        <v>No</v>
      </c>
      <c r="F235" t="str">
        <f>IF(ISNUMBER(SEARCH("T2",VLOOKUP(A235,'FBS input file'!A:I,9,0))),"Yes","No")</f>
        <v>No</v>
      </c>
      <c r="G235" t="str">
        <f>IF(ISNUMBER(SEARCH("1D",VLOOKUP(A235,'FBS input file'!A:I,9,0))),"Yes","No")</f>
        <v>No</v>
      </c>
      <c r="H235" s="57">
        <f>IFERROR(_xlfn.NUMBERVALUE(VLOOKUP(A235,'FBS input file'!A:M,13,0)),0)</f>
        <v>0</v>
      </c>
      <c r="I235" s="55">
        <f>IFERROR(_xlfn.NUMBERVALUE(VLOOKUP(A235,'FBS input file'!A:M,11,0)),0)</f>
        <v>0</v>
      </c>
      <c r="J235" s="76" cm="1">
        <f t="array" aca="1" ref="J235" ca="1">IFERROR(ROUND(LOOKUP(9.99999999999999E+307,--MID(VLOOKUP(A235,'FBS input file'!A:L,10,0),MIN(FIND({0,1,2,3,4,5,6,7,8,9},VLOOKUP(A235,'FBS input file'!A:L,10,0)&amp;"0123456789")),ROW(INDIRECT("1:20")))),0),0)</f>
        <v>0</v>
      </c>
      <c r="K235" t="str" cm="1">
        <f t="array" ref="K235">_xlfn.IFS(ISNUMBER(SEARCH("*severe*",VLOOKUP(A235,'FBS input file'!A:M,10,0)))=TRUE,"Severe LB",ISNUMBER(SEARCH("*LB*",VLOOKUP(A235,'FBS input file'!A:M,10,0)))=TRUE,"LB",ISNUMBER(SEARCH("*LB*",VLOOKUP(A235,'FBS input file'!A:M,10,0)))=FALSE,"No")</f>
        <v>No</v>
      </c>
      <c r="L235" t="str" cm="1">
        <f t="array" ref="L235">IF(D235="Binding",IFERROR(_xlfn.IFS(AND(H235&gt;=$H$1,I235&gt;=$I$1),"Binding",AND(H235&gt;=$H$1,OR(J235&gt;=$J$1,K235="LB")),"Binding",AND(I235&gt;=$I$1,OR(J235&gt;=$J$1,K235="LB")),"Binding",K235="Severe LB","Binding"),"Not Binding"),"-")</f>
        <v>-</v>
      </c>
      <c r="M235">
        <f>IFERROR(_xlfn.NUMBERVALUE(VLOOKUP(A235,'FBS input file'!A:L,12,0)),"No")</f>
        <v>0</v>
      </c>
      <c r="N235" t="str">
        <f>VLOOKUP(A235,'All Plates'!A:K,3,0)</f>
        <v>Consistent Expert</v>
      </c>
      <c r="O235" t="str">
        <f>VLOOKUP(A235,'All Plates'!A:K,7,0)</f>
        <v>high purity*</v>
      </c>
      <c r="P235">
        <f t="shared" si="17"/>
        <v>-10000</v>
      </c>
      <c r="Q235" s="53">
        <f t="shared" si="18"/>
        <v>0</v>
      </c>
    </row>
    <row r="236" spans="1:17" x14ac:dyDescent="0.25">
      <c r="A236" t="str">
        <f>'All Plates'!A214</f>
        <v>P3_B09</v>
      </c>
      <c r="B236" s="5" t="str">
        <f>'All Plates'!J214</f>
        <v>0110706032</v>
      </c>
      <c r="C236" t="s">
        <v>4433</v>
      </c>
      <c r="D236" t="str">
        <f>IFERROR('All Plates'!K214,"Not Binding")</f>
        <v>Not Binding</v>
      </c>
      <c r="E236" t="str">
        <f>IF(ISNUMBER(SEARCH("Waterlogsy",VLOOKUP(A236,'FBS input file'!A:I,9,0))),"Yes","No")</f>
        <v>No</v>
      </c>
      <c r="F236" t="str">
        <f>IF(ISNUMBER(SEARCH("T2",VLOOKUP(A236,'FBS input file'!A:I,9,0))),"Yes","No")</f>
        <v>No</v>
      </c>
      <c r="G236" t="str">
        <f>IF(ISNUMBER(SEARCH("1D",VLOOKUP(A236,'FBS input file'!A:I,9,0))),"Yes","No")</f>
        <v>No</v>
      </c>
      <c r="H236" s="57">
        <f>IFERROR(_xlfn.NUMBERVALUE(VLOOKUP(A236,'FBS input file'!A:M,13,0)),0)</f>
        <v>0</v>
      </c>
      <c r="I236" s="55">
        <f>IFERROR(_xlfn.NUMBERVALUE(VLOOKUP(A236,'FBS input file'!A:M,11,0)),0)</f>
        <v>0</v>
      </c>
      <c r="J236" s="76" cm="1">
        <f t="array" aca="1" ref="J236" ca="1">IFERROR(ROUND(LOOKUP(9.99999999999999E+307,--MID(VLOOKUP(A236,'FBS input file'!A:L,10,0),MIN(FIND({0,1,2,3,4,5,6,7,8,9},VLOOKUP(A236,'FBS input file'!A:L,10,0)&amp;"0123456789")),ROW(INDIRECT("1:20")))),0),0)</f>
        <v>0</v>
      </c>
      <c r="K236" t="str" cm="1">
        <f t="array" ref="K236">_xlfn.IFS(ISNUMBER(SEARCH("*severe*",VLOOKUP(A236,'FBS input file'!A:M,10,0)))=TRUE,"Severe LB",ISNUMBER(SEARCH("*LB*",VLOOKUP(A236,'FBS input file'!A:M,10,0)))=TRUE,"LB",ISNUMBER(SEARCH("*LB*",VLOOKUP(A236,'FBS input file'!A:M,10,0)))=FALSE,"No")</f>
        <v>No</v>
      </c>
      <c r="L236" t="str" cm="1">
        <f t="array" ref="L236">IF(D236="Binding",IFERROR(_xlfn.IFS(AND(H236&gt;=$H$1,I236&gt;=$I$1),"Binding",AND(H236&gt;=$H$1,OR(J236&gt;=$J$1,K236="LB")),"Binding",AND(I236&gt;=$I$1,OR(J236&gt;=$J$1,K236="LB")),"Binding",K236="Severe LB","Binding"),"Not Binding"),"-")</f>
        <v>-</v>
      </c>
      <c r="M236">
        <f>IFERROR(_xlfn.NUMBERVALUE(VLOOKUP(A236,'FBS input file'!A:L,12,0)),"No")</f>
        <v>0</v>
      </c>
      <c r="N236" t="str">
        <f>VLOOKUP(A236,'All Plates'!A:K,3,0)</f>
        <v>Consistent Expert</v>
      </c>
      <c r="O236" t="str">
        <f>VLOOKUP(A236,'All Plates'!A:K,7,0)</f>
        <v>high purity</v>
      </c>
      <c r="P236">
        <f t="shared" si="17"/>
        <v>-10000</v>
      </c>
      <c r="Q236" s="53">
        <f t="shared" si="18"/>
        <v>0</v>
      </c>
    </row>
    <row r="237" spans="1:17" x14ac:dyDescent="0.25">
      <c r="A237" t="str">
        <f>'All Plates'!A215</f>
        <v>P3_B10</v>
      </c>
      <c r="B237" s="5" t="str">
        <f>'All Plates'!J215</f>
        <v>0110706033</v>
      </c>
      <c r="C237" t="s">
        <v>4434</v>
      </c>
      <c r="D237" t="str">
        <f>IFERROR('All Plates'!K215,"Not Binding")</f>
        <v>Not Binding</v>
      </c>
      <c r="E237" t="str">
        <f>IF(ISNUMBER(SEARCH("Waterlogsy",VLOOKUP(A237,'FBS input file'!A:I,9,0))),"Yes","No")</f>
        <v>No</v>
      </c>
      <c r="F237" t="str">
        <f>IF(ISNUMBER(SEARCH("T2",VLOOKUP(A237,'FBS input file'!A:I,9,0))),"Yes","No")</f>
        <v>No</v>
      </c>
      <c r="G237" t="str">
        <f>IF(ISNUMBER(SEARCH("1D",VLOOKUP(A237,'FBS input file'!A:I,9,0))),"Yes","No")</f>
        <v>No</v>
      </c>
      <c r="H237" s="57">
        <f>IFERROR(_xlfn.NUMBERVALUE(VLOOKUP(A237,'FBS input file'!A:M,13,0)),0)</f>
        <v>0</v>
      </c>
      <c r="I237" s="55">
        <f>IFERROR(_xlfn.NUMBERVALUE(VLOOKUP(A237,'FBS input file'!A:M,11,0)),0)</f>
        <v>0</v>
      </c>
      <c r="J237" s="76" cm="1">
        <f t="array" aca="1" ref="J237" ca="1">IFERROR(ROUND(LOOKUP(9.99999999999999E+307,--MID(VLOOKUP(A237,'FBS input file'!A:L,10,0),MIN(FIND({0,1,2,3,4,5,6,7,8,9},VLOOKUP(A237,'FBS input file'!A:L,10,0)&amp;"0123456789")),ROW(INDIRECT("1:20")))),0),0)</f>
        <v>0</v>
      </c>
      <c r="K237" t="str" cm="1">
        <f t="array" ref="K237">_xlfn.IFS(ISNUMBER(SEARCH("*severe*",VLOOKUP(A237,'FBS input file'!A:M,10,0)))=TRUE,"Severe LB",ISNUMBER(SEARCH("*LB*",VLOOKUP(A237,'FBS input file'!A:M,10,0)))=TRUE,"LB",ISNUMBER(SEARCH("*LB*",VLOOKUP(A237,'FBS input file'!A:M,10,0)))=FALSE,"No")</f>
        <v>No</v>
      </c>
      <c r="L237" t="str" cm="1">
        <f t="array" ref="L237">IF(D237="Binding",IFERROR(_xlfn.IFS(AND(H237&gt;=$H$1,I237&gt;=$I$1),"Binding",AND(H237&gt;=$H$1,OR(J237&gt;=$J$1,K237="LB")),"Binding",AND(I237&gt;=$I$1,OR(J237&gt;=$J$1,K237="LB")),"Binding",K237="Severe LB","Binding"),"Not Binding"),"-")</f>
        <v>-</v>
      </c>
      <c r="M237">
        <f>IFERROR(_xlfn.NUMBERVALUE(VLOOKUP(A237,'FBS input file'!A:L,12,0)),"No")</f>
        <v>0</v>
      </c>
      <c r="N237" t="str">
        <f>VLOOKUP(A237,'All Plates'!A:K,3,0)</f>
        <v>Consistent Expert</v>
      </c>
      <c r="O237" t="str">
        <f>VLOOKUP(A237,'All Plates'!A:K,7,0)</f>
        <v>high purity</v>
      </c>
      <c r="P237">
        <f t="shared" si="17"/>
        <v>-10000</v>
      </c>
      <c r="Q237" s="53">
        <f t="shared" si="18"/>
        <v>0</v>
      </c>
    </row>
    <row r="238" spans="1:17" x14ac:dyDescent="0.25">
      <c r="A238" t="str">
        <f>'All Plates'!A216</f>
        <v>P3_B11</v>
      </c>
      <c r="B238" s="5" t="str">
        <f>'All Plates'!J216</f>
        <v>0110706034</v>
      </c>
      <c r="C238" t="s">
        <v>4435</v>
      </c>
      <c r="D238" t="str">
        <f>IFERROR('All Plates'!K216,"Not Binding")</f>
        <v>Not Binding</v>
      </c>
      <c r="E238" t="str">
        <f>IF(ISNUMBER(SEARCH("Waterlogsy",VLOOKUP(A238,'FBS input file'!A:I,9,0))),"Yes","No")</f>
        <v>No</v>
      </c>
      <c r="F238" t="str">
        <f>IF(ISNUMBER(SEARCH("T2",VLOOKUP(A238,'FBS input file'!A:I,9,0))),"Yes","No")</f>
        <v>No</v>
      </c>
      <c r="G238" t="str">
        <f>IF(ISNUMBER(SEARCH("1D",VLOOKUP(A238,'FBS input file'!A:I,9,0))),"Yes","No")</f>
        <v>No</v>
      </c>
      <c r="H238" s="57">
        <f>IFERROR(_xlfn.NUMBERVALUE(VLOOKUP(A238,'FBS input file'!A:M,13,0)),0)</f>
        <v>0</v>
      </c>
      <c r="I238" s="55">
        <f>IFERROR(_xlfn.NUMBERVALUE(VLOOKUP(A238,'FBS input file'!A:M,11,0)),0)</f>
        <v>0</v>
      </c>
      <c r="J238" s="76" cm="1">
        <f t="array" aca="1" ref="J238" ca="1">IFERROR(ROUND(LOOKUP(9.99999999999999E+307,--MID(VLOOKUP(A238,'FBS input file'!A:L,10,0),MIN(FIND({0,1,2,3,4,5,6,7,8,9},VLOOKUP(A238,'FBS input file'!A:L,10,0)&amp;"0123456789")),ROW(INDIRECT("1:20")))),0),0)</f>
        <v>0</v>
      </c>
      <c r="K238" t="str" cm="1">
        <f t="array" ref="K238">_xlfn.IFS(ISNUMBER(SEARCH("*severe*",VLOOKUP(A238,'FBS input file'!A:M,10,0)))=TRUE,"Severe LB",ISNUMBER(SEARCH("*LB*",VLOOKUP(A238,'FBS input file'!A:M,10,0)))=TRUE,"LB",ISNUMBER(SEARCH("*LB*",VLOOKUP(A238,'FBS input file'!A:M,10,0)))=FALSE,"No")</f>
        <v>No</v>
      </c>
      <c r="L238" t="str" cm="1">
        <f t="array" ref="L238">IF(D238="Binding",IFERROR(_xlfn.IFS(AND(H238&gt;=$H$1,I238&gt;=$I$1),"Binding",AND(H238&gt;=$H$1,OR(J238&gt;=$J$1,K238="LB")),"Binding",AND(I238&gt;=$I$1,OR(J238&gt;=$J$1,K238="LB")),"Binding",K238="Severe LB","Binding"),"Not Binding"),"-")</f>
        <v>-</v>
      </c>
      <c r="M238">
        <f>IFERROR(_xlfn.NUMBERVALUE(VLOOKUP(A238,'FBS input file'!A:L,12,0)),"No")</f>
        <v>0</v>
      </c>
      <c r="N238" t="str">
        <f>VLOOKUP(A238,'All Plates'!A:K,3,0)</f>
        <v>Inconsistent Expert</v>
      </c>
      <c r="O238" t="str">
        <f>VLOOKUP(A238,'All Plates'!A:K,7,0)</f>
        <v>addtional signals or too few signals</v>
      </c>
      <c r="P238">
        <f t="shared" si="17"/>
        <v>-10000</v>
      </c>
      <c r="Q238" s="53">
        <f t="shared" si="18"/>
        <v>0</v>
      </c>
    </row>
    <row r="239" spans="1:17" x14ac:dyDescent="0.25">
      <c r="A239" t="str">
        <f>'All Plates'!A217</f>
        <v>P3_B12</v>
      </c>
      <c r="B239" s="5" t="str">
        <f>'All Plates'!J217</f>
        <v>0110706035</v>
      </c>
      <c r="C239" t="s">
        <v>4436</v>
      </c>
      <c r="D239" t="str">
        <f>IFERROR('All Plates'!K217,"Not Binding")</f>
        <v>Not Binding</v>
      </c>
      <c r="E239" t="str">
        <f>IF(ISNUMBER(SEARCH("Waterlogsy",VLOOKUP(A239,'FBS input file'!A:I,9,0))),"Yes","No")</f>
        <v>No</v>
      </c>
      <c r="F239" t="str">
        <f>IF(ISNUMBER(SEARCH("T2",VLOOKUP(A239,'FBS input file'!A:I,9,0))),"Yes","No")</f>
        <v>No</v>
      </c>
      <c r="G239" t="str">
        <f>IF(ISNUMBER(SEARCH("1D",VLOOKUP(A239,'FBS input file'!A:I,9,0))),"Yes","No")</f>
        <v>No</v>
      </c>
      <c r="H239" s="57">
        <f>IFERROR(_xlfn.NUMBERVALUE(VLOOKUP(A239,'FBS input file'!A:M,13,0)),0)</f>
        <v>0</v>
      </c>
      <c r="I239" s="55">
        <f>IFERROR(_xlfn.NUMBERVALUE(VLOOKUP(A239,'FBS input file'!A:M,11,0)),0)</f>
        <v>0</v>
      </c>
      <c r="J239" s="76" cm="1">
        <f t="array" aca="1" ref="J239" ca="1">IFERROR(ROUND(LOOKUP(9.99999999999999E+307,--MID(VLOOKUP(A239,'FBS input file'!A:L,10,0),MIN(FIND({0,1,2,3,4,5,6,7,8,9},VLOOKUP(A239,'FBS input file'!A:L,10,0)&amp;"0123456789")),ROW(INDIRECT("1:20")))),0),0)</f>
        <v>0</v>
      </c>
      <c r="K239" t="str" cm="1">
        <f t="array" ref="K239">_xlfn.IFS(ISNUMBER(SEARCH("*severe*",VLOOKUP(A239,'FBS input file'!A:M,10,0)))=TRUE,"Severe LB",ISNUMBER(SEARCH("*LB*",VLOOKUP(A239,'FBS input file'!A:M,10,0)))=TRUE,"LB",ISNUMBER(SEARCH("*LB*",VLOOKUP(A239,'FBS input file'!A:M,10,0)))=FALSE,"No")</f>
        <v>No</v>
      </c>
      <c r="L239" t="str" cm="1">
        <f t="array" ref="L239">IF(D239="Binding",IFERROR(_xlfn.IFS(AND(H239&gt;=$H$1,I239&gt;=$I$1),"Binding",AND(H239&gt;=$H$1,OR(J239&gt;=$J$1,K239="LB")),"Binding",AND(I239&gt;=$I$1,OR(J239&gt;=$J$1,K239="LB")),"Binding",K239="Severe LB","Binding"),"Not Binding"),"-")</f>
        <v>-</v>
      </c>
      <c r="M239">
        <f>IFERROR(_xlfn.NUMBERVALUE(VLOOKUP(A239,'FBS input file'!A:L,12,0)),"No")</f>
        <v>0</v>
      </c>
      <c r="N239" t="str">
        <f>VLOOKUP(A239,'All Plates'!A:K,3,0)</f>
        <v>Consistent Expert</v>
      </c>
      <c r="O239" t="str">
        <f>VLOOKUP(A239,'All Plates'!A:K,7,0)</f>
        <v>high purity</v>
      </c>
      <c r="P239">
        <f t="shared" si="17"/>
        <v>-10000</v>
      </c>
      <c r="Q239" s="53">
        <f t="shared" si="18"/>
        <v>0</v>
      </c>
    </row>
    <row r="240" spans="1:17" x14ac:dyDescent="0.25">
      <c r="A240" t="str">
        <f>'All Plates'!A218</f>
        <v>P3_C01</v>
      </c>
      <c r="B240" s="5" t="str">
        <f>'All Plates'!J218</f>
        <v>0110706023</v>
      </c>
      <c r="C240" t="s">
        <v>4437</v>
      </c>
      <c r="D240" t="str">
        <f>IFERROR('All Plates'!K218,"Not Binding")</f>
        <v>Not Binding</v>
      </c>
      <c r="E240" t="str">
        <f>IF(ISNUMBER(SEARCH("Waterlogsy",VLOOKUP(A240,'FBS input file'!A:I,9,0))),"Yes","No")</f>
        <v>No</v>
      </c>
      <c r="F240" t="str">
        <f>IF(ISNUMBER(SEARCH("T2",VLOOKUP(A240,'FBS input file'!A:I,9,0))),"Yes","No")</f>
        <v>No</v>
      </c>
      <c r="G240" t="str">
        <f>IF(ISNUMBER(SEARCH("1D",VLOOKUP(A240,'FBS input file'!A:I,9,0))),"Yes","No")</f>
        <v>No</v>
      </c>
      <c r="H240" s="57">
        <f>IFERROR(_xlfn.NUMBERVALUE(VLOOKUP(A240,'FBS input file'!A:M,13,0)),0)</f>
        <v>0</v>
      </c>
      <c r="I240" s="55">
        <f>IFERROR(_xlfn.NUMBERVALUE(VLOOKUP(A240,'FBS input file'!A:M,11,0)),0)</f>
        <v>0</v>
      </c>
      <c r="J240" s="76" cm="1">
        <f t="array" aca="1" ref="J240" ca="1">IFERROR(ROUND(LOOKUP(9.99999999999999E+307,--MID(VLOOKUP(A240,'FBS input file'!A:L,10,0),MIN(FIND({0,1,2,3,4,5,6,7,8,9},VLOOKUP(A240,'FBS input file'!A:L,10,0)&amp;"0123456789")),ROW(INDIRECT("1:20")))),0),0)</f>
        <v>0</v>
      </c>
      <c r="K240" t="str" cm="1">
        <f t="array" ref="K240">_xlfn.IFS(ISNUMBER(SEARCH("*severe*",VLOOKUP(A240,'FBS input file'!A:M,10,0)))=TRUE,"Severe LB",ISNUMBER(SEARCH("*LB*",VLOOKUP(A240,'FBS input file'!A:M,10,0)))=TRUE,"LB",ISNUMBER(SEARCH("*LB*",VLOOKUP(A240,'FBS input file'!A:M,10,0)))=FALSE,"No")</f>
        <v>No</v>
      </c>
      <c r="L240" t="str" cm="1">
        <f t="array" ref="L240">IF(D240="Binding",IFERROR(_xlfn.IFS(AND(H240&gt;=$H$1,I240&gt;=$I$1),"Binding",AND(H240&gt;=$H$1,OR(J240&gt;=$J$1,K240="LB")),"Binding",AND(I240&gt;=$I$1,OR(J240&gt;=$J$1,K240="LB")),"Binding",K240="Severe LB","Binding"),"Not Binding"),"-")</f>
        <v>-</v>
      </c>
      <c r="M240">
        <f>IFERROR(_xlfn.NUMBERVALUE(VLOOKUP(A240,'FBS input file'!A:L,12,0)),"No")</f>
        <v>0</v>
      </c>
      <c r="N240" t="str">
        <f>VLOOKUP(A240,'All Plates'!A:K,3,0)</f>
        <v>Consistent Expert</v>
      </c>
      <c r="O240" t="str">
        <f>VLOOKUP(A240,'All Plates'!A:K,7,0)</f>
        <v>high purity</v>
      </c>
      <c r="P240">
        <f t="shared" si="17"/>
        <v>-10000</v>
      </c>
      <c r="Q240" s="53">
        <f t="shared" si="18"/>
        <v>0</v>
      </c>
    </row>
    <row r="241" spans="1:17" x14ac:dyDescent="0.25">
      <c r="A241" t="str">
        <f>'All Plates'!A219</f>
        <v>P3_C02</v>
      </c>
      <c r="B241" s="5" t="str">
        <f>'All Plates'!J219</f>
        <v>0110706022</v>
      </c>
      <c r="C241" t="s">
        <v>4438</v>
      </c>
      <c r="D241" t="str">
        <f>IFERROR('All Plates'!K219,"Not Binding")</f>
        <v>Not Binding</v>
      </c>
      <c r="E241" t="str">
        <f>IF(ISNUMBER(SEARCH("Waterlogsy",VLOOKUP(A241,'FBS input file'!A:I,9,0))),"Yes","No")</f>
        <v>No</v>
      </c>
      <c r="F241" t="str">
        <f>IF(ISNUMBER(SEARCH("T2",VLOOKUP(A241,'FBS input file'!A:I,9,0))),"Yes","No")</f>
        <v>No</v>
      </c>
      <c r="G241" t="str">
        <f>IF(ISNUMBER(SEARCH("1D",VLOOKUP(A241,'FBS input file'!A:I,9,0))),"Yes","No")</f>
        <v>No</v>
      </c>
      <c r="H241" s="57">
        <f>IFERROR(_xlfn.NUMBERVALUE(VLOOKUP(A241,'FBS input file'!A:M,13,0)),0)</f>
        <v>0</v>
      </c>
      <c r="I241" s="55">
        <f>IFERROR(_xlfn.NUMBERVALUE(VLOOKUP(A241,'FBS input file'!A:M,11,0)),0)</f>
        <v>0</v>
      </c>
      <c r="J241" s="76" cm="1">
        <f t="array" aca="1" ref="J241" ca="1">IFERROR(ROUND(LOOKUP(9.99999999999999E+307,--MID(VLOOKUP(A241,'FBS input file'!A:L,10,0),MIN(FIND({0,1,2,3,4,5,6,7,8,9},VLOOKUP(A241,'FBS input file'!A:L,10,0)&amp;"0123456789")),ROW(INDIRECT("1:20")))),0),0)</f>
        <v>0</v>
      </c>
      <c r="K241" t="str" cm="1">
        <f t="array" ref="K241">_xlfn.IFS(ISNUMBER(SEARCH("*severe*",VLOOKUP(A241,'FBS input file'!A:M,10,0)))=TRUE,"Severe LB",ISNUMBER(SEARCH("*LB*",VLOOKUP(A241,'FBS input file'!A:M,10,0)))=TRUE,"LB",ISNUMBER(SEARCH("*LB*",VLOOKUP(A241,'FBS input file'!A:M,10,0)))=FALSE,"No")</f>
        <v>No</v>
      </c>
      <c r="L241" t="str" cm="1">
        <f t="array" ref="L241">IF(D241="Binding",IFERROR(_xlfn.IFS(AND(H241&gt;=$H$1,I241&gt;=$I$1),"Binding",AND(H241&gt;=$H$1,OR(J241&gt;=$J$1,K241="LB")),"Binding",AND(I241&gt;=$I$1,OR(J241&gt;=$J$1,K241="LB")),"Binding",K241="Severe LB","Binding"),"Not Binding"),"-")</f>
        <v>-</v>
      </c>
      <c r="M241">
        <f>IFERROR(_xlfn.NUMBERVALUE(VLOOKUP(A241,'FBS input file'!A:L,12,0)),"No")</f>
        <v>0</v>
      </c>
      <c r="N241" t="str">
        <f>VLOOKUP(A241,'All Plates'!A:K,3,0)</f>
        <v>Inconsistent Expert</v>
      </c>
      <c r="O241" t="str">
        <f>VLOOKUP(A241,'All Plates'!A:K,7,0)</f>
        <v>addtional signals or too few signals</v>
      </c>
      <c r="P241">
        <f t="shared" si="17"/>
        <v>-10000</v>
      </c>
      <c r="Q241" s="53">
        <f t="shared" si="18"/>
        <v>0</v>
      </c>
    </row>
    <row r="242" spans="1:17" x14ac:dyDescent="0.25">
      <c r="A242" t="str">
        <f>'All Plates'!A220</f>
        <v>P3_C03</v>
      </c>
      <c r="B242" s="5" t="str">
        <f>'All Plates'!J220</f>
        <v>0110706021</v>
      </c>
      <c r="C242" t="s">
        <v>4439</v>
      </c>
      <c r="D242" t="str">
        <f>IFERROR('All Plates'!K220,"Not Binding")</f>
        <v>Not Binding</v>
      </c>
      <c r="E242" t="str">
        <f>IF(ISNUMBER(SEARCH("Waterlogsy",VLOOKUP(A242,'FBS input file'!A:I,9,0))),"Yes","No")</f>
        <v>No</v>
      </c>
      <c r="F242" t="str">
        <f>IF(ISNUMBER(SEARCH("T2",VLOOKUP(A242,'FBS input file'!A:I,9,0))),"Yes","No")</f>
        <v>No</v>
      </c>
      <c r="G242" t="str">
        <f>IF(ISNUMBER(SEARCH("1D",VLOOKUP(A242,'FBS input file'!A:I,9,0))),"Yes","No")</f>
        <v>No</v>
      </c>
      <c r="H242" s="57">
        <f>IFERROR(_xlfn.NUMBERVALUE(VLOOKUP(A242,'FBS input file'!A:M,13,0)),0)</f>
        <v>0</v>
      </c>
      <c r="I242" s="55">
        <f>IFERROR(_xlfn.NUMBERVALUE(VLOOKUP(A242,'FBS input file'!A:M,11,0)),0)</f>
        <v>0</v>
      </c>
      <c r="J242" s="76" cm="1">
        <f t="array" aca="1" ref="J242" ca="1">IFERROR(ROUND(LOOKUP(9.99999999999999E+307,--MID(VLOOKUP(A242,'FBS input file'!A:L,10,0),MIN(FIND({0,1,2,3,4,5,6,7,8,9},VLOOKUP(A242,'FBS input file'!A:L,10,0)&amp;"0123456789")),ROW(INDIRECT("1:20")))),0),0)</f>
        <v>0</v>
      </c>
      <c r="K242" t="str" cm="1">
        <f t="array" ref="K242">_xlfn.IFS(ISNUMBER(SEARCH("*severe*",VLOOKUP(A242,'FBS input file'!A:M,10,0)))=TRUE,"Severe LB",ISNUMBER(SEARCH("*LB*",VLOOKUP(A242,'FBS input file'!A:M,10,0)))=TRUE,"LB",ISNUMBER(SEARCH("*LB*",VLOOKUP(A242,'FBS input file'!A:M,10,0)))=FALSE,"No")</f>
        <v>No</v>
      </c>
      <c r="L242" t="str" cm="1">
        <f t="array" ref="L242">IF(D242="Binding",IFERROR(_xlfn.IFS(AND(H242&gt;=$H$1,I242&gt;=$I$1),"Binding",AND(H242&gt;=$H$1,OR(J242&gt;=$J$1,K242="LB")),"Binding",AND(I242&gt;=$I$1,OR(J242&gt;=$J$1,K242="LB")),"Binding",K242="Severe LB","Binding"),"Not Binding"),"-")</f>
        <v>-</v>
      </c>
      <c r="M242">
        <f>IFERROR(_xlfn.NUMBERVALUE(VLOOKUP(A242,'FBS input file'!A:L,12,0)),"No")</f>
        <v>0</v>
      </c>
      <c r="N242" t="str">
        <f>VLOOKUP(A242,'All Plates'!A:K,3,0)</f>
        <v>Consistent Expert</v>
      </c>
      <c r="O242" t="str">
        <f>VLOOKUP(A242,'All Plates'!A:K,7,0)</f>
        <v>addtional signals or too few signals</v>
      </c>
      <c r="P242">
        <f t="shared" si="17"/>
        <v>-10000</v>
      </c>
      <c r="Q242" s="53">
        <f t="shared" si="18"/>
        <v>0</v>
      </c>
    </row>
    <row r="243" spans="1:17" x14ac:dyDescent="0.25">
      <c r="A243" t="str">
        <f>'All Plates'!A221</f>
        <v>P3_C04</v>
      </c>
      <c r="B243" s="5" t="str">
        <f>'All Plates'!J221</f>
        <v>0110706020</v>
      </c>
      <c r="C243" t="s">
        <v>4440</v>
      </c>
      <c r="D243" t="str">
        <f>IFERROR('All Plates'!K221,"Not Binding")</f>
        <v>Not Binding</v>
      </c>
      <c r="E243" t="str">
        <f>IF(ISNUMBER(SEARCH("Waterlogsy",VLOOKUP(A243,'FBS input file'!A:I,9,0))),"Yes","No")</f>
        <v>No</v>
      </c>
      <c r="F243" t="str">
        <f>IF(ISNUMBER(SEARCH("T2",VLOOKUP(A243,'FBS input file'!A:I,9,0))),"Yes","No")</f>
        <v>No</v>
      </c>
      <c r="G243" t="str">
        <f>IF(ISNUMBER(SEARCH("1D",VLOOKUP(A243,'FBS input file'!A:I,9,0))),"Yes","No")</f>
        <v>No</v>
      </c>
      <c r="H243" s="57">
        <f>IFERROR(_xlfn.NUMBERVALUE(VLOOKUP(A243,'FBS input file'!A:M,13,0)),0)</f>
        <v>0</v>
      </c>
      <c r="I243" s="55">
        <f>IFERROR(_xlfn.NUMBERVALUE(VLOOKUP(A243,'FBS input file'!A:M,11,0)),0)</f>
        <v>0</v>
      </c>
      <c r="J243" s="76" cm="1">
        <f t="array" aca="1" ref="J243" ca="1">IFERROR(ROUND(LOOKUP(9.99999999999999E+307,--MID(VLOOKUP(A243,'FBS input file'!A:L,10,0),MIN(FIND({0,1,2,3,4,5,6,7,8,9},VLOOKUP(A243,'FBS input file'!A:L,10,0)&amp;"0123456789")),ROW(INDIRECT("1:20")))),0),0)</f>
        <v>0</v>
      </c>
      <c r="K243" t="str" cm="1">
        <f t="array" ref="K243">_xlfn.IFS(ISNUMBER(SEARCH("*severe*",VLOOKUP(A243,'FBS input file'!A:M,10,0)))=TRUE,"Severe LB",ISNUMBER(SEARCH("*LB*",VLOOKUP(A243,'FBS input file'!A:M,10,0)))=TRUE,"LB",ISNUMBER(SEARCH("*LB*",VLOOKUP(A243,'FBS input file'!A:M,10,0)))=FALSE,"No")</f>
        <v>No</v>
      </c>
      <c r="L243" t="str" cm="1">
        <f t="array" ref="L243">IF(D243="Binding",IFERROR(_xlfn.IFS(AND(H243&gt;=$H$1,I243&gt;=$I$1),"Binding",AND(H243&gt;=$H$1,OR(J243&gt;=$J$1,K243="LB")),"Binding",AND(I243&gt;=$I$1,OR(J243&gt;=$J$1,K243="LB")),"Binding",K243="Severe LB","Binding"),"Not Binding"),"-")</f>
        <v>-</v>
      </c>
      <c r="M243">
        <f>IFERROR(_xlfn.NUMBERVALUE(VLOOKUP(A243,'FBS input file'!A:L,12,0)),"No")</f>
        <v>0</v>
      </c>
      <c r="N243" t="str">
        <f>VLOOKUP(A243,'All Plates'!A:K,3,0)</f>
        <v>Inconsistent Expert</v>
      </c>
      <c r="O243" t="str">
        <f>VLOOKUP(A243,'All Plates'!A:K,7,0)</f>
        <v>low solubility</v>
      </c>
      <c r="P243">
        <f t="shared" si="17"/>
        <v>-10000</v>
      </c>
      <c r="Q243" s="53">
        <f t="shared" si="18"/>
        <v>0</v>
      </c>
    </row>
    <row r="244" spans="1:17" x14ac:dyDescent="0.25">
      <c r="A244" t="str">
        <f>'All Plates'!A222</f>
        <v>P3_C05</v>
      </c>
      <c r="B244" s="5" t="str">
        <f>'All Plates'!J222</f>
        <v>0110706019</v>
      </c>
      <c r="C244" t="s">
        <v>4441</v>
      </c>
      <c r="D244" t="str">
        <f>IFERROR('All Plates'!K222,"Not Binding")</f>
        <v>Not Binding</v>
      </c>
      <c r="E244" t="str">
        <f>IF(ISNUMBER(SEARCH("Waterlogsy",VLOOKUP(A244,'FBS input file'!A:I,9,0))),"Yes","No")</f>
        <v>No</v>
      </c>
      <c r="F244" t="str">
        <f>IF(ISNUMBER(SEARCH("T2",VLOOKUP(A244,'FBS input file'!A:I,9,0))),"Yes","No")</f>
        <v>No</v>
      </c>
      <c r="G244" t="str">
        <f>IF(ISNUMBER(SEARCH("1D",VLOOKUP(A244,'FBS input file'!A:I,9,0))),"Yes","No")</f>
        <v>No</v>
      </c>
      <c r="H244" s="57">
        <f>IFERROR(_xlfn.NUMBERVALUE(VLOOKUP(A244,'FBS input file'!A:M,13,0)),0)</f>
        <v>0</v>
      </c>
      <c r="I244" s="55">
        <f>IFERROR(_xlfn.NUMBERVALUE(VLOOKUP(A244,'FBS input file'!A:M,11,0)),0)</f>
        <v>0</v>
      </c>
      <c r="J244" s="76" cm="1">
        <f t="array" aca="1" ref="J244" ca="1">IFERROR(ROUND(LOOKUP(9.99999999999999E+307,--MID(VLOOKUP(A244,'FBS input file'!A:L,10,0),MIN(FIND({0,1,2,3,4,5,6,7,8,9},VLOOKUP(A244,'FBS input file'!A:L,10,0)&amp;"0123456789")),ROW(INDIRECT("1:20")))),0),0)</f>
        <v>0</v>
      </c>
      <c r="K244" t="str" cm="1">
        <f t="array" ref="K244">_xlfn.IFS(ISNUMBER(SEARCH("*severe*",VLOOKUP(A244,'FBS input file'!A:M,10,0)))=TRUE,"Severe LB",ISNUMBER(SEARCH("*LB*",VLOOKUP(A244,'FBS input file'!A:M,10,0)))=TRUE,"LB",ISNUMBER(SEARCH("*LB*",VLOOKUP(A244,'FBS input file'!A:M,10,0)))=FALSE,"No")</f>
        <v>No</v>
      </c>
      <c r="L244" t="str" cm="1">
        <f t="array" ref="L244">IF(D244="Binding",IFERROR(_xlfn.IFS(AND(H244&gt;=$H$1,I244&gt;=$I$1),"Binding",AND(H244&gt;=$H$1,OR(J244&gt;=$J$1,K244="LB")),"Binding",AND(I244&gt;=$I$1,OR(J244&gt;=$J$1,K244="LB")),"Binding",K244="Severe LB","Binding"),"Not Binding"),"-")</f>
        <v>-</v>
      </c>
      <c r="M244">
        <f>IFERROR(_xlfn.NUMBERVALUE(VLOOKUP(A244,'FBS input file'!A:L,12,0)),"No")</f>
        <v>0</v>
      </c>
      <c r="N244" t="str">
        <f>VLOOKUP(A244,'All Plates'!A:K,3,0)</f>
        <v>Consistent Expert</v>
      </c>
      <c r="O244" t="str">
        <f>VLOOKUP(A244,'All Plates'!A:K,7,0)</f>
        <v>high purity</v>
      </c>
      <c r="P244">
        <f t="shared" si="17"/>
        <v>-10000</v>
      </c>
      <c r="Q244" s="53">
        <f t="shared" si="18"/>
        <v>0</v>
      </c>
    </row>
    <row r="245" spans="1:17" x14ac:dyDescent="0.25">
      <c r="A245" t="str">
        <f>'All Plates'!A224</f>
        <v>P3_C07</v>
      </c>
      <c r="B245" s="5" t="str">
        <f>'All Plates'!J224</f>
        <v>0110706017</v>
      </c>
      <c r="C245" t="s">
        <v>4443</v>
      </c>
      <c r="D245" t="str">
        <f>IFERROR('All Plates'!K224,"Not Binding")</f>
        <v>Not Binding</v>
      </c>
      <c r="E245" t="str">
        <f>IF(ISNUMBER(SEARCH("Waterlogsy",VLOOKUP(A245,'FBS input file'!A:I,9,0))),"Yes","No")</f>
        <v>No</v>
      </c>
      <c r="F245" t="str">
        <f>IF(ISNUMBER(SEARCH("T2",VLOOKUP(A245,'FBS input file'!A:I,9,0))),"Yes","No")</f>
        <v>No</v>
      </c>
      <c r="G245" t="str">
        <f>IF(ISNUMBER(SEARCH("1D",VLOOKUP(A245,'FBS input file'!A:I,9,0))),"Yes","No")</f>
        <v>No</v>
      </c>
      <c r="H245" s="57">
        <f>IFERROR(_xlfn.NUMBERVALUE(VLOOKUP(A245,'FBS input file'!A:M,13,0)),0)</f>
        <v>0</v>
      </c>
      <c r="I245" s="55">
        <f>IFERROR(_xlfn.NUMBERVALUE(VLOOKUP(A245,'FBS input file'!A:M,11,0)),0)</f>
        <v>0</v>
      </c>
      <c r="J245" s="76" cm="1">
        <f t="array" aca="1" ref="J245" ca="1">IFERROR(ROUND(LOOKUP(9.99999999999999E+307,--MID(VLOOKUP(A245,'FBS input file'!A:L,10,0),MIN(FIND({0,1,2,3,4,5,6,7,8,9},VLOOKUP(A245,'FBS input file'!A:L,10,0)&amp;"0123456789")),ROW(INDIRECT("1:20")))),0),0)</f>
        <v>0</v>
      </c>
      <c r="K245" t="str" cm="1">
        <f t="array" ref="K245">_xlfn.IFS(ISNUMBER(SEARCH("*severe*",VLOOKUP(A245,'FBS input file'!A:M,10,0)))=TRUE,"Severe LB",ISNUMBER(SEARCH("*LB*",VLOOKUP(A245,'FBS input file'!A:M,10,0)))=TRUE,"LB",ISNUMBER(SEARCH("*LB*",VLOOKUP(A245,'FBS input file'!A:M,10,0)))=FALSE,"No")</f>
        <v>No</v>
      </c>
      <c r="L245" t="str" cm="1">
        <f t="array" ref="L245">IF(D245="Binding",IFERROR(_xlfn.IFS(AND(H245&gt;=$H$1,I245&gt;=$I$1),"Binding",AND(H245&gt;=$H$1,OR(J245&gt;=$J$1,K245="LB")),"Binding",AND(I245&gt;=$I$1,OR(J245&gt;=$J$1,K245="LB")),"Binding",K245="Severe LB","Binding"),"Not Binding"),"-")</f>
        <v>-</v>
      </c>
      <c r="M245">
        <f>IFERROR(_xlfn.NUMBERVALUE(VLOOKUP(A245,'FBS input file'!A:L,12,0)),"No")</f>
        <v>0</v>
      </c>
      <c r="N245" t="str">
        <f>VLOOKUP(A245,'All Plates'!A:K,3,0)</f>
        <v>Consistent Expert</v>
      </c>
      <c r="O245" t="str">
        <f>VLOOKUP(A245,'All Plates'!A:K,7,0)</f>
        <v>medium purity*</v>
      </c>
      <c r="P245">
        <f t="shared" si="17"/>
        <v>-10000</v>
      </c>
      <c r="Q245" s="53">
        <f t="shared" si="18"/>
        <v>0</v>
      </c>
    </row>
    <row r="246" spans="1:17" x14ac:dyDescent="0.25">
      <c r="A246" t="str">
        <f>'All Plates'!A225</f>
        <v>P3_C08</v>
      </c>
      <c r="B246" s="5" t="str">
        <f>'All Plates'!J225</f>
        <v>0110706016</v>
      </c>
      <c r="C246" t="s">
        <v>4444</v>
      </c>
      <c r="D246" t="str">
        <f>IFERROR('All Plates'!K225,"Not Binding")</f>
        <v>Not Binding</v>
      </c>
      <c r="E246" t="str">
        <f>IF(ISNUMBER(SEARCH("Waterlogsy",VLOOKUP(A246,'FBS input file'!A:I,9,0))),"Yes","No")</f>
        <v>No</v>
      </c>
      <c r="F246" t="str">
        <f>IF(ISNUMBER(SEARCH("T2",VLOOKUP(A246,'FBS input file'!A:I,9,0))),"Yes","No")</f>
        <v>No</v>
      </c>
      <c r="G246" t="str">
        <f>IF(ISNUMBER(SEARCH("1D",VLOOKUP(A246,'FBS input file'!A:I,9,0))),"Yes","No")</f>
        <v>No</v>
      </c>
      <c r="H246" s="57">
        <f>IFERROR(_xlfn.NUMBERVALUE(VLOOKUP(A246,'FBS input file'!A:M,13,0)),0)</f>
        <v>0</v>
      </c>
      <c r="I246" s="55">
        <f>IFERROR(_xlfn.NUMBERVALUE(VLOOKUP(A246,'FBS input file'!A:M,11,0)),0)</f>
        <v>0</v>
      </c>
      <c r="J246" s="76" cm="1">
        <f t="array" aca="1" ref="J246" ca="1">IFERROR(ROUND(LOOKUP(9.99999999999999E+307,--MID(VLOOKUP(A246,'FBS input file'!A:L,10,0),MIN(FIND({0,1,2,3,4,5,6,7,8,9},VLOOKUP(A246,'FBS input file'!A:L,10,0)&amp;"0123456789")),ROW(INDIRECT("1:20")))),0),0)</f>
        <v>0</v>
      </c>
      <c r="K246" t="str" cm="1">
        <f t="array" ref="K246">_xlfn.IFS(ISNUMBER(SEARCH("*severe*",VLOOKUP(A246,'FBS input file'!A:M,10,0)))=TRUE,"Severe LB",ISNUMBER(SEARCH("*LB*",VLOOKUP(A246,'FBS input file'!A:M,10,0)))=TRUE,"LB",ISNUMBER(SEARCH("*LB*",VLOOKUP(A246,'FBS input file'!A:M,10,0)))=FALSE,"No")</f>
        <v>No</v>
      </c>
      <c r="L246" t="str" cm="1">
        <f t="array" ref="L246">IF(D246="Binding",IFERROR(_xlfn.IFS(AND(H246&gt;=$H$1,I246&gt;=$I$1),"Binding",AND(H246&gt;=$H$1,OR(J246&gt;=$J$1,K246="LB")),"Binding",AND(I246&gt;=$I$1,OR(J246&gt;=$J$1,K246="LB")),"Binding",K246="Severe LB","Binding"),"Not Binding"),"-")</f>
        <v>-</v>
      </c>
      <c r="M246">
        <f>IFERROR(_xlfn.NUMBERVALUE(VLOOKUP(A246,'FBS input file'!A:L,12,0)),"No")</f>
        <v>0</v>
      </c>
      <c r="N246" t="str">
        <f>VLOOKUP(A246,'All Plates'!A:K,3,0)</f>
        <v>Inconsistent Expert</v>
      </c>
      <c r="O246" t="str">
        <f>VLOOKUP(A246,'All Plates'!A:K,7,0)</f>
        <v>low solubility</v>
      </c>
      <c r="P246">
        <f t="shared" si="17"/>
        <v>-10000</v>
      </c>
      <c r="Q246" s="53">
        <f t="shared" si="18"/>
        <v>0</v>
      </c>
    </row>
    <row r="247" spans="1:17" x14ac:dyDescent="0.25">
      <c r="A247" t="str">
        <f>'All Plates'!A226</f>
        <v>P3_C09</v>
      </c>
      <c r="B247" s="5" t="str">
        <f>'All Plates'!J226</f>
        <v>0110706015</v>
      </c>
      <c r="C247" t="s">
        <v>4445</v>
      </c>
      <c r="D247" t="str">
        <f>IFERROR('All Plates'!K226,"Not Binding")</f>
        <v>Not Binding</v>
      </c>
      <c r="E247" t="str">
        <f>IF(ISNUMBER(SEARCH("Waterlogsy",VLOOKUP(A247,'FBS input file'!A:I,9,0))),"Yes","No")</f>
        <v>No</v>
      </c>
      <c r="F247" t="str">
        <f>IF(ISNUMBER(SEARCH("T2",VLOOKUP(A247,'FBS input file'!A:I,9,0))),"Yes","No")</f>
        <v>No</v>
      </c>
      <c r="G247" t="str">
        <f>IF(ISNUMBER(SEARCH("1D",VLOOKUP(A247,'FBS input file'!A:I,9,0))),"Yes","No")</f>
        <v>No</v>
      </c>
      <c r="H247" s="57">
        <f>IFERROR(_xlfn.NUMBERVALUE(VLOOKUP(A247,'FBS input file'!A:M,13,0)),0)</f>
        <v>0</v>
      </c>
      <c r="I247" s="55">
        <f>IFERROR(_xlfn.NUMBERVALUE(VLOOKUP(A247,'FBS input file'!A:M,11,0)),0)</f>
        <v>0</v>
      </c>
      <c r="J247" s="76" cm="1">
        <f t="array" aca="1" ref="J247" ca="1">IFERROR(ROUND(LOOKUP(9.99999999999999E+307,--MID(VLOOKUP(A247,'FBS input file'!A:L,10,0),MIN(FIND({0,1,2,3,4,5,6,7,8,9},VLOOKUP(A247,'FBS input file'!A:L,10,0)&amp;"0123456789")),ROW(INDIRECT("1:20")))),0),0)</f>
        <v>0</v>
      </c>
      <c r="K247" t="str" cm="1">
        <f t="array" ref="K247">_xlfn.IFS(ISNUMBER(SEARCH("*severe*",VLOOKUP(A247,'FBS input file'!A:M,10,0)))=TRUE,"Severe LB",ISNUMBER(SEARCH("*LB*",VLOOKUP(A247,'FBS input file'!A:M,10,0)))=TRUE,"LB",ISNUMBER(SEARCH("*LB*",VLOOKUP(A247,'FBS input file'!A:M,10,0)))=FALSE,"No")</f>
        <v>No</v>
      </c>
      <c r="L247" t="str" cm="1">
        <f t="array" ref="L247">IF(D247="Binding",IFERROR(_xlfn.IFS(AND(H247&gt;=$H$1,I247&gt;=$I$1),"Binding",AND(H247&gt;=$H$1,OR(J247&gt;=$J$1,K247="LB")),"Binding",AND(I247&gt;=$I$1,OR(J247&gt;=$J$1,K247="LB")),"Binding",K247="Severe LB","Binding"),"Not Binding"),"-")</f>
        <v>-</v>
      </c>
      <c r="M247">
        <f>IFERROR(_xlfn.NUMBERVALUE(VLOOKUP(A247,'FBS input file'!A:L,12,0)),"No")</f>
        <v>0</v>
      </c>
      <c r="N247" t="str">
        <f>VLOOKUP(A247,'All Plates'!A:K,3,0)</f>
        <v>Consistent Expert</v>
      </c>
      <c r="O247" t="str">
        <f>VLOOKUP(A247,'All Plates'!A:K,7,0)</f>
        <v>high purity</v>
      </c>
      <c r="P247">
        <f t="shared" si="17"/>
        <v>-10000</v>
      </c>
      <c r="Q247" s="53">
        <f t="shared" si="18"/>
        <v>0</v>
      </c>
    </row>
    <row r="248" spans="1:17" x14ac:dyDescent="0.25">
      <c r="A248" t="str">
        <f>'All Plates'!A227</f>
        <v>P3_C10</v>
      </c>
      <c r="B248" s="5" t="str">
        <f>'All Plates'!J227</f>
        <v>0110706014</v>
      </c>
      <c r="C248" t="s">
        <v>4446</v>
      </c>
      <c r="D248" t="str">
        <f>IFERROR('All Plates'!K227,"Not Binding")</f>
        <v>Not Binding</v>
      </c>
      <c r="E248" t="str">
        <f>IF(ISNUMBER(SEARCH("Waterlogsy",VLOOKUP(A248,'FBS input file'!A:I,9,0))),"Yes","No")</f>
        <v>No</v>
      </c>
      <c r="F248" t="str">
        <f>IF(ISNUMBER(SEARCH("T2",VLOOKUP(A248,'FBS input file'!A:I,9,0))),"Yes","No")</f>
        <v>No</v>
      </c>
      <c r="G248" t="str">
        <f>IF(ISNUMBER(SEARCH("1D",VLOOKUP(A248,'FBS input file'!A:I,9,0))),"Yes","No")</f>
        <v>No</v>
      </c>
      <c r="H248" s="57">
        <f>IFERROR(_xlfn.NUMBERVALUE(VLOOKUP(A248,'FBS input file'!A:M,13,0)),0)</f>
        <v>0</v>
      </c>
      <c r="I248" s="55">
        <f>IFERROR(_xlfn.NUMBERVALUE(VLOOKUP(A248,'FBS input file'!A:M,11,0)),0)</f>
        <v>0</v>
      </c>
      <c r="J248" s="76" cm="1">
        <f t="array" aca="1" ref="J248" ca="1">IFERROR(ROUND(LOOKUP(9.99999999999999E+307,--MID(VLOOKUP(A248,'FBS input file'!A:L,10,0),MIN(FIND({0,1,2,3,4,5,6,7,8,9},VLOOKUP(A248,'FBS input file'!A:L,10,0)&amp;"0123456789")),ROW(INDIRECT("1:20")))),0),0)</f>
        <v>0</v>
      </c>
      <c r="K248" t="str" cm="1">
        <f t="array" ref="K248">_xlfn.IFS(ISNUMBER(SEARCH("*severe*",VLOOKUP(A248,'FBS input file'!A:M,10,0)))=TRUE,"Severe LB",ISNUMBER(SEARCH("*LB*",VLOOKUP(A248,'FBS input file'!A:M,10,0)))=TRUE,"LB",ISNUMBER(SEARCH("*LB*",VLOOKUP(A248,'FBS input file'!A:M,10,0)))=FALSE,"No")</f>
        <v>No</v>
      </c>
      <c r="L248" t="str" cm="1">
        <f t="array" ref="L248">IF(D248="Binding",IFERROR(_xlfn.IFS(AND(H248&gt;=$H$1,I248&gt;=$I$1),"Binding",AND(H248&gt;=$H$1,OR(J248&gt;=$J$1,K248="LB")),"Binding",AND(I248&gt;=$I$1,OR(J248&gt;=$J$1,K248="LB")),"Binding",K248="Severe LB","Binding"),"Not Binding"),"-")</f>
        <v>-</v>
      </c>
      <c r="M248">
        <f>IFERROR(_xlfn.NUMBERVALUE(VLOOKUP(A248,'FBS input file'!A:L,12,0)),"No")</f>
        <v>0</v>
      </c>
      <c r="N248" t="str">
        <f>VLOOKUP(A248,'All Plates'!A:K,3,0)</f>
        <v>Consistent Expert</v>
      </c>
      <c r="O248" t="str">
        <f>VLOOKUP(A248,'All Plates'!A:K,7,0)</f>
        <v>high purity*</v>
      </c>
      <c r="P248">
        <f t="shared" si="17"/>
        <v>-10000</v>
      </c>
      <c r="Q248" s="53">
        <f t="shared" si="18"/>
        <v>0</v>
      </c>
    </row>
    <row r="249" spans="1:17" x14ac:dyDescent="0.25">
      <c r="A249" t="str">
        <f>'All Plates'!A228</f>
        <v>P3_C11</v>
      </c>
      <c r="B249" s="5" t="str">
        <f>'All Plates'!J228</f>
        <v>0110706013</v>
      </c>
      <c r="C249" t="s">
        <v>4447</v>
      </c>
      <c r="D249" t="str">
        <f>IFERROR('All Plates'!K228,"Not Binding")</f>
        <v>Not Binding</v>
      </c>
      <c r="E249" t="str">
        <f>IF(ISNUMBER(SEARCH("Waterlogsy",VLOOKUP(A249,'FBS input file'!A:I,9,0))),"Yes","No")</f>
        <v>No</v>
      </c>
      <c r="F249" t="str">
        <f>IF(ISNUMBER(SEARCH("T2",VLOOKUP(A249,'FBS input file'!A:I,9,0))),"Yes","No")</f>
        <v>No</v>
      </c>
      <c r="G249" t="str">
        <f>IF(ISNUMBER(SEARCH("1D",VLOOKUP(A249,'FBS input file'!A:I,9,0))),"Yes","No")</f>
        <v>No</v>
      </c>
      <c r="H249" s="57">
        <f>IFERROR(_xlfn.NUMBERVALUE(VLOOKUP(A249,'FBS input file'!A:M,13,0)),0)</f>
        <v>0</v>
      </c>
      <c r="I249" s="55">
        <f>IFERROR(_xlfn.NUMBERVALUE(VLOOKUP(A249,'FBS input file'!A:M,11,0)),0)</f>
        <v>0</v>
      </c>
      <c r="J249" s="76" cm="1">
        <f t="array" aca="1" ref="J249" ca="1">IFERROR(ROUND(LOOKUP(9.99999999999999E+307,--MID(VLOOKUP(A249,'FBS input file'!A:L,10,0),MIN(FIND({0,1,2,3,4,5,6,7,8,9},VLOOKUP(A249,'FBS input file'!A:L,10,0)&amp;"0123456789")),ROW(INDIRECT("1:20")))),0),0)</f>
        <v>0</v>
      </c>
      <c r="K249" t="str" cm="1">
        <f t="array" ref="K249">_xlfn.IFS(ISNUMBER(SEARCH("*severe*",VLOOKUP(A249,'FBS input file'!A:M,10,0)))=TRUE,"Severe LB",ISNUMBER(SEARCH("*LB*",VLOOKUP(A249,'FBS input file'!A:M,10,0)))=TRUE,"LB",ISNUMBER(SEARCH("*LB*",VLOOKUP(A249,'FBS input file'!A:M,10,0)))=FALSE,"No")</f>
        <v>No</v>
      </c>
      <c r="L249" t="str" cm="1">
        <f t="array" ref="L249">IF(D249="Binding",IFERROR(_xlfn.IFS(AND(H249&gt;=$H$1,I249&gt;=$I$1),"Binding",AND(H249&gt;=$H$1,OR(J249&gt;=$J$1,K249="LB")),"Binding",AND(I249&gt;=$I$1,OR(J249&gt;=$J$1,K249="LB")),"Binding",K249="Severe LB","Binding"),"Not Binding"),"-")</f>
        <v>-</v>
      </c>
      <c r="M249">
        <f>IFERROR(_xlfn.NUMBERVALUE(VLOOKUP(A249,'FBS input file'!A:L,12,0)),"No")</f>
        <v>0</v>
      </c>
      <c r="N249" t="str">
        <f>VLOOKUP(A249,'All Plates'!A:K,3,0)</f>
        <v>Consistent Expert</v>
      </c>
      <c r="O249" t="str">
        <f>VLOOKUP(A249,'All Plates'!A:K,7,0)</f>
        <v>very high purity*</v>
      </c>
      <c r="P249">
        <f t="shared" si="17"/>
        <v>-10000</v>
      </c>
      <c r="Q249" s="53">
        <f t="shared" si="18"/>
        <v>0</v>
      </c>
    </row>
    <row r="250" spans="1:17" x14ac:dyDescent="0.25">
      <c r="A250" t="str">
        <f>'All Plates'!A230</f>
        <v>P3_D01</v>
      </c>
      <c r="B250" s="5" t="str">
        <f>'All Plates'!J230</f>
        <v>0110706000</v>
      </c>
      <c r="C250" t="s">
        <v>4449</v>
      </c>
      <c r="D250" t="str">
        <f>IFERROR('All Plates'!K230,"Not Binding")</f>
        <v>Not Binding</v>
      </c>
      <c r="E250" t="str">
        <f>IF(ISNUMBER(SEARCH("Waterlogsy",VLOOKUP(A250,'FBS input file'!A:I,9,0))),"Yes","No")</f>
        <v>No</v>
      </c>
      <c r="F250" t="str">
        <f>IF(ISNUMBER(SEARCH("T2",VLOOKUP(A250,'FBS input file'!A:I,9,0))),"Yes","No")</f>
        <v>No</v>
      </c>
      <c r="G250" t="str">
        <f>IF(ISNUMBER(SEARCH("1D",VLOOKUP(A250,'FBS input file'!A:I,9,0))),"Yes","No")</f>
        <v>No</v>
      </c>
      <c r="H250" s="57">
        <f>IFERROR(_xlfn.NUMBERVALUE(VLOOKUP(A250,'FBS input file'!A:M,13,0)),0)</f>
        <v>0</v>
      </c>
      <c r="I250" s="55">
        <f>IFERROR(_xlfn.NUMBERVALUE(VLOOKUP(A250,'FBS input file'!A:M,11,0)),0)</f>
        <v>0</v>
      </c>
      <c r="J250" s="76" cm="1">
        <f t="array" aca="1" ref="J250" ca="1">IFERROR(ROUND(LOOKUP(9.99999999999999E+307,--MID(VLOOKUP(A250,'FBS input file'!A:L,10,0),MIN(FIND({0,1,2,3,4,5,6,7,8,9},VLOOKUP(A250,'FBS input file'!A:L,10,0)&amp;"0123456789")),ROW(INDIRECT("1:20")))),0),0)</f>
        <v>0</v>
      </c>
      <c r="K250" t="str" cm="1">
        <f t="array" ref="K250">_xlfn.IFS(ISNUMBER(SEARCH("*severe*",VLOOKUP(A250,'FBS input file'!A:M,10,0)))=TRUE,"Severe LB",ISNUMBER(SEARCH("*LB*",VLOOKUP(A250,'FBS input file'!A:M,10,0)))=TRUE,"LB",ISNUMBER(SEARCH("*LB*",VLOOKUP(A250,'FBS input file'!A:M,10,0)))=FALSE,"No")</f>
        <v>No</v>
      </c>
      <c r="L250" t="str" cm="1">
        <f t="array" ref="L250">IF(D250="Binding",IFERROR(_xlfn.IFS(AND(H250&gt;=$H$1,I250&gt;=$I$1),"Binding",AND(H250&gt;=$H$1,OR(J250&gt;=$J$1,K250="LB")),"Binding",AND(I250&gt;=$I$1,OR(J250&gt;=$J$1,K250="LB")),"Binding",K250="Severe LB","Binding"),"Not Binding"),"-")</f>
        <v>-</v>
      </c>
      <c r="M250">
        <f>IFERROR(_xlfn.NUMBERVALUE(VLOOKUP(A250,'FBS input file'!A:L,12,0)),"No")</f>
        <v>0</v>
      </c>
      <c r="N250" t="str">
        <f>VLOOKUP(A250,'All Plates'!A:K,3,0)</f>
        <v>Consistent Expert</v>
      </c>
      <c r="O250" t="str">
        <f>VLOOKUP(A250,'All Plates'!A:K,7,0)</f>
        <v>high purity</v>
      </c>
      <c r="P250">
        <f t="shared" si="17"/>
        <v>-10000</v>
      </c>
      <c r="Q250" s="53">
        <f t="shared" si="18"/>
        <v>0</v>
      </c>
    </row>
    <row r="251" spans="1:17" x14ac:dyDescent="0.25">
      <c r="A251" t="str">
        <f>'All Plates'!A231</f>
        <v>P3_D02</v>
      </c>
      <c r="B251" s="5" t="str">
        <f>'All Plates'!J231</f>
        <v>0110706001</v>
      </c>
      <c r="C251" t="s">
        <v>4450</v>
      </c>
      <c r="D251" t="str">
        <f>IFERROR('All Plates'!K231,"Not Binding")</f>
        <v>Not Binding</v>
      </c>
      <c r="E251" t="str">
        <f>IF(ISNUMBER(SEARCH("Waterlogsy",VLOOKUP(A251,'FBS input file'!A:I,9,0))),"Yes","No")</f>
        <v>No</v>
      </c>
      <c r="F251" t="str">
        <f>IF(ISNUMBER(SEARCH("T2",VLOOKUP(A251,'FBS input file'!A:I,9,0))),"Yes","No")</f>
        <v>No</v>
      </c>
      <c r="G251" t="str">
        <f>IF(ISNUMBER(SEARCH("1D",VLOOKUP(A251,'FBS input file'!A:I,9,0))),"Yes","No")</f>
        <v>No</v>
      </c>
      <c r="H251" s="57">
        <f>IFERROR(_xlfn.NUMBERVALUE(VLOOKUP(A251,'FBS input file'!A:M,13,0)),0)</f>
        <v>0</v>
      </c>
      <c r="I251" s="55">
        <f>IFERROR(_xlfn.NUMBERVALUE(VLOOKUP(A251,'FBS input file'!A:M,11,0)),0)</f>
        <v>0</v>
      </c>
      <c r="J251" s="76" cm="1">
        <f t="array" aca="1" ref="J251" ca="1">IFERROR(ROUND(LOOKUP(9.99999999999999E+307,--MID(VLOOKUP(A251,'FBS input file'!A:L,10,0),MIN(FIND({0,1,2,3,4,5,6,7,8,9},VLOOKUP(A251,'FBS input file'!A:L,10,0)&amp;"0123456789")),ROW(INDIRECT("1:20")))),0),0)</f>
        <v>0</v>
      </c>
      <c r="K251" t="str" cm="1">
        <f t="array" ref="K251">_xlfn.IFS(ISNUMBER(SEARCH("*severe*",VLOOKUP(A251,'FBS input file'!A:M,10,0)))=TRUE,"Severe LB",ISNUMBER(SEARCH("*LB*",VLOOKUP(A251,'FBS input file'!A:M,10,0)))=TRUE,"LB",ISNUMBER(SEARCH("*LB*",VLOOKUP(A251,'FBS input file'!A:M,10,0)))=FALSE,"No")</f>
        <v>No</v>
      </c>
      <c r="L251" t="str" cm="1">
        <f t="array" ref="L251">IF(D251="Binding",IFERROR(_xlfn.IFS(AND(H251&gt;=$H$1,I251&gt;=$I$1),"Binding",AND(H251&gt;=$H$1,OR(J251&gt;=$J$1,K251="LB")),"Binding",AND(I251&gt;=$I$1,OR(J251&gt;=$J$1,K251="LB")),"Binding",K251="Severe LB","Binding"),"Not Binding"),"-")</f>
        <v>-</v>
      </c>
      <c r="M251">
        <f>IFERROR(_xlfn.NUMBERVALUE(VLOOKUP(A251,'FBS input file'!A:L,12,0)),"No")</f>
        <v>0</v>
      </c>
      <c r="N251" t="str">
        <f>VLOOKUP(A251,'All Plates'!A:K,3,0)</f>
        <v>Consistent Expert</v>
      </c>
      <c r="O251" t="str">
        <f>VLOOKUP(A251,'All Plates'!A:K,7,0)</f>
        <v>high purity</v>
      </c>
      <c r="P251">
        <f t="shared" si="17"/>
        <v>-10000</v>
      </c>
      <c r="Q251" s="53">
        <f t="shared" si="18"/>
        <v>0</v>
      </c>
    </row>
    <row r="252" spans="1:17" x14ac:dyDescent="0.25">
      <c r="A252" t="str">
        <f>'All Plates'!A232</f>
        <v>P3_D03</v>
      </c>
      <c r="B252" s="5" t="str">
        <f>'All Plates'!J232</f>
        <v>0110706002</v>
      </c>
      <c r="C252" t="s">
        <v>4451</v>
      </c>
      <c r="D252" t="str">
        <f>IFERROR('All Plates'!K232,"Not Binding")</f>
        <v>Not Binding</v>
      </c>
      <c r="E252" t="str">
        <f>IF(ISNUMBER(SEARCH("Waterlogsy",VLOOKUP(A252,'FBS input file'!A:I,9,0))),"Yes","No")</f>
        <v>No</v>
      </c>
      <c r="F252" t="str">
        <f>IF(ISNUMBER(SEARCH("T2",VLOOKUP(A252,'FBS input file'!A:I,9,0))),"Yes","No")</f>
        <v>No</v>
      </c>
      <c r="G252" t="str">
        <f>IF(ISNUMBER(SEARCH("1D",VLOOKUP(A252,'FBS input file'!A:I,9,0))),"Yes","No")</f>
        <v>No</v>
      </c>
      <c r="H252" s="57">
        <f>IFERROR(_xlfn.NUMBERVALUE(VLOOKUP(A252,'FBS input file'!A:M,13,0)),0)</f>
        <v>0</v>
      </c>
      <c r="I252" s="55">
        <f>IFERROR(_xlfn.NUMBERVALUE(VLOOKUP(A252,'FBS input file'!A:M,11,0)),0)</f>
        <v>0</v>
      </c>
      <c r="J252" s="76" cm="1">
        <f t="array" aca="1" ref="J252" ca="1">IFERROR(ROUND(LOOKUP(9.99999999999999E+307,--MID(VLOOKUP(A252,'FBS input file'!A:L,10,0),MIN(FIND({0,1,2,3,4,5,6,7,8,9},VLOOKUP(A252,'FBS input file'!A:L,10,0)&amp;"0123456789")),ROW(INDIRECT("1:20")))),0),0)</f>
        <v>0</v>
      </c>
      <c r="K252" t="str" cm="1">
        <f t="array" ref="K252">_xlfn.IFS(ISNUMBER(SEARCH("*severe*",VLOOKUP(A252,'FBS input file'!A:M,10,0)))=TRUE,"Severe LB",ISNUMBER(SEARCH("*LB*",VLOOKUP(A252,'FBS input file'!A:M,10,0)))=TRUE,"LB",ISNUMBER(SEARCH("*LB*",VLOOKUP(A252,'FBS input file'!A:M,10,0)))=FALSE,"No")</f>
        <v>No</v>
      </c>
      <c r="L252" t="str" cm="1">
        <f t="array" ref="L252">IF(D252="Binding",IFERROR(_xlfn.IFS(AND(H252&gt;=$H$1,I252&gt;=$I$1),"Binding",AND(H252&gt;=$H$1,OR(J252&gt;=$J$1,K252="LB")),"Binding",AND(I252&gt;=$I$1,OR(J252&gt;=$J$1,K252="LB")),"Binding",K252="Severe LB","Binding"),"Not Binding"),"-")</f>
        <v>-</v>
      </c>
      <c r="M252">
        <f>IFERROR(_xlfn.NUMBERVALUE(VLOOKUP(A252,'FBS input file'!A:L,12,0)),"No")</f>
        <v>0</v>
      </c>
      <c r="N252" t="str">
        <f>VLOOKUP(A252,'All Plates'!A:K,3,0)</f>
        <v>Consistent Expert</v>
      </c>
      <c r="O252" t="str">
        <f>VLOOKUP(A252,'All Plates'!A:K,7,0)</f>
        <v>high purity</v>
      </c>
      <c r="P252">
        <f t="shared" si="17"/>
        <v>-10000</v>
      </c>
      <c r="Q252" s="53">
        <f t="shared" si="18"/>
        <v>0</v>
      </c>
    </row>
    <row r="253" spans="1:17" x14ac:dyDescent="0.25">
      <c r="A253" t="str">
        <f>'All Plates'!A233</f>
        <v>P3_D04</v>
      </c>
      <c r="B253" s="5" t="str">
        <f>'All Plates'!J233</f>
        <v>0110706003</v>
      </c>
      <c r="C253" t="s">
        <v>4452</v>
      </c>
      <c r="D253" t="str">
        <f>IFERROR('All Plates'!K233,"Not Binding")</f>
        <v>Not Binding</v>
      </c>
      <c r="E253" t="str">
        <f>IF(ISNUMBER(SEARCH("Waterlogsy",VLOOKUP(A253,'FBS input file'!A:I,9,0))),"Yes","No")</f>
        <v>No</v>
      </c>
      <c r="F253" t="str">
        <f>IF(ISNUMBER(SEARCH("T2",VLOOKUP(A253,'FBS input file'!A:I,9,0))),"Yes","No")</f>
        <v>No</v>
      </c>
      <c r="G253" t="str">
        <f>IF(ISNUMBER(SEARCH("1D",VLOOKUP(A253,'FBS input file'!A:I,9,0))),"Yes","No")</f>
        <v>No</v>
      </c>
      <c r="H253" s="57">
        <f>IFERROR(_xlfn.NUMBERVALUE(VLOOKUP(A253,'FBS input file'!A:M,13,0)),0)</f>
        <v>0</v>
      </c>
      <c r="I253" s="55">
        <f>IFERROR(_xlfn.NUMBERVALUE(VLOOKUP(A253,'FBS input file'!A:M,11,0)),0)</f>
        <v>0</v>
      </c>
      <c r="J253" s="76" cm="1">
        <f t="array" aca="1" ref="J253" ca="1">IFERROR(ROUND(LOOKUP(9.99999999999999E+307,--MID(VLOOKUP(A253,'FBS input file'!A:L,10,0),MIN(FIND({0,1,2,3,4,5,6,7,8,9},VLOOKUP(A253,'FBS input file'!A:L,10,0)&amp;"0123456789")),ROW(INDIRECT("1:20")))),0),0)</f>
        <v>0</v>
      </c>
      <c r="K253" t="str" cm="1">
        <f t="array" ref="K253">_xlfn.IFS(ISNUMBER(SEARCH("*severe*",VLOOKUP(A253,'FBS input file'!A:M,10,0)))=TRUE,"Severe LB",ISNUMBER(SEARCH("*LB*",VLOOKUP(A253,'FBS input file'!A:M,10,0)))=TRUE,"LB",ISNUMBER(SEARCH("*LB*",VLOOKUP(A253,'FBS input file'!A:M,10,0)))=FALSE,"No")</f>
        <v>No</v>
      </c>
      <c r="L253" t="str" cm="1">
        <f t="array" ref="L253">IF(D253="Binding",IFERROR(_xlfn.IFS(AND(H253&gt;=$H$1,I253&gt;=$I$1),"Binding",AND(H253&gt;=$H$1,OR(J253&gt;=$J$1,K253="LB")),"Binding",AND(I253&gt;=$I$1,OR(J253&gt;=$J$1,K253="LB")),"Binding",K253="Severe LB","Binding"),"Not Binding"),"-")</f>
        <v>-</v>
      </c>
      <c r="M253">
        <f>IFERROR(_xlfn.NUMBERVALUE(VLOOKUP(A253,'FBS input file'!A:L,12,0)),"No")</f>
        <v>0</v>
      </c>
      <c r="N253" t="str">
        <f>VLOOKUP(A253,'All Plates'!A:K,3,0)</f>
        <v>Consistent Expert</v>
      </c>
      <c r="O253" t="str">
        <f>VLOOKUP(A253,'All Plates'!A:K,7,0)</f>
        <v>very high purity</v>
      </c>
      <c r="P253">
        <f t="shared" si="17"/>
        <v>-10000</v>
      </c>
      <c r="Q253" s="53">
        <f t="shared" si="18"/>
        <v>0</v>
      </c>
    </row>
    <row r="254" spans="1:17" x14ac:dyDescent="0.25">
      <c r="A254" t="str">
        <f>'All Plates'!A234</f>
        <v>P3_D05</v>
      </c>
      <c r="B254" s="5" t="str">
        <f>'All Plates'!J234</f>
        <v>0110706004</v>
      </c>
      <c r="C254" t="s">
        <v>4453</v>
      </c>
      <c r="D254" t="str">
        <f>IFERROR('All Plates'!K234,"Not Binding")</f>
        <v>Not Binding</v>
      </c>
      <c r="E254" t="str">
        <f>IF(ISNUMBER(SEARCH("Waterlogsy",VLOOKUP(A254,'FBS input file'!A:I,9,0))),"Yes","No")</f>
        <v>No</v>
      </c>
      <c r="F254" t="str">
        <f>IF(ISNUMBER(SEARCH("T2",VLOOKUP(A254,'FBS input file'!A:I,9,0))),"Yes","No")</f>
        <v>No</v>
      </c>
      <c r="G254" t="str">
        <f>IF(ISNUMBER(SEARCH("1D",VLOOKUP(A254,'FBS input file'!A:I,9,0))),"Yes","No")</f>
        <v>No</v>
      </c>
      <c r="H254" s="57">
        <f>IFERROR(_xlfn.NUMBERVALUE(VLOOKUP(A254,'FBS input file'!A:M,13,0)),0)</f>
        <v>0</v>
      </c>
      <c r="I254" s="55">
        <f>IFERROR(_xlfn.NUMBERVALUE(VLOOKUP(A254,'FBS input file'!A:M,11,0)),0)</f>
        <v>0</v>
      </c>
      <c r="J254" s="76" cm="1">
        <f t="array" aca="1" ref="J254" ca="1">IFERROR(ROUND(LOOKUP(9.99999999999999E+307,--MID(VLOOKUP(A254,'FBS input file'!A:L,10,0),MIN(FIND({0,1,2,3,4,5,6,7,8,9},VLOOKUP(A254,'FBS input file'!A:L,10,0)&amp;"0123456789")),ROW(INDIRECT("1:20")))),0),0)</f>
        <v>0</v>
      </c>
      <c r="K254" t="str" cm="1">
        <f t="array" ref="K254">_xlfn.IFS(ISNUMBER(SEARCH("*severe*",VLOOKUP(A254,'FBS input file'!A:M,10,0)))=TRUE,"Severe LB",ISNUMBER(SEARCH("*LB*",VLOOKUP(A254,'FBS input file'!A:M,10,0)))=TRUE,"LB",ISNUMBER(SEARCH("*LB*",VLOOKUP(A254,'FBS input file'!A:M,10,0)))=FALSE,"No")</f>
        <v>No</v>
      </c>
      <c r="L254" t="str" cm="1">
        <f t="array" ref="L254">IF(D254="Binding",IFERROR(_xlfn.IFS(AND(H254&gt;=$H$1,I254&gt;=$I$1),"Binding",AND(H254&gt;=$H$1,OR(J254&gt;=$J$1,K254="LB")),"Binding",AND(I254&gt;=$I$1,OR(J254&gt;=$J$1,K254="LB")),"Binding",K254="Severe LB","Binding"),"Not Binding"),"-")</f>
        <v>-</v>
      </c>
      <c r="M254">
        <f>IFERROR(_xlfn.NUMBERVALUE(VLOOKUP(A254,'FBS input file'!A:L,12,0)),"No")</f>
        <v>0</v>
      </c>
      <c r="N254" t="str">
        <f>VLOOKUP(A254,'All Plates'!A:K,3,0)</f>
        <v>Inconsistent Expert</v>
      </c>
      <c r="O254" t="str">
        <f>VLOOKUP(A254,'All Plates'!A:K,7,0)</f>
        <v>low solubility</v>
      </c>
      <c r="P254">
        <f t="shared" si="17"/>
        <v>-10000</v>
      </c>
      <c r="Q254" s="53">
        <f t="shared" si="18"/>
        <v>0</v>
      </c>
    </row>
    <row r="255" spans="1:17" x14ac:dyDescent="0.25">
      <c r="A255" t="str">
        <f>'All Plates'!A235</f>
        <v>P3_D06</v>
      </c>
      <c r="B255" s="5" t="str">
        <f>'All Plates'!J235</f>
        <v>0110706005</v>
      </c>
      <c r="C255" t="s">
        <v>4454</v>
      </c>
      <c r="D255" t="str">
        <f>IFERROR('All Plates'!K235,"Not Binding")</f>
        <v>Not Binding</v>
      </c>
      <c r="E255" t="str">
        <f>IF(ISNUMBER(SEARCH("Waterlogsy",VLOOKUP(A255,'FBS input file'!A:I,9,0))),"Yes","No")</f>
        <v>No</v>
      </c>
      <c r="F255" t="str">
        <f>IF(ISNUMBER(SEARCH("T2",VLOOKUP(A255,'FBS input file'!A:I,9,0))),"Yes","No")</f>
        <v>No</v>
      </c>
      <c r="G255" t="str">
        <f>IF(ISNUMBER(SEARCH("1D",VLOOKUP(A255,'FBS input file'!A:I,9,0))),"Yes","No")</f>
        <v>No</v>
      </c>
      <c r="H255" s="57">
        <f>IFERROR(_xlfn.NUMBERVALUE(VLOOKUP(A255,'FBS input file'!A:M,13,0)),0)</f>
        <v>0</v>
      </c>
      <c r="I255" s="55">
        <f>IFERROR(_xlfn.NUMBERVALUE(VLOOKUP(A255,'FBS input file'!A:M,11,0)),0)</f>
        <v>0</v>
      </c>
      <c r="J255" s="76" cm="1">
        <f t="array" aca="1" ref="J255" ca="1">IFERROR(ROUND(LOOKUP(9.99999999999999E+307,--MID(VLOOKUP(A255,'FBS input file'!A:L,10,0),MIN(FIND({0,1,2,3,4,5,6,7,8,9},VLOOKUP(A255,'FBS input file'!A:L,10,0)&amp;"0123456789")),ROW(INDIRECT("1:20")))),0),0)</f>
        <v>0</v>
      </c>
      <c r="K255" t="str" cm="1">
        <f t="array" ref="K255">_xlfn.IFS(ISNUMBER(SEARCH("*severe*",VLOOKUP(A255,'FBS input file'!A:M,10,0)))=TRUE,"Severe LB",ISNUMBER(SEARCH("*LB*",VLOOKUP(A255,'FBS input file'!A:M,10,0)))=TRUE,"LB",ISNUMBER(SEARCH("*LB*",VLOOKUP(A255,'FBS input file'!A:M,10,0)))=FALSE,"No")</f>
        <v>No</v>
      </c>
      <c r="L255" t="str" cm="1">
        <f t="array" ref="L255">IF(D255="Binding",IFERROR(_xlfn.IFS(AND(H255&gt;=$H$1,I255&gt;=$I$1),"Binding",AND(H255&gt;=$H$1,OR(J255&gt;=$J$1,K255="LB")),"Binding",AND(I255&gt;=$I$1,OR(J255&gt;=$J$1,K255="LB")),"Binding",K255="Severe LB","Binding"),"Not Binding"),"-")</f>
        <v>-</v>
      </c>
      <c r="M255">
        <f>IFERROR(_xlfn.NUMBERVALUE(VLOOKUP(A255,'FBS input file'!A:L,12,0)),"No")</f>
        <v>0</v>
      </c>
      <c r="N255" t="str">
        <f>VLOOKUP(A255,'All Plates'!A:K,3,0)</f>
        <v>Consistent Expert</v>
      </c>
      <c r="O255" t="str">
        <f>VLOOKUP(A255,'All Plates'!A:K,7,0)</f>
        <v>medium purity*</v>
      </c>
      <c r="P255">
        <f t="shared" si="17"/>
        <v>-10000</v>
      </c>
      <c r="Q255" s="53">
        <f t="shared" si="18"/>
        <v>0</v>
      </c>
    </row>
    <row r="256" spans="1:17" x14ac:dyDescent="0.25">
      <c r="A256" t="str">
        <f>'All Plates'!A236</f>
        <v>P3_D07</v>
      </c>
      <c r="B256" s="5" t="str">
        <f>'All Plates'!J236</f>
        <v>0110706006</v>
      </c>
      <c r="C256" t="s">
        <v>4455</v>
      </c>
      <c r="D256" t="str">
        <f>IFERROR('All Plates'!K236,"Not Binding")</f>
        <v>Not Binding</v>
      </c>
      <c r="E256" t="str">
        <f>IF(ISNUMBER(SEARCH("Waterlogsy",VLOOKUP(A256,'FBS input file'!A:I,9,0))),"Yes","No")</f>
        <v>No</v>
      </c>
      <c r="F256" t="str">
        <f>IF(ISNUMBER(SEARCH("T2",VLOOKUP(A256,'FBS input file'!A:I,9,0))),"Yes","No")</f>
        <v>No</v>
      </c>
      <c r="G256" t="str">
        <f>IF(ISNUMBER(SEARCH("1D",VLOOKUP(A256,'FBS input file'!A:I,9,0))),"Yes","No")</f>
        <v>No</v>
      </c>
      <c r="H256" s="57">
        <f>IFERROR(_xlfn.NUMBERVALUE(VLOOKUP(A256,'FBS input file'!A:M,13,0)),0)</f>
        <v>0</v>
      </c>
      <c r="I256" s="55">
        <f>IFERROR(_xlfn.NUMBERVALUE(VLOOKUP(A256,'FBS input file'!A:M,11,0)),0)</f>
        <v>0</v>
      </c>
      <c r="J256" s="76" cm="1">
        <f t="array" aca="1" ref="J256" ca="1">IFERROR(ROUND(LOOKUP(9.99999999999999E+307,--MID(VLOOKUP(A256,'FBS input file'!A:L,10,0),MIN(FIND({0,1,2,3,4,5,6,7,8,9},VLOOKUP(A256,'FBS input file'!A:L,10,0)&amp;"0123456789")),ROW(INDIRECT("1:20")))),0),0)</f>
        <v>0</v>
      </c>
      <c r="K256" t="str" cm="1">
        <f t="array" ref="K256">_xlfn.IFS(ISNUMBER(SEARCH("*severe*",VLOOKUP(A256,'FBS input file'!A:M,10,0)))=TRUE,"Severe LB",ISNUMBER(SEARCH("*LB*",VLOOKUP(A256,'FBS input file'!A:M,10,0)))=TRUE,"LB",ISNUMBER(SEARCH("*LB*",VLOOKUP(A256,'FBS input file'!A:M,10,0)))=FALSE,"No")</f>
        <v>No</v>
      </c>
      <c r="L256" t="str" cm="1">
        <f t="array" ref="L256">IF(D256="Binding",IFERROR(_xlfn.IFS(AND(H256&gt;=$H$1,I256&gt;=$I$1),"Binding",AND(H256&gt;=$H$1,OR(J256&gt;=$J$1,K256="LB")),"Binding",AND(I256&gt;=$I$1,OR(J256&gt;=$J$1,K256="LB")),"Binding",K256="Severe LB","Binding"),"Not Binding"),"-")</f>
        <v>-</v>
      </c>
      <c r="M256">
        <f>IFERROR(_xlfn.NUMBERVALUE(VLOOKUP(A256,'FBS input file'!A:L,12,0)),"No")</f>
        <v>0</v>
      </c>
      <c r="N256" t="str">
        <f>VLOOKUP(A256,'All Plates'!A:K,3,0)</f>
        <v>Consistent Expert</v>
      </c>
      <c r="O256" t="str">
        <f>VLOOKUP(A256,'All Plates'!A:K,7,0)</f>
        <v>high purity</v>
      </c>
      <c r="P256">
        <f t="shared" si="17"/>
        <v>-10000</v>
      </c>
      <c r="Q256" s="53">
        <f t="shared" si="18"/>
        <v>0</v>
      </c>
    </row>
    <row r="257" spans="1:17" x14ac:dyDescent="0.25">
      <c r="A257" t="str">
        <f>'All Plates'!A237</f>
        <v>P3_D08</v>
      </c>
      <c r="B257" s="5" t="str">
        <f>'All Plates'!J237</f>
        <v>0110706007</v>
      </c>
      <c r="C257" t="s">
        <v>4456</v>
      </c>
      <c r="D257" t="str">
        <f>IFERROR('All Plates'!K237,"Not Binding")</f>
        <v>Not Binding</v>
      </c>
      <c r="E257" t="str">
        <f>IF(ISNUMBER(SEARCH("Waterlogsy",VLOOKUP(A257,'FBS input file'!A:I,9,0))),"Yes","No")</f>
        <v>No</v>
      </c>
      <c r="F257" t="str">
        <f>IF(ISNUMBER(SEARCH("T2",VLOOKUP(A257,'FBS input file'!A:I,9,0))),"Yes","No")</f>
        <v>No</v>
      </c>
      <c r="G257" t="str">
        <f>IF(ISNUMBER(SEARCH("1D",VLOOKUP(A257,'FBS input file'!A:I,9,0))),"Yes","No")</f>
        <v>No</v>
      </c>
      <c r="H257" s="57">
        <f>IFERROR(_xlfn.NUMBERVALUE(VLOOKUP(A257,'FBS input file'!A:M,13,0)),0)</f>
        <v>0</v>
      </c>
      <c r="I257" s="55">
        <f>IFERROR(_xlfn.NUMBERVALUE(VLOOKUP(A257,'FBS input file'!A:M,11,0)),0)</f>
        <v>0</v>
      </c>
      <c r="J257" s="76" cm="1">
        <f t="array" aca="1" ref="J257" ca="1">IFERROR(ROUND(LOOKUP(9.99999999999999E+307,--MID(VLOOKUP(A257,'FBS input file'!A:L,10,0),MIN(FIND({0,1,2,3,4,5,6,7,8,9},VLOOKUP(A257,'FBS input file'!A:L,10,0)&amp;"0123456789")),ROW(INDIRECT("1:20")))),0),0)</f>
        <v>0</v>
      </c>
      <c r="K257" t="str" cm="1">
        <f t="array" ref="K257">_xlfn.IFS(ISNUMBER(SEARCH("*severe*",VLOOKUP(A257,'FBS input file'!A:M,10,0)))=TRUE,"Severe LB",ISNUMBER(SEARCH("*LB*",VLOOKUP(A257,'FBS input file'!A:M,10,0)))=TRUE,"LB",ISNUMBER(SEARCH("*LB*",VLOOKUP(A257,'FBS input file'!A:M,10,0)))=FALSE,"No")</f>
        <v>No</v>
      </c>
      <c r="L257" t="str" cm="1">
        <f t="array" ref="L257">IF(D257="Binding",IFERROR(_xlfn.IFS(AND(H257&gt;=$H$1,I257&gt;=$I$1),"Binding",AND(H257&gt;=$H$1,OR(J257&gt;=$J$1,K257="LB")),"Binding",AND(I257&gt;=$I$1,OR(J257&gt;=$J$1,K257="LB")),"Binding",K257="Severe LB","Binding"),"Not Binding"),"-")</f>
        <v>-</v>
      </c>
      <c r="M257">
        <f>IFERROR(_xlfn.NUMBERVALUE(VLOOKUP(A257,'FBS input file'!A:L,12,0)),"No")</f>
        <v>0</v>
      </c>
      <c r="N257" t="str">
        <f>VLOOKUP(A257,'All Plates'!A:K,3,0)</f>
        <v>Consistent Expert</v>
      </c>
      <c r="O257" t="str">
        <f>VLOOKUP(A257,'All Plates'!A:K,7,0)</f>
        <v>high purity</v>
      </c>
      <c r="P257">
        <f t="shared" si="17"/>
        <v>-10000</v>
      </c>
      <c r="Q257" s="53">
        <f t="shared" si="18"/>
        <v>0</v>
      </c>
    </row>
    <row r="258" spans="1:17" x14ac:dyDescent="0.25">
      <c r="A258" t="str">
        <f>'All Plates'!A238</f>
        <v>P3_D09</v>
      </c>
      <c r="B258" s="5" t="str">
        <f>'All Plates'!J238</f>
        <v>0110706008</v>
      </c>
      <c r="C258" t="s">
        <v>4457</v>
      </c>
      <c r="D258" t="str">
        <f>IFERROR('All Plates'!K238,"Not Binding")</f>
        <v>Not Binding</v>
      </c>
      <c r="E258" t="str">
        <f>IF(ISNUMBER(SEARCH("Waterlogsy",VLOOKUP(A258,'FBS input file'!A:I,9,0))),"Yes","No")</f>
        <v>No</v>
      </c>
      <c r="F258" t="str">
        <f>IF(ISNUMBER(SEARCH("T2",VLOOKUP(A258,'FBS input file'!A:I,9,0))),"Yes","No")</f>
        <v>No</v>
      </c>
      <c r="G258" t="str">
        <f>IF(ISNUMBER(SEARCH("1D",VLOOKUP(A258,'FBS input file'!A:I,9,0))),"Yes","No")</f>
        <v>No</v>
      </c>
      <c r="H258" s="57">
        <f>IFERROR(_xlfn.NUMBERVALUE(VLOOKUP(A258,'FBS input file'!A:M,13,0)),0)</f>
        <v>0</v>
      </c>
      <c r="I258" s="55">
        <f>IFERROR(_xlfn.NUMBERVALUE(VLOOKUP(A258,'FBS input file'!A:M,11,0)),0)</f>
        <v>0</v>
      </c>
      <c r="J258" s="76" cm="1">
        <f t="array" aca="1" ref="J258" ca="1">IFERROR(ROUND(LOOKUP(9.99999999999999E+307,--MID(VLOOKUP(A258,'FBS input file'!A:L,10,0),MIN(FIND({0,1,2,3,4,5,6,7,8,9},VLOOKUP(A258,'FBS input file'!A:L,10,0)&amp;"0123456789")),ROW(INDIRECT("1:20")))),0),0)</f>
        <v>0</v>
      </c>
      <c r="K258" t="str" cm="1">
        <f t="array" ref="K258">_xlfn.IFS(ISNUMBER(SEARCH("*severe*",VLOOKUP(A258,'FBS input file'!A:M,10,0)))=TRUE,"Severe LB",ISNUMBER(SEARCH("*LB*",VLOOKUP(A258,'FBS input file'!A:M,10,0)))=TRUE,"LB",ISNUMBER(SEARCH("*LB*",VLOOKUP(A258,'FBS input file'!A:M,10,0)))=FALSE,"No")</f>
        <v>No</v>
      </c>
      <c r="L258" t="str" cm="1">
        <f t="array" ref="L258">IF(D258="Binding",IFERROR(_xlfn.IFS(AND(H258&gt;=$H$1,I258&gt;=$I$1),"Binding",AND(H258&gt;=$H$1,OR(J258&gt;=$J$1,K258="LB")),"Binding",AND(I258&gt;=$I$1,OR(J258&gt;=$J$1,K258="LB")),"Binding",K258="Severe LB","Binding"),"Not Binding"),"-")</f>
        <v>-</v>
      </c>
      <c r="M258">
        <f>IFERROR(_xlfn.NUMBERVALUE(VLOOKUP(A258,'FBS input file'!A:L,12,0)),"No")</f>
        <v>0</v>
      </c>
      <c r="N258" t="str">
        <f>VLOOKUP(A258,'All Plates'!A:K,3,0)</f>
        <v>Consistent Expert</v>
      </c>
      <c r="O258" t="str">
        <f>VLOOKUP(A258,'All Plates'!A:K,7,0)</f>
        <v>high purity</v>
      </c>
      <c r="P258">
        <f t="shared" si="17"/>
        <v>-10000</v>
      </c>
      <c r="Q258" s="53">
        <f t="shared" si="18"/>
        <v>0</v>
      </c>
    </row>
    <row r="259" spans="1:17" x14ac:dyDescent="0.25">
      <c r="A259" t="str">
        <f>'All Plates'!A240</f>
        <v>P3_D11</v>
      </c>
      <c r="B259" s="5" t="str">
        <f>'All Plates'!J240</f>
        <v>0110706010</v>
      </c>
      <c r="C259" t="s">
        <v>4459</v>
      </c>
      <c r="D259" t="str">
        <f>IFERROR('All Plates'!K240,"Not Binding")</f>
        <v>Not Binding</v>
      </c>
      <c r="E259" t="str">
        <f>IF(ISNUMBER(SEARCH("Waterlogsy",VLOOKUP(A259,'FBS input file'!A:I,9,0))),"Yes","No")</f>
        <v>No</v>
      </c>
      <c r="F259" t="str">
        <f>IF(ISNUMBER(SEARCH("T2",VLOOKUP(A259,'FBS input file'!A:I,9,0))),"Yes","No")</f>
        <v>No</v>
      </c>
      <c r="G259" t="str">
        <f>IF(ISNUMBER(SEARCH("1D",VLOOKUP(A259,'FBS input file'!A:I,9,0))),"Yes","No")</f>
        <v>No</v>
      </c>
      <c r="H259" s="57">
        <f>IFERROR(_xlfn.NUMBERVALUE(VLOOKUP(A259,'FBS input file'!A:M,13,0)),0)</f>
        <v>0</v>
      </c>
      <c r="I259" s="55">
        <f>IFERROR(_xlfn.NUMBERVALUE(VLOOKUP(A259,'FBS input file'!A:M,11,0)),0)</f>
        <v>0</v>
      </c>
      <c r="J259" s="76" cm="1">
        <f t="array" aca="1" ref="J259" ca="1">IFERROR(ROUND(LOOKUP(9.99999999999999E+307,--MID(VLOOKUP(A259,'FBS input file'!A:L,10,0),MIN(FIND({0,1,2,3,4,5,6,7,8,9},VLOOKUP(A259,'FBS input file'!A:L,10,0)&amp;"0123456789")),ROW(INDIRECT("1:20")))),0),0)</f>
        <v>0</v>
      </c>
      <c r="K259" t="str" cm="1">
        <f t="array" ref="K259">_xlfn.IFS(ISNUMBER(SEARCH("*severe*",VLOOKUP(A259,'FBS input file'!A:M,10,0)))=TRUE,"Severe LB",ISNUMBER(SEARCH("*LB*",VLOOKUP(A259,'FBS input file'!A:M,10,0)))=TRUE,"LB",ISNUMBER(SEARCH("*LB*",VLOOKUP(A259,'FBS input file'!A:M,10,0)))=FALSE,"No")</f>
        <v>No</v>
      </c>
      <c r="L259" t="str" cm="1">
        <f t="array" ref="L259">IF(D259="Binding",IFERROR(_xlfn.IFS(AND(H259&gt;=$H$1,I259&gt;=$I$1),"Binding",AND(H259&gt;=$H$1,OR(J259&gt;=$J$1,K259="LB")),"Binding",AND(I259&gt;=$I$1,OR(J259&gt;=$J$1,K259="LB")),"Binding",K259="Severe LB","Binding"),"Not Binding"),"-")</f>
        <v>-</v>
      </c>
      <c r="M259">
        <f>IFERROR(_xlfn.NUMBERVALUE(VLOOKUP(A259,'FBS input file'!A:L,12,0)),"No")</f>
        <v>0</v>
      </c>
      <c r="N259" t="str">
        <f>VLOOKUP(A259,'All Plates'!A:K,3,0)</f>
        <v>Consistent Expert</v>
      </c>
      <c r="O259" t="str">
        <f>VLOOKUP(A259,'All Plates'!A:K,7,0)</f>
        <v>high purity</v>
      </c>
      <c r="P259">
        <f t="shared" ref="P259:P322" si="19">IF(OR(E259="Yes",F259="Yes",G259="Yes"),IF(AND(D259="Binding",N259="Inconsistent Expert"),"No","Good"),-10000)</f>
        <v>-10000</v>
      </c>
      <c r="Q259" s="53">
        <f t="shared" ref="Q259:Q322" si="20">IFERROR((I259/($S$2*$R$4))*1000,"No")</f>
        <v>0</v>
      </c>
    </row>
    <row r="260" spans="1:17" x14ac:dyDescent="0.25">
      <c r="A260" t="str">
        <f>'All Plates'!A241</f>
        <v>P3_D12</v>
      </c>
      <c r="B260" s="5" t="str">
        <f>'All Plates'!J241</f>
        <v>0110705197</v>
      </c>
      <c r="C260" t="s">
        <v>4460</v>
      </c>
      <c r="D260" t="str">
        <f>IFERROR('All Plates'!K241,"Not Binding")</f>
        <v>Not Binding</v>
      </c>
      <c r="E260" t="str">
        <f>IF(ISNUMBER(SEARCH("Waterlogsy",VLOOKUP(A260,'FBS input file'!A:I,9,0))),"Yes","No")</f>
        <v>No</v>
      </c>
      <c r="F260" t="str">
        <f>IF(ISNUMBER(SEARCH("T2",VLOOKUP(A260,'FBS input file'!A:I,9,0))),"Yes","No")</f>
        <v>No</v>
      </c>
      <c r="G260" t="str">
        <f>IF(ISNUMBER(SEARCH("1D",VLOOKUP(A260,'FBS input file'!A:I,9,0))),"Yes","No")</f>
        <v>No</v>
      </c>
      <c r="H260" s="57">
        <f>IFERROR(_xlfn.NUMBERVALUE(VLOOKUP(A260,'FBS input file'!A:M,13,0)),0)</f>
        <v>0</v>
      </c>
      <c r="I260" s="55">
        <f>IFERROR(_xlfn.NUMBERVALUE(VLOOKUP(A260,'FBS input file'!A:M,11,0)),0)</f>
        <v>0</v>
      </c>
      <c r="J260" s="76" cm="1">
        <f t="array" aca="1" ref="J260" ca="1">IFERROR(ROUND(LOOKUP(9.99999999999999E+307,--MID(VLOOKUP(A260,'FBS input file'!A:L,10,0),MIN(FIND({0,1,2,3,4,5,6,7,8,9},VLOOKUP(A260,'FBS input file'!A:L,10,0)&amp;"0123456789")),ROW(INDIRECT("1:20")))),0),0)</f>
        <v>0</v>
      </c>
      <c r="K260" t="str" cm="1">
        <f t="array" ref="K260">_xlfn.IFS(ISNUMBER(SEARCH("*severe*",VLOOKUP(A260,'FBS input file'!A:M,10,0)))=TRUE,"Severe LB",ISNUMBER(SEARCH("*LB*",VLOOKUP(A260,'FBS input file'!A:M,10,0)))=TRUE,"LB",ISNUMBER(SEARCH("*LB*",VLOOKUP(A260,'FBS input file'!A:M,10,0)))=FALSE,"No")</f>
        <v>No</v>
      </c>
      <c r="L260" t="str" cm="1">
        <f t="array" ref="L260">IF(D260="Binding",IFERROR(_xlfn.IFS(AND(H260&gt;=$H$1,I260&gt;=$I$1),"Binding",AND(H260&gt;=$H$1,OR(J260&gt;=$J$1,K260="LB")),"Binding",AND(I260&gt;=$I$1,OR(J260&gt;=$J$1,K260="LB")),"Binding",K260="Severe LB","Binding"),"Not Binding"),"-")</f>
        <v>-</v>
      </c>
      <c r="M260">
        <f>IFERROR(_xlfn.NUMBERVALUE(VLOOKUP(A260,'FBS input file'!A:L,12,0)),"No")</f>
        <v>0</v>
      </c>
      <c r="N260" t="str">
        <f>VLOOKUP(A260,'All Plates'!A:K,3,0)</f>
        <v>Consistent Expert</v>
      </c>
      <c r="O260" t="str">
        <f>VLOOKUP(A260,'All Plates'!A:K,7,0)</f>
        <v>high purity</v>
      </c>
      <c r="P260">
        <f t="shared" si="19"/>
        <v>-10000</v>
      </c>
      <c r="Q260" s="53">
        <f t="shared" si="20"/>
        <v>0</v>
      </c>
    </row>
    <row r="261" spans="1:17" x14ac:dyDescent="0.25">
      <c r="A261" t="str">
        <f>'All Plates'!A242</f>
        <v>P3_E01</v>
      </c>
      <c r="B261" s="5" t="str">
        <f>'All Plates'!J242</f>
        <v>0110705999</v>
      </c>
      <c r="C261" t="s">
        <v>4461</v>
      </c>
      <c r="D261" t="str">
        <f>IFERROR('All Plates'!K242,"Not Binding")</f>
        <v>Not Binding</v>
      </c>
      <c r="E261" t="str">
        <f>IF(ISNUMBER(SEARCH("Waterlogsy",VLOOKUP(A261,'FBS input file'!A:I,9,0))),"Yes","No")</f>
        <v>No</v>
      </c>
      <c r="F261" t="str">
        <f>IF(ISNUMBER(SEARCH("T2",VLOOKUP(A261,'FBS input file'!A:I,9,0))),"Yes","No")</f>
        <v>No</v>
      </c>
      <c r="G261" t="str">
        <f>IF(ISNUMBER(SEARCH("1D",VLOOKUP(A261,'FBS input file'!A:I,9,0))),"Yes","No")</f>
        <v>No</v>
      </c>
      <c r="H261" s="57">
        <f>IFERROR(_xlfn.NUMBERVALUE(VLOOKUP(A261,'FBS input file'!A:M,13,0)),0)</f>
        <v>0</v>
      </c>
      <c r="I261" s="55">
        <f>IFERROR(_xlfn.NUMBERVALUE(VLOOKUP(A261,'FBS input file'!A:M,11,0)),0)</f>
        <v>0</v>
      </c>
      <c r="J261" s="76" cm="1">
        <f t="array" aca="1" ref="J261" ca="1">IFERROR(ROUND(LOOKUP(9.99999999999999E+307,--MID(VLOOKUP(A261,'FBS input file'!A:L,10,0),MIN(FIND({0,1,2,3,4,5,6,7,8,9},VLOOKUP(A261,'FBS input file'!A:L,10,0)&amp;"0123456789")),ROW(INDIRECT("1:20")))),0),0)</f>
        <v>0</v>
      </c>
      <c r="K261" t="str" cm="1">
        <f t="array" ref="K261">_xlfn.IFS(ISNUMBER(SEARCH("*severe*",VLOOKUP(A261,'FBS input file'!A:M,10,0)))=TRUE,"Severe LB",ISNUMBER(SEARCH("*LB*",VLOOKUP(A261,'FBS input file'!A:M,10,0)))=TRUE,"LB",ISNUMBER(SEARCH("*LB*",VLOOKUP(A261,'FBS input file'!A:M,10,0)))=FALSE,"No")</f>
        <v>No</v>
      </c>
      <c r="L261" t="str" cm="1">
        <f t="array" ref="L261">IF(D261="Binding",IFERROR(_xlfn.IFS(AND(H261&gt;=$H$1,I261&gt;=$I$1),"Binding",AND(H261&gt;=$H$1,OR(J261&gt;=$J$1,K261="LB")),"Binding",AND(I261&gt;=$I$1,OR(J261&gt;=$J$1,K261="LB")),"Binding",K261="Severe LB","Binding"),"Not Binding"),"-")</f>
        <v>-</v>
      </c>
      <c r="M261">
        <f>IFERROR(_xlfn.NUMBERVALUE(VLOOKUP(A261,'FBS input file'!A:L,12,0)),"No")</f>
        <v>0</v>
      </c>
      <c r="N261" t="str">
        <f>VLOOKUP(A261,'All Plates'!A:K,3,0)</f>
        <v>Consistent Expert</v>
      </c>
      <c r="O261" t="str">
        <f>VLOOKUP(A261,'All Plates'!A:K,7,0)</f>
        <v>high purity</v>
      </c>
      <c r="P261">
        <f t="shared" si="19"/>
        <v>-10000</v>
      </c>
      <c r="Q261" s="53">
        <f t="shared" si="20"/>
        <v>0</v>
      </c>
    </row>
    <row r="262" spans="1:17" x14ac:dyDescent="0.25">
      <c r="A262" t="str">
        <f>'All Plates'!A243</f>
        <v>P3_E02</v>
      </c>
      <c r="B262" s="5" t="str">
        <f>'All Plates'!J243</f>
        <v>0110705998</v>
      </c>
      <c r="C262" t="s">
        <v>4462</v>
      </c>
      <c r="D262" t="str">
        <f>IFERROR('All Plates'!K243,"Not Binding")</f>
        <v>Not Binding</v>
      </c>
      <c r="E262" t="str">
        <f>IF(ISNUMBER(SEARCH("Waterlogsy",VLOOKUP(A262,'FBS input file'!A:I,9,0))),"Yes","No")</f>
        <v>No</v>
      </c>
      <c r="F262" t="str">
        <f>IF(ISNUMBER(SEARCH("T2",VLOOKUP(A262,'FBS input file'!A:I,9,0))),"Yes","No")</f>
        <v>No</v>
      </c>
      <c r="G262" t="str">
        <f>IF(ISNUMBER(SEARCH("1D",VLOOKUP(A262,'FBS input file'!A:I,9,0))),"Yes","No")</f>
        <v>No</v>
      </c>
      <c r="H262" s="57">
        <f>IFERROR(_xlfn.NUMBERVALUE(VLOOKUP(A262,'FBS input file'!A:M,13,0)),0)</f>
        <v>0</v>
      </c>
      <c r="I262" s="55">
        <f>IFERROR(_xlfn.NUMBERVALUE(VLOOKUP(A262,'FBS input file'!A:M,11,0)),0)</f>
        <v>0</v>
      </c>
      <c r="J262" s="76" cm="1">
        <f t="array" aca="1" ref="J262" ca="1">IFERROR(ROUND(LOOKUP(9.99999999999999E+307,--MID(VLOOKUP(A262,'FBS input file'!A:L,10,0),MIN(FIND({0,1,2,3,4,5,6,7,8,9},VLOOKUP(A262,'FBS input file'!A:L,10,0)&amp;"0123456789")),ROW(INDIRECT("1:20")))),0),0)</f>
        <v>0</v>
      </c>
      <c r="K262" t="str" cm="1">
        <f t="array" ref="K262">_xlfn.IFS(ISNUMBER(SEARCH("*severe*",VLOOKUP(A262,'FBS input file'!A:M,10,0)))=TRUE,"Severe LB",ISNUMBER(SEARCH("*LB*",VLOOKUP(A262,'FBS input file'!A:M,10,0)))=TRUE,"LB",ISNUMBER(SEARCH("*LB*",VLOOKUP(A262,'FBS input file'!A:M,10,0)))=FALSE,"No")</f>
        <v>No</v>
      </c>
      <c r="L262" t="str" cm="1">
        <f t="array" ref="L262">IF(D262="Binding",IFERROR(_xlfn.IFS(AND(H262&gt;=$H$1,I262&gt;=$I$1),"Binding",AND(H262&gt;=$H$1,OR(J262&gt;=$J$1,K262="LB")),"Binding",AND(I262&gt;=$I$1,OR(J262&gt;=$J$1,K262="LB")),"Binding",K262="Severe LB","Binding"),"Not Binding"),"-")</f>
        <v>-</v>
      </c>
      <c r="M262">
        <f>IFERROR(_xlfn.NUMBERVALUE(VLOOKUP(A262,'FBS input file'!A:L,12,0)),"No")</f>
        <v>0</v>
      </c>
      <c r="N262" t="str">
        <f>VLOOKUP(A262,'All Plates'!A:K,3,0)</f>
        <v>Inconsistent Expert</v>
      </c>
      <c r="O262" t="str">
        <f>VLOOKUP(A262,'All Plates'!A:K,7,0)</f>
        <v>low solubility</v>
      </c>
      <c r="P262">
        <f t="shared" si="19"/>
        <v>-10000</v>
      </c>
      <c r="Q262" s="53">
        <f t="shared" si="20"/>
        <v>0</v>
      </c>
    </row>
    <row r="263" spans="1:17" x14ac:dyDescent="0.25">
      <c r="A263" t="str">
        <f>'All Plates'!A244</f>
        <v>P3_E03</v>
      </c>
      <c r="B263" s="5" t="str">
        <f>'All Plates'!J244</f>
        <v>0110705997</v>
      </c>
      <c r="C263" t="s">
        <v>4463</v>
      </c>
      <c r="D263" t="str">
        <f>IFERROR('All Plates'!K244,"Not Binding")</f>
        <v>Not Binding</v>
      </c>
      <c r="E263" t="str">
        <f>IF(ISNUMBER(SEARCH("Waterlogsy",VLOOKUP(A263,'FBS input file'!A:I,9,0))),"Yes","No")</f>
        <v>No</v>
      </c>
      <c r="F263" t="str">
        <f>IF(ISNUMBER(SEARCH("T2",VLOOKUP(A263,'FBS input file'!A:I,9,0))),"Yes","No")</f>
        <v>No</v>
      </c>
      <c r="G263" t="str">
        <f>IF(ISNUMBER(SEARCH("1D",VLOOKUP(A263,'FBS input file'!A:I,9,0))),"Yes","No")</f>
        <v>No</v>
      </c>
      <c r="H263" s="57">
        <f>IFERROR(_xlfn.NUMBERVALUE(VLOOKUP(A263,'FBS input file'!A:M,13,0)),0)</f>
        <v>0</v>
      </c>
      <c r="I263" s="55">
        <f>IFERROR(_xlfn.NUMBERVALUE(VLOOKUP(A263,'FBS input file'!A:M,11,0)),0)</f>
        <v>0</v>
      </c>
      <c r="J263" s="76" cm="1">
        <f t="array" aca="1" ref="J263" ca="1">IFERROR(ROUND(LOOKUP(9.99999999999999E+307,--MID(VLOOKUP(A263,'FBS input file'!A:L,10,0),MIN(FIND({0,1,2,3,4,5,6,7,8,9},VLOOKUP(A263,'FBS input file'!A:L,10,0)&amp;"0123456789")),ROW(INDIRECT("1:20")))),0),0)</f>
        <v>0</v>
      </c>
      <c r="K263" t="str" cm="1">
        <f t="array" ref="K263">_xlfn.IFS(ISNUMBER(SEARCH("*severe*",VLOOKUP(A263,'FBS input file'!A:M,10,0)))=TRUE,"Severe LB",ISNUMBER(SEARCH("*LB*",VLOOKUP(A263,'FBS input file'!A:M,10,0)))=TRUE,"LB",ISNUMBER(SEARCH("*LB*",VLOOKUP(A263,'FBS input file'!A:M,10,0)))=FALSE,"No")</f>
        <v>No</v>
      </c>
      <c r="L263" t="str" cm="1">
        <f t="array" ref="L263">IF(D263="Binding",IFERROR(_xlfn.IFS(AND(H263&gt;=$H$1,I263&gt;=$I$1),"Binding",AND(H263&gt;=$H$1,OR(J263&gt;=$J$1,K263="LB")),"Binding",AND(I263&gt;=$I$1,OR(J263&gt;=$J$1,K263="LB")),"Binding",K263="Severe LB","Binding"),"Not Binding"),"-")</f>
        <v>-</v>
      </c>
      <c r="M263">
        <f>IFERROR(_xlfn.NUMBERVALUE(VLOOKUP(A263,'FBS input file'!A:L,12,0)),"No")</f>
        <v>0</v>
      </c>
      <c r="N263" t="str">
        <f>VLOOKUP(A263,'All Plates'!A:K,3,0)</f>
        <v>Consistent Expert</v>
      </c>
      <c r="O263" t="str">
        <f>VLOOKUP(A263,'All Plates'!A:K,7,0)</f>
        <v>high purity</v>
      </c>
      <c r="P263">
        <f t="shared" si="19"/>
        <v>-10000</v>
      </c>
      <c r="Q263" s="53">
        <f t="shared" si="20"/>
        <v>0</v>
      </c>
    </row>
    <row r="264" spans="1:17" x14ac:dyDescent="0.25">
      <c r="A264" t="str">
        <f>'All Plates'!A245</f>
        <v>P3_E04</v>
      </c>
      <c r="B264" s="5" t="str">
        <f>'All Plates'!J245</f>
        <v>0110705996</v>
      </c>
      <c r="C264" t="s">
        <v>4464</v>
      </c>
      <c r="D264" t="str">
        <f>IFERROR('All Plates'!K245,"Not Binding")</f>
        <v>Not Binding</v>
      </c>
      <c r="E264" t="str">
        <f>IF(ISNUMBER(SEARCH("Waterlogsy",VLOOKUP(A264,'FBS input file'!A:I,9,0))),"Yes","No")</f>
        <v>No</v>
      </c>
      <c r="F264" t="str">
        <f>IF(ISNUMBER(SEARCH("T2",VLOOKUP(A264,'FBS input file'!A:I,9,0))),"Yes","No")</f>
        <v>No</v>
      </c>
      <c r="G264" t="str">
        <f>IF(ISNUMBER(SEARCH("1D",VLOOKUP(A264,'FBS input file'!A:I,9,0))),"Yes","No")</f>
        <v>No</v>
      </c>
      <c r="H264" s="57">
        <f>IFERROR(_xlfn.NUMBERVALUE(VLOOKUP(A264,'FBS input file'!A:M,13,0)),0)</f>
        <v>0</v>
      </c>
      <c r="I264" s="55">
        <f>IFERROR(_xlfn.NUMBERVALUE(VLOOKUP(A264,'FBS input file'!A:M,11,0)),0)</f>
        <v>0</v>
      </c>
      <c r="J264" s="76" cm="1">
        <f t="array" aca="1" ref="J264" ca="1">IFERROR(ROUND(LOOKUP(9.99999999999999E+307,--MID(VLOOKUP(A264,'FBS input file'!A:L,10,0),MIN(FIND({0,1,2,3,4,5,6,7,8,9},VLOOKUP(A264,'FBS input file'!A:L,10,0)&amp;"0123456789")),ROW(INDIRECT("1:20")))),0),0)</f>
        <v>0</v>
      </c>
      <c r="K264" t="str" cm="1">
        <f t="array" ref="K264">_xlfn.IFS(ISNUMBER(SEARCH("*severe*",VLOOKUP(A264,'FBS input file'!A:M,10,0)))=TRUE,"Severe LB",ISNUMBER(SEARCH("*LB*",VLOOKUP(A264,'FBS input file'!A:M,10,0)))=TRUE,"LB",ISNUMBER(SEARCH("*LB*",VLOOKUP(A264,'FBS input file'!A:M,10,0)))=FALSE,"No")</f>
        <v>No</v>
      </c>
      <c r="L264" t="str" cm="1">
        <f t="array" ref="L264">IF(D264="Binding",IFERROR(_xlfn.IFS(AND(H264&gt;=$H$1,I264&gt;=$I$1),"Binding",AND(H264&gt;=$H$1,OR(J264&gt;=$J$1,K264="LB")),"Binding",AND(I264&gt;=$I$1,OR(J264&gt;=$J$1,K264="LB")),"Binding",K264="Severe LB","Binding"),"Not Binding"),"-")</f>
        <v>-</v>
      </c>
      <c r="M264">
        <f>IFERROR(_xlfn.NUMBERVALUE(VLOOKUP(A264,'FBS input file'!A:L,12,0)),"No")</f>
        <v>0</v>
      </c>
      <c r="N264" t="str">
        <f>VLOOKUP(A264,'All Plates'!A:K,3,0)</f>
        <v>Consistent Expert</v>
      </c>
      <c r="O264" t="str">
        <f>VLOOKUP(A264,'All Plates'!A:K,7,0)</f>
        <v>high purity</v>
      </c>
      <c r="P264">
        <f t="shared" si="19"/>
        <v>-10000</v>
      </c>
      <c r="Q264" s="53">
        <f t="shared" si="20"/>
        <v>0</v>
      </c>
    </row>
    <row r="265" spans="1:17" x14ac:dyDescent="0.25">
      <c r="A265" t="str">
        <f>'All Plates'!A246</f>
        <v>P3_E05</v>
      </c>
      <c r="B265" s="5" t="str">
        <f>'All Plates'!J246</f>
        <v>0110705995</v>
      </c>
      <c r="C265" t="s">
        <v>4465</v>
      </c>
      <c r="D265" t="str">
        <f>IFERROR('All Plates'!K246,"Not Binding")</f>
        <v>Not Binding</v>
      </c>
      <c r="E265" t="str">
        <f>IF(ISNUMBER(SEARCH("Waterlogsy",VLOOKUP(A265,'FBS input file'!A:I,9,0))),"Yes","No")</f>
        <v>No</v>
      </c>
      <c r="F265" t="str">
        <f>IF(ISNUMBER(SEARCH("T2",VLOOKUP(A265,'FBS input file'!A:I,9,0))),"Yes","No")</f>
        <v>No</v>
      </c>
      <c r="G265" t="str">
        <f>IF(ISNUMBER(SEARCH("1D",VLOOKUP(A265,'FBS input file'!A:I,9,0))),"Yes","No")</f>
        <v>No</v>
      </c>
      <c r="H265" s="57">
        <f>IFERROR(_xlfn.NUMBERVALUE(VLOOKUP(A265,'FBS input file'!A:M,13,0)),0)</f>
        <v>0</v>
      </c>
      <c r="I265" s="55">
        <f>IFERROR(_xlfn.NUMBERVALUE(VLOOKUP(A265,'FBS input file'!A:M,11,0)),0)</f>
        <v>0</v>
      </c>
      <c r="J265" s="76" cm="1">
        <f t="array" aca="1" ref="J265" ca="1">IFERROR(ROUND(LOOKUP(9.99999999999999E+307,--MID(VLOOKUP(A265,'FBS input file'!A:L,10,0),MIN(FIND({0,1,2,3,4,5,6,7,8,9},VLOOKUP(A265,'FBS input file'!A:L,10,0)&amp;"0123456789")),ROW(INDIRECT("1:20")))),0),0)</f>
        <v>0</v>
      </c>
      <c r="K265" t="str" cm="1">
        <f t="array" ref="K265">_xlfn.IFS(ISNUMBER(SEARCH("*severe*",VLOOKUP(A265,'FBS input file'!A:M,10,0)))=TRUE,"Severe LB",ISNUMBER(SEARCH("*LB*",VLOOKUP(A265,'FBS input file'!A:M,10,0)))=TRUE,"LB",ISNUMBER(SEARCH("*LB*",VLOOKUP(A265,'FBS input file'!A:M,10,0)))=FALSE,"No")</f>
        <v>No</v>
      </c>
      <c r="L265" t="str" cm="1">
        <f t="array" ref="L265">IF(D265="Binding",IFERROR(_xlfn.IFS(AND(H265&gt;=$H$1,I265&gt;=$I$1),"Binding",AND(H265&gt;=$H$1,OR(J265&gt;=$J$1,K265="LB")),"Binding",AND(I265&gt;=$I$1,OR(J265&gt;=$J$1,K265="LB")),"Binding",K265="Severe LB","Binding"),"Not Binding"),"-")</f>
        <v>-</v>
      </c>
      <c r="M265">
        <f>IFERROR(_xlfn.NUMBERVALUE(VLOOKUP(A265,'FBS input file'!A:L,12,0)),"No")</f>
        <v>0</v>
      </c>
      <c r="N265" t="str">
        <f>VLOOKUP(A265,'All Plates'!A:K,3,0)</f>
        <v>Consistent Expert</v>
      </c>
      <c r="O265" t="str">
        <f>VLOOKUP(A265,'All Plates'!A:K,7,0)</f>
        <v>high purity*</v>
      </c>
      <c r="P265">
        <f t="shared" si="19"/>
        <v>-10000</v>
      </c>
      <c r="Q265" s="53">
        <f t="shared" si="20"/>
        <v>0</v>
      </c>
    </row>
    <row r="266" spans="1:17" x14ac:dyDescent="0.25">
      <c r="A266" t="str">
        <f>'All Plates'!A247</f>
        <v>P3_E06</v>
      </c>
      <c r="B266" s="5" t="str">
        <f>'All Plates'!J247</f>
        <v>0110705994</v>
      </c>
      <c r="C266" t="s">
        <v>4466</v>
      </c>
      <c r="D266" t="str">
        <f>IFERROR('All Plates'!K247,"Not Binding")</f>
        <v>Not Binding</v>
      </c>
      <c r="E266" t="str">
        <f>IF(ISNUMBER(SEARCH("Waterlogsy",VLOOKUP(A266,'FBS input file'!A:I,9,0))),"Yes","No")</f>
        <v>No</v>
      </c>
      <c r="F266" t="str">
        <f>IF(ISNUMBER(SEARCH("T2",VLOOKUP(A266,'FBS input file'!A:I,9,0))),"Yes","No")</f>
        <v>No</v>
      </c>
      <c r="G266" t="str">
        <f>IF(ISNUMBER(SEARCH("1D",VLOOKUP(A266,'FBS input file'!A:I,9,0))),"Yes","No")</f>
        <v>No</v>
      </c>
      <c r="H266" s="57">
        <f>IFERROR(_xlfn.NUMBERVALUE(VLOOKUP(A266,'FBS input file'!A:M,13,0)),0)</f>
        <v>0</v>
      </c>
      <c r="I266" s="55">
        <f>IFERROR(_xlfn.NUMBERVALUE(VLOOKUP(A266,'FBS input file'!A:M,11,0)),0)</f>
        <v>0</v>
      </c>
      <c r="J266" s="76" cm="1">
        <f t="array" aca="1" ref="J266" ca="1">IFERROR(ROUND(LOOKUP(9.99999999999999E+307,--MID(VLOOKUP(A266,'FBS input file'!A:L,10,0),MIN(FIND({0,1,2,3,4,5,6,7,8,9},VLOOKUP(A266,'FBS input file'!A:L,10,0)&amp;"0123456789")),ROW(INDIRECT("1:20")))),0),0)</f>
        <v>0</v>
      </c>
      <c r="K266" t="str" cm="1">
        <f t="array" ref="K266">_xlfn.IFS(ISNUMBER(SEARCH("*severe*",VLOOKUP(A266,'FBS input file'!A:M,10,0)))=TRUE,"Severe LB",ISNUMBER(SEARCH("*LB*",VLOOKUP(A266,'FBS input file'!A:M,10,0)))=TRUE,"LB",ISNUMBER(SEARCH("*LB*",VLOOKUP(A266,'FBS input file'!A:M,10,0)))=FALSE,"No")</f>
        <v>No</v>
      </c>
      <c r="L266" t="str" cm="1">
        <f t="array" ref="L266">IF(D266="Binding",IFERROR(_xlfn.IFS(AND(H266&gt;=$H$1,I266&gt;=$I$1),"Binding",AND(H266&gt;=$H$1,OR(J266&gt;=$J$1,K266="LB")),"Binding",AND(I266&gt;=$I$1,OR(J266&gt;=$J$1,K266="LB")),"Binding",K266="Severe LB","Binding"),"Not Binding"),"-")</f>
        <v>-</v>
      </c>
      <c r="M266">
        <f>IFERROR(_xlfn.NUMBERVALUE(VLOOKUP(A266,'FBS input file'!A:L,12,0)),"No")</f>
        <v>0</v>
      </c>
      <c r="N266" t="str">
        <f>VLOOKUP(A266,'All Plates'!A:K,3,0)</f>
        <v>Consistent Expert</v>
      </c>
      <c r="O266" t="str">
        <f>VLOOKUP(A266,'All Plates'!A:K,7,0)</f>
        <v>high purity</v>
      </c>
      <c r="P266">
        <f t="shared" si="19"/>
        <v>-10000</v>
      </c>
      <c r="Q266" s="53">
        <f t="shared" si="20"/>
        <v>0</v>
      </c>
    </row>
    <row r="267" spans="1:17" x14ac:dyDescent="0.25">
      <c r="A267" t="str">
        <f>'All Plates'!A248</f>
        <v>P3_E07</v>
      </c>
      <c r="B267" s="5" t="str">
        <f>'All Plates'!J248</f>
        <v>0110705993</v>
      </c>
      <c r="C267" t="s">
        <v>4467</v>
      </c>
      <c r="D267" t="str">
        <f>IFERROR('All Plates'!K248,"Not Binding")</f>
        <v>Not Binding</v>
      </c>
      <c r="E267" t="str">
        <f>IF(ISNUMBER(SEARCH("Waterlogsy",VLOOKUP(A267,'FBS input file'!A:I,9,0))),"Yes","No")</f>
        <v>No</v>
      </c>
      <c r="F267" t="str">
        <f>IF(ISNUMBER(SEARCH("T2",VLOOKUP(A267,'FBS input file'!A:I,9,0))),"Yes","No")</f>
        <v>No</v>
      </c>
      <c r="G267" t="str">
        <f>IF(ISNUMBER(SEARCH("1D",VLOOKUP(A267,'FBS input file'!A:I,9,0))),"Yes","No")</f>
        <v>No</v>
      </c>
      <c r="H267" s="57">
        <f>IFERROR(_xlfn.NUMBERVALUE(VLOOKUP(A267,'FBS input file'!A:M,13,0)),0)</f>
        <v>0</v>
      </c>
      <c r="I267" s="55">
        <f>IFERROR(_xlfn.NUMBERVALUE(VLOOKUP(A267,'FBS input file'!A:M,11,0)),0)</f>
        <v>0</v>
      </c>
      <c r="J267" s="76" cm="1">
        <f t="array" aca="1" ref="J267" ca="1">IFERROR(ROUND(LOOKUP(9.99999999999999E+307,--MID(VLOOKUP(A267,'FBS input file'!A:L,10,0),MIN(FIND({0,1,2,3,4,5,6,7,8,9},VLOOKUP(A267,'FBS input file'!A:L,10,0)&amp;"0123456789")),ROW(INDIRECT("1:20")))),0),0)</f>
        <v>0</v>
      </c>
      <c r="K267" t="str" cm="1">
        <f t="array" ref="K267">_xlfn.IFS(ISNUMBER(SEARCH("*severe*",VLOOKUP(A267,'FBS input file'!A:M,10,0)))=TRUE,"Severe LB",ISNUMBER(SEARCH("*LB*",VLOOKUP(A267,'FBS input file'!A:M,10,0)))=TRUE,"LB",ISNUMBER(SEARCH("*LB*",VLOOKUP(A267,'FBS input file'!A:M,10,0)))=FALSE,"No")</f>
        <v>No</v>
      </c>
      <c r="L267" t="str" cm="1">
        <f t="array" ref="L267">IF(D267="Binding",IFERROR(_xlfn.IFS(AND(H267&gt;=$H$1,I267&gt;=$I$1),"Binding",AND(H267&gt;=$H$1,OR(J267&gt;=$J$1,K267="LB")),"Binding",AND(I267&gt;=$I$1,OR(J267&gt;=$J$1,K267="LB")),"Binding",K267="Severe LB","Binding"),"Not Binding"),"-")</f>
        <v>-</v>
      </c>
      <c r="M267">
        <f>IFERROR(_xlfn.NUMBERVALUE(VLOOKUP(A267,'FBS input file'!A:L,12,0)),"No")</f>
        <v>0</v>
      </c>
      <c r="N267" t="str">
        <f>VLOOKUP(A267,'All Plates'!A:K,3,0)</f>
        <v>Inconsistent Expert</v>
      </c>
      <c r="O267" t="str">
        <f>VLOOKUP(A267,'All Plates'!A:K,7,0)</f>
        <v>addtional signals or too few signals</v>
      </c>
      <c r="P267">
        <f t="shared" si="19"/>
        <v>-10000</v>
      </c>
      <c r="Q267" s="53">
        <f t="shared" si="20"/>
        <v>0</v>
      </c>
    </row>
    <row r="268" spans="1:17" x14ac:dyDescent="0.25">
      <c r="A268" t="str">
        <f>'All Plates'!A249</f>
        <v>P3_E08</v>
      </c>
      <c r="B268" s="5" t="str">
        <f>'All Plates'!J249</f>
        <v>0110705992</v>
      </c>
      <c r="C268" t="s">
        <v>4468</v>
      </c>
      <c r="D268" t="str">
        <f>IFERROR('All Plates'!K249,"Not Binding")</f>
        <v>Not Binding</v>
      </c>
      <c r="E268" t="str">
        <f>IF(ISNUMBER(SEARCH("Waterlogsy",VLOOKUP(A268,'FBS input file'!A:I,9,0))),"Yes","No")</f>
        <v>No</v>
      </c>
      <c r="F268" t="str">
        <f>IF(ISNUMBER(SEARCH("T2",VLOOKUP(A268,'FBS input file'!A:I,9,0))),"Yes","No")</f>
        <v>No</v>
      </c>
      <c r="G268" t="str">
        <f>IF(ISNUMBER(SEARCH("1D",VLOOKUP(A268,'FBS input file'!A:I,9,0))),"Yes","No")</f>
        <v>No</v>
      </c>
      <c r="H268" s="57">
        <f>IFERROR(_xlfn.NUMBERVALUE(VLOOKUP(A268,'FBS input file'!A:M,13,0)),0)</f>
        <v>0</v>
      </c>
      <c r="I268" s="55">
        <f>IFERROR(_xlfn.NUMBERVALUE(VLOOKUP(A268,'FBS input file'!A:M,11,0)),0)</f>
        <v>0</v>
      </c>
      <c r="J268" s="76" cm="1">
        <f t="array" aca="1" ref="J268" ca="1">IFERROR(ROUND(LOOKUP(9.99999999999999E+307,--MID(VLOOKUP(A268,'FBS input file'!A:L,10,0),MIN(FIND({0,1,2,3,4,5,6,7,8,9},VLOOKUP(A268,'FBS input file'!A:L,10,0)&amp;"0123456789")),ROW(INDIRECT("1:20")))),0),0)</f>
        <v>0</v>
      </c>
      <c r="K268" t="str" cm="1">
        <f t="array" ref="K268">_xlfn.IFS(ISNUMBER(SEARCH("*severe*",VLOOKUP(A268,'FBS input file'!A:M,10,0)))=TRUE,"Severe LB",ISNUMBER(SEARCH("*LB*",VLOOKUP(A268,'FBS input file'!A:M,10,0)))=TRUE,"LB",ISNUMBER(SEARCH("*LB*",VLOOKUP(A268,'FBS input file'!A:M,10,0)))=FALSE,"No")</f>
        <v>No</v>
      </c>
      <c r="L268" t="str" cm="1">
        <f t="array" ref="L268">IF(D268="Binding",IFERROR(_xlfn.IFS(AND(H268&gt;=$H$1,I268&gt;=$I$1),"Binding",AND(H268&gt;=$H$1,OR(J268&gt;=$J$1,K268="LB")),"Binding",AND(I268&gt;=$I$1,OR(J268&gt;=$J$1,K268="LB")),"Binding",K268="Severe LB","Binding"),"Not Binding"),"-")</f>
        <v>-</v>
      </c>
      <c r="M268">
        <f>IFERROR(_xlfn.NUMBERVALUE(VLOOKUP(A268,'FBS input file'!A:L,12,0)),"No")</f>
        <v>0</v>
      </c>
      <c r="N268" t="str">
        <f>VLOOKUP(A268,'All Plates'!A:K,3,0)</f>
        <v>Consistent Expert</v>
      </c>
      <c r="O268" t="str">
        <f>VLOOKUP(A268,'All Plates'!A:K,7,0)</f>
        <v>medium purity*</v>
      </c>
      <c r="P268">
        <f t="shared" si="19"/>
        <v>-10000</v>
      </c>
      <c r="Q268" s="53">
        <f t="shared" si="20"/>
        <v>0</v>
      </c>
    </row>
    <row r="269" spans="1:17" x14ac:dyDescent="0.25">
      <c r="A269" t="str">
        <f>'All Plates'!A250</f>
        <v>P3_E09</v>
      </c>
      <c r="B269" s="5" t="str">
        <f>'All Plates'!J250</f>
        <v>0110705991</v>
      </c>
      <c r="C269" t="s">
        <v>4469</v>
      </c>
      <c r="D269" t="str">
        <f>IFERROR('All Plates'!K250,"Not Binding")</f>
        <v>Not Binding</v>
      </c>
      <c r="E269" t="str">
        <f>IF(ISNUMBER(SEARCH("Waterlogsy",VLOOKUP(A269,'FBS input file'!A:I,9,0))),"Yes","No")</f>
        <v>No</v>
      </c>
      <c r="F269" t="str">
        <f>IF(ISNUMBER(SEARCH("T2",VLOOKUP(A269,'FBS input file'!A:I,9,0))),"Yes","No")</f>
        <v>No</v>
      </c>
      <c r="G269" t="str">
        <f>IF(ISNUMBER(SEARCH("1D",VLOOKUP(A269,'FBS input file'!A:I,9,0))),"Yes","No")</f>
        <v>No</v>
      </c>
      <c r="H269" s="57">
        <f>IFERROR(_xlfn.NUMBERVALUE(VLOOKUP(A269,'FBS input file'!A:M,13,0)),0)</f>
        <v>0</v>
      </c>
      <c r="I269" s="55">
        <f>IFERROR(_xlfn.NUMBERVALUE(VLOOKUP(A269,'FBS input file'!A:M,11,0)),0)</f>
        <v>0</v>
      </c>
      <c r="J269" s="76" cm="1">
        <f t="array" aca="1" ref="J269" ca="1">IFERROR(ROUND(LOOKUP(9.99999999999999E+307,--MID(VLOOKUP(A269,'FBS input file'!A:L,10,0),MIN(FIND({0,1,2,3,4,5,6,7,8,9},VLOOKUP(A269,'FBS input file'!A:L,10,0)&amp;"0123456789")),ROW(INDIRECT("1:20")))),0),0)</f>
        <v>0</v>
      </c>
      <c r="K269" t="str" cm="1">
        <f t="array" ref="K269">_xlfn.IFS(ISNUMBER(SEARCH("*severe*",VLOOKUP(A269,'FBS input file'!A:M,10,0)))=TRUE,"Severe LB",ISNUMBER(SEARCH("*LB*",VLOOKUP(A269,'FBS input file'!A:M,10,0)))=TRUE,"LB",ISNUMBER(SEARCH("*LB*",VLOOKUP(A269,'FBS input file'!A:M,10,0)))=FALSE,"No")</f>
        <v>No</v>
      </c>
      <c r="L269" t="str" cm="1">
        <f t="array" ref="L269">IF(D269="Binding",IFERROR(_xlfn.IFS(AND(H269&gt;=$H$1,I269&gt;=$I$1),"Binding",AND(H269&gt;=$H$1,OR(J269&gt;=$J$1,K269="LB")),"Binding",AND(I269&gt;=$I$1,OR(J269&gt;=$J$1,K269="LB")),"Binding",K269="Severe LB","Binding"),"Not Binding"),"-")</f>
        <v>-</v>
      </c>
      <c r="M269">
        <f>IFERROR(_xlfn.NUMBERVALUE(VLOOKUP(A269,'FBS input file'!A:L,12,0)),"No")</f>
        <v>0</v>
      </c>
      <c r="N269" t="str">
        <f>VLOOKUP(A269,'All Plates'!A:K,3,0)</f>
        <v>Consistent Expert</v>
      </c>
      <c r="O269" t="str">
        <f>VLOOKUP(A269,'All Plates'!A:K,7,0)</f>
        <v>addtional signals or too few signals</v>
      </c>
      <c r="P269">
        <f t="shared" si="19"/>
        <v>-10000</v>
      </c>
      <c r="Q269" s="53">
        <f t="shared" si="20"/>
        <v>0</v>
      </c>
    </row>
    <row r="270" spans="1:17" x14ac:dyDescent="0.25">
      <c r="A270" t="str">
        <f>'All Plates'!A251</f>
        <v>P3_E10</v>
      </c>
      <c r="B270" s="5" t="str">
        <f>'All Plates'!J251</f>
        <v>0110705990</v>
      </c>
      <c r="C270" t="s">
        <v>4470</v>
      </c>
      <c r="D270" t="str">
        <f>IFERROR('All Plates'!K251,"Not Binding")</f>
        <v>Not Binding</v>
      </c>
      <c r="E270" t="str">
        <f>IF(ISNUMBER(SEARCH("Waterlogsy",VLOOKUP(A270,'FBS input file'!A:I,9,0))),"Yes","No")</f>
        <v>No</v>
      </c>
      <c r="F270" t="str">
        <f>IF(ISNUMBER(SEARCH("T2",VLOOKUP(A270,'FBS input file'!A:I,9,0))),"Yes","No")</f>
        <v>No</v>
      </c>
      <c r="G270" t="str">
        <f>IF(ISNUMBER(SEARCH("1D",VLOOKUP(A270,'FBS input file'!A:I,9,0))),"Yes","No")</f>
        <v>No</v>
      </c>
      <c r="H270" s="57">
        <f>IFERROR(_xlfn.NUMBERVALUE(VLOOKUP(A270,'FBS input file'!A:M,13,0)),0)</f>
        <v>0</v>
      </c>
      <c r="I270" s="55">
        <f>IFERROR(_xlfn.NUMBERVALUE(VLOOKUP(A270,'FBS input file'!A:M,11,0)),0)</f>
        <v>0</v>
      </c>
      <c r="J270" s="76" cm="1">
        <f t="array" aca="1" ref="J270" ca="1">IFERROR(ROUND(LOOKUP(9.99999999999999E+307,--MID(VLOOKUP(A270,'FBS input file'!A:L,10,0),MIN(FIND({0,1,2,3,4,5,6,7,8,9},VLOOKUP(A270,'FBS input file'!A:L,10,0)&amp;"0123456789")),ROW(INDIRECT("1:20")))),0),0)</f>
        <v>0</v>
      </c>
      <c r="K270" t="str" cm="1">
        <f t="array" ref="K270">_xlfn.IFS(ISNUMBER(SEARCH("*severe*",VLOOKUP(A270,'FBS input file'!A:M,10,0)))=TRUE,"Severe LB",ISNUMBER(SEARCH("*LB*",VLOOKUP(A270,'FBS input file'!A:M,10,0)))=TRUE,"LB",ISNUMBER(SEARCH("*LB*",VLOOKUP(A270,'FBS input file'!A:M,10,0)))=FALSE,"No")</f>
        <v>No</v>
      </c>
      <c r="L270" t="str" cm="1">
        <f t="array" ref="L270">IF(D270="Binding",IFERROR(_xlfn.IFS(AND(H270&gt;=$H$1,I270&gt;=$I$1),"Binding",AND(H270&gt;=$H$1,OR(J270&gt;=$J$1,K270="LB")),"Binding",AND(I270&gt;=$I$1,OR(J270&gt;=$J$1,K270="LB")),"Binding",K270="Severe LB","Binding"),"Not Binding"),"-")</f>
        <v>-</v>
      </c>
      <c r="M270">
        <f>IFERROR(_xlfn.NUMBERVALUE(VLOOKUP(A270,'FBS input file'!A:L,12,0)),"No")</f>
        <v>0</v>
      </c>
      <c r="N270" t="str">
        <f>VLOOKUP(A270,'All Plates'!A:K,3,0)</f>
        <v>Consistent Expert</v>
      </c>
      <c r="O270" t="str">
        <f>VLOOKUP(A270,'All Plates'!A:K,7,0)</f>
        <v>high purity*</v>
      </c>
      <c r="P270">
        <f t="shared" si="19"/>
        <v>-10000</v>
      </c>
      <c r="Q270" s="53">
        <f t="shared" si="20"/>
        <v>0</v>
      </c>
    </row>
    <row r="271" spans="1:17" x14ac:dyDescent="0.25">
      <c r="A271" t="str">
        <f>'All Plates'!A252</f>
        <v>P3_E11</v>
      </c>
      <c r="B271" s="5" t="str">
        <f>'All Plates'!J252</f>
        <v>0110705989</v>
      </c>
      <c r="C271" t="s">
        <v>4471</v>
      </c>
      <c r="D271" t="str">
        <f>IFERROR('All Plates'!K252,"Not Binding")</f>
        <v>Not Binding</v>
      </c>
      <c r="E271" t="str">
        <f>IF(ISNUMBER(SEARCH("Waterlogsy",VLOOKUP(A271,'FBS input file'!A:I,9,0))),"Yes","No")</f>
        <v>No</v>
      </c>
      <c r="F271" t="str">
        <f>IF(ISNUMBER(SEARCH("T2",VLOOKUP(A271,'FBS input file'!A:I,9,0))),"Yes","No")</f>
        <v>No</v>
      </c>
      <c r="G271" t="str">
        <f>IF(ISNUMBER(SEARCH("1D",VLOOKUP(A271,'FBS input file'!A:I,9,0))),"Yes","No")</f>
        <v>No</v>
      </c>
      <c r="H271" s="57">
        <f>IFERROR(_xlfn.NUMBERVALUE(VLOOKUP(A271,'FBS input file'!A:M,13,0)),0)</f>
        <v>0</v>
      </c>
      <c r="I271" s="55">
        <f>IFERROR(_xlfn.NUMBERVALUE(VLOOKUP(A271,'FBS input file'!A:M,11,0)),0)</f>
        <v>0</v>
      </c>
      <c r="J271" s="76" cm="1">
        <f t="array" aca="1" ref="J271" ca="1">IFERROR(ROUND(LOOKUP(9.99999999999999E+307,--MID(VLOOKUP(A271,'FBS input file'!A:L,10,0),MIN(FIND({0,1,2,3,4,5,6,7,8,9},VLOOKUP(A271,'FBS input file'!A:L,10,0)&amp;"0123456789")),ROW(INDIRECT("1:20")))),0),0)</f>
        <v>0</v>
      </c>
      <c r="K271" t="str" cm="1">
        <f t="array" ref="K271">_xlfn.IFS(ISNUMBER(SEARCH("*severe*",VLOOKUP(A271,'FBS input file'!A:M,10,0)))=TRUE,"Severe LB",ISNUMBER(SEARCH("*LB*",VLOOKUP(A271,'FBS input file'!A:M,10,0)))=TRUE,"LB",ISNUMBER(SEARCH("*LB*",VLOOKUP(A271,'FBS input file'!A:M,10,0)))=FALSE,"No")</f>
        <v>No</v>
      </c>
      <c r="L271" t="str" cm="1">
        <f t="array" ref="L271">IF(D271="Binding",IFERROR(_xlfn.IFS(AND(H271&gt;=$H$1,I271&gt;=$I$1),"Binding",AND(H271&gt;=$H$1,OR(J271&gt;=$J$1,K271="LB")),"Binding",AND(I271&gt;=$I$1,OR(J271&gt;=$J$1,K271="LB")),"Binding",K271="Severe LB","Binding"),"Not Binding"),"-")</f>
        <v>-</v>
      </c>
      <c r="M271">
        <f>IFERROR(_xlfn.NUMBERVALUE(VLOOKUP(A271,'FBS input file'!A:L,12,0)),"No")</f>
        <v>0</v>
      </c>
      <c r="N271" t="str">
        <f>VLOOKUP(A271,'All Plates'!A:K,3,0)</f>
        <v>Consistent Expert</v>
      </c>
      <c r="O271" t="str">
        <f>VLOOKUP(A271,'All Plates'!A:K,7,0)</f>
        <v>high purity</v>
      </c>
      <c r="P271">
        <f t="shared" si="19"/>
        <v>-10000</v>
      </c>
      <c r="Q271" s="53">
        <f t="shared" si="20"/>
        <v>0</v>
      </c>
    </row>
    <row r="272" spans="1:17" x14ac:dyDescent="0.25">
      <c r="A272" t="str">
        <f>'All Plates'!A253</f>
        <v>P3_E12</v>
      </c>
      <c r="B272" s="5" t="str">
        <f>'All Plates'!J253</f>
        <v>0110705196</v>
      </c>
      <c r="C272" t="s">
        <v>4472</v>
      </c>
      <c r="D272" t="str">
        <f>IFERROR('All Plates'!K253,"Not Binding")</f>
        <v>Not Binding</v>
      </c>
      <c r="E272" t="str">
        <f>IF(ISNUMBER(SEARCH("Waterlogsy",VLOOKUP(A272,'FBS input file'!A:I,9,0))),"Yes","No")</f>
        <v>No</v>
      </c>
      <c r="F272" t="str">
        <f>IF(ISNUMBER(SEARCH("T2",VLOOKUP(A272,'FBS input file'!A:I,9,0))),"Yes","No")</f>
        <v>No</v>
      </c>
      <c r="G272" t="str">
        <f>IF(ISNUMBER(SEARCH("1D",VLOOKUP(A272,'FBS input file'!A:I,9,0))),"Yes","No")</f>
        <v>No</v>
      </c>
      <c r="H272" s="57">
        <f>IFERROR(_xlfn.NUMBERVALUE(VLOOKUP(A272,'FBS input file'!A:M,13,0)),0)</f>
        <v>0</v>
      </c>
      <c r="I272" s="55">
        <f>IFERROR(_xlfn.NUMBERVALUE(VLOOKUP(A272,'FBS input file'!A:M,11,0)),0)</f>
        <v>0</v>
      </c>
      <c r="J272" s="76" cm="1">
        <f t="array" aca="1" ref="J272" ca="1">IFERROR(ROUND(LOOKUP(9.99999999999999E+307,--MID(VLOOKUP(A272,'FBS input file'!A:L,10,0),MIN(FIND({0,1,2,3,4,5,6,7,8,9},VLOOKUP(A272,'FBS input file'!A:L,10,0)&amp;"0123456789")),ROW(INDIRECT("1:20")))),0),0)</f>
        <v>0</v>
      </c>
      <c r="K272" t="str" cm="1">
        <f t="array" ref="K272">_xlfn.IFS(ISNUMBER(SEARCH("*severe*",VLOOKUP(A272,'FBS input file'!A:M,10,0)))=TRUE,"Severe LB",ISNUMBER(SEARCH("*LB*",VLOOKUP(A272,'FBS input file'!A:M,10,0)))=TRUE,"LB",ISNUMBER(SEARCH("*LB*",VLOOKUP(A272,'FBS input file'!A:M,10,0)))=FALSE,"No")</f>
        <v>No</v>
      </c>
      <c r="L272" t="str" cm="1">
        <f t="array" ref="L272">IF(D272="Binding",IFERROR(_xlfn.IFS(AND(H272&gt;=$H$1,I272&gt;=$I$1),"Binding",AND(H272&gt;=$H$1,OR(J272&gt;=$J$1,K272="LB")),"Binding",AND(I272&gt;=$I$1,OR(J272&gt;=$J$1,K272="LB")),"Binding",K272="Severe LB","Binding"),"Not Binding"),"-")</f>
        <v>-</v>
      </c>
      <c r="M272">
        <f>IFERROR(_xlfn.NUMBERVALUE(VLOOKUP(A272,'FBS input file'!A:L,12,0)),"No")</f>
        <v>0</v>
      </c>
      <c r="N272" t="str">
        <f>VLOOKUP(A272,'All Plates'!A:K,3,0)</f>
        <v>Consistent Expert</v>
      </c>
      <c r="O272" t="str">
        <f>VLOOKUP(A272,'All Plates'!A:K,7,0)</f>
        <v>high purity</v>
      </c>
      <c r="P272">
        <f t="shared" si="19"/>
        <v>-10000</v>
      </c>
      <c r="Q272" s="53">
        <f t="shared" si="20"/>
        <v>0</v>
      </c>
    </row>
    <row r="273" spans="1:17" x14ac:dyDescent="0.25">
      <c r="A273" t="str">
        <f>'All Plates'!A254</f>
        <v>P3_F01</v>
      </c>
      <c r="B273" s="5" t="str">
        <f>'All Plates'!J254</f>
        <v>0110705976</v>
      </c>
      <c r="C273" t="s">
        <v>4473</v>
      </c>
      <c r="D273" t="str">
        <f>IFERROR('All Plates'!K254,"Not Binding")</f>
        <v>Not Binding</v>
      </c>
      <c r="E273" t="str">
        <f>IF(ISNUMBER(SEARCH("Waterlogsy",VLOOKUP(A273,'FBS input file'!A:I,9,0))),"Yes","No")</f>
        <v>No</v>
      </c>
      <c r="F273" t="str">
        <f>IF(ISNUMBER(SEARCH("T2",VLOOKUP(A273,'FBS input file'!A:I,9,0))),"Yes","No")</f>
        <v>No</v>
      </c>
      <c r="G273" t="str">
        <f>IF(ISNUMBER(SEARCH("1D",VLOOKUP(A273,'FBS input file'!A:I,9,0))),"Yes","No")</f>
        <v>No</v>
      </c>
      <c r="H273" s="57">
        <f>IFERROR(_xlfn.NUMBERVALUE(VLOOKUP(A273,'FBS input file'!A:M,13,0)),0)</f>
        <v>0</v>
      </c>
      <c r="I273" s="55">
        <f>IFERROR(_xlfn.NUMBERVALUE(VLOOKUP(A273,'FBS input file'!A:M,11,0)),0)</f>
        <v>0</v>
      </c>
      <c r="J273" s="76" cm="1">
        <f t="array" aca="1" ref="J273" ca="1">IFERROR(ROUND(LOOKUP(9.99999999999999E+307,--MID(VLOOKUP(A273,'FBS input file'!A:L,10,0),MIN(FIND({0,1,2,3,4,5,6,7,8,9},VLOOKUP(A273,'FBS input file'!A:L,10,0)&amp;"0123456789")),ROW(INDIRECT("1:20")))),0),0)</f>
        <v>0</v>
      </c>
      <c r="K273" t="str" cm="1">
        <f t="array" ref="K273">_xlfn.IFS(ISNUMBER(SEARCH("*severe*",VLOOKUP(A273,'FBS input file'!A:M,10,0)))=TRUE,"Severe LB",ISNUMBER(SEARCH("*LB*",VLOOKUP(A273,'FBS input file'!A:M,10,0)))=TRUE,"LB",ISNUMBER(SEARCH("*LB*",VLOOKUP(A273,'FBS input file'!A:M,10,0)))=FALSE,"No")</f>
        <v>No</v>
      </c>
      <c r="L273" t="str" cm="1">
        <f t="array" ref="L273">IF(D273="Binding",IFERROR(_xlfn.IFS(AND(H273&gt;=$H$1,I273&gt;=$I$1),"Binding",AND(H273&gt;=$H$1,OR(J273&gt;=$J$1,K273="LB")),"Binding",AND(I273&gt;=$I$1,OR(J273&gt;=$J$1,K273="LB")),"Binding",K273="Severe LB","Binding"),"Not Binding"),"-")</f>
        <v>-</v>
      </c>
      <c r="M273">
        <f>IFERROR(_xlfn.NUMBERVALUE(VLOOKUP(A273,'FBS input file'!A:L,12,0)),"No")</f>
        <v>0</v>
      </c>
      <c r="N273" t="str">
        <f>VLOOKUP(A273,'All Plates'!A:K,3,0)</f>
        <v>Consistent Expert</v>
      </c>
      <c r="O273" t="str">
        <f>VLOOKUP(A273,'All Plates'!A:K,7,0)</f>
        <v>very high purity</v>
      </c>
      <c r="P273">
        <f t="shared" si="19"/>
        <v>-10000</v>
      </c>
      <c r="Q273" s="53">
        <f t="shared" si="20"/>
        <v>0</v>
      </c>
    </row>
    <row r="274" spans="1:17" x14ac:dyDescent="0.25">
      <c r="A274" t="str">
        <f>'All Plates'!A255</f>
        <v>P3_F02</v>
      </c>
      <c r="B274" s="5" t="str">
        <f>'All Plates'!J255</f>
        <v>0110705977</v>
      </c>
      <c r="C274" t="s">
        <v>4474</v>
      </c>
      <c r="D274" t="str">
        <f>IFERROR('All Plates'!K255,"Not Binding")</f>
        <v>Not Binding</v>
      </c>
      <c r="E274" t="str">
        <f>IF(ISNUMBER(SEARCH("Waterlogsy",VLOOKUP(A274,'FBS input file'!A:I,9,0))),"Yes","No")</f>
        <v>No</v>
      </c>
      <c r="F274" t="str">
        <f>IF(ISNUMBER(SEARCH("T2",VLOOKUP(A274,'FBS input file'!A:I,9,0))),"Yes","No")</f>
        <v>No</v>
      </c>
      <c r="G274" t="str">
        <f>IF(ISNUMBER(SEARCH("1D",VLOOKUP(A274,'FBS input file'!A:I,9,0))),"Yes","No")</f>
        <v>No</v>
      </c>
      <c r="H274" s="57">
        <f>IFERROR(_xlfn.NUMBERVALUE(VLOOKUP(A274,'FBS input file'!A:M,13,0)),0)</f>
        <v>0</v>
      </c>
      <c r="I274" s="55">
        <f>IFERROR(_xlfn.NUMBERVALUE(VLOOKUP(A274,'FBS input file'!A:M,11,0)),0)</f>
        <v>0</v>
      </c>
      <c r="J274" s="76" cm="1">
        <f t="array" aca="1" ref="J274" ca="1">IFERROR(ROUND(LOOKUP(9.99999999999999E+307,--MID(VLOOKUP(A274,'FBS input file'!A:L,10,0),MIN(FIND({0,1,2,3,4,5,6,7,8,9},VLOOKUP(A274,'FBS input file'!A:L,10,0)&amp;"0123456789")),ROW(INDIRECT("1:20")))),0),0)</f>
        <v>0</v>
      </c>
      <c r="K274" t="str" cm="1">
        <f t="array" ref="K274">_xlfn.IFS(ISNUMBER(SEARCH("*severe*",VLOOKUP(A274,'FBS input file'!A:M,10,0)))=TRUE,"Severe LB",ISNUMBER(SEARCH("*LB*",VLOOKUP(A274,'FBS input file'!A:M,10,0)))=TRUE,"LB",ISNUMBER(SEARCH("*LB*",VLOOKUP(A274,'FBS input file'!A:M,10,0)))=FALSE,"No")</f>
        <v>No</v>
      </c>
      <c r="L274" t="str" cm="1">
        <f t="array" ref="L274">IF(D274="Binding",IFERROR(_xlfn.IFS(AND(H274&gt;=$H$1,I274&gt;=$I$1),"Binding",AND(H274&gt;=$H$1,OR(J274&gt;=$J$1,K274="LB")),"Binding",AND(I274&gt;=$I$1,OR(J274&gt;=$J$1,K274="LB")),"Binding",K274="Severe LB","Binding"),"Not Binding"),"-")</f>
        <v>-</v>
      </c>
      <c r="M274">
        <f>IFERROR(_xlfn.NUMBERVALUE(VLOOKUP(A274,'FBS input file'!A:L,12,0)),"No")</f>
        <v>0</v>
      </c>
      <c r="N274" t="str">
        <f>VLOOKUP(A274,'All Plates'!A:K,3,0)</f>
        <v>Consistent Expert</v>
      </c>
      <c r="O274" t="str">
        <f>VLOOKUP(A274,'All Plates'!A:K,7,0)</f>
        <v>high purity</v>
      </c>
      <c r="P274">
        <f t="shared" si="19"/>
        <v>-10000</v>
      </c>
      <c r="Q274" s="53">
        <f t="shared" si="20"/>
        <v>0</v>
      </c>
    </row>
    <row r="275" spans="1:17" x14ac:dyDescent="0.25">
      <c r="A275" t="str">
        <f>'All Plates'!A256</f>
        <v>P3_F03</v>
      </c>
      <c r="B275" s="5" t="str">
        <f>'All Plates'!J256</f>
        <v>0110705978</v>
      </c>
      <c r="C275" t="s">
        <v>4475</v>
      </c>
      <c r="D275" t="str">
        <f>IFERROR('All Plates'!K256,"Not Binding")</f>
        <v>Not Binding</v>
      </c>
      <c r="E275" t="str">
        <f>IF(ISNUMBER(SEARCH("Waterlogsy",VLOOKUP(A275,'FBS input file'!A:I,9,0))),"Yes","No")</f>
        <v>No</v>
      </c>
      <c r="F275" t="str">
        <f>IF(ISNUMBER(SEARCH("T2",VLOOKUP(A275,'FBS input file'!A:I,9,0))),"Yes","No")</f>
        <v>No</v>
      </c>
      <c r="G275" t="str">
        <f>IF(ISNUMBER(SEARCH("1D",VLOOKUP(A275,'FBS input file'!A:I,9,0))),"Yes","No")</f>
        <v>No</v>
      </c>
      <c r="H275" s="57">
        <f>IFERROR(_xlfn.NUMBERVALUE(VLOOKUP(A275,'FBS input file'!A:M,13,0)),0)</f>
        <v>0</v>
      </c>
      <c r="I275" s="55">
        <f>IFERROR(_xlfn.NUMBERVALUE(VLOOKUP(A275,'FBS input file'!A:M,11,0)),0)</f>
        <v>0</v>
      </c>
      <c r="J275" s="76" cm="1">
        <f t="array" aca="1" ref="J275" ca="1">IFERROR(ROUND(LOOKUP(9.99999999999999E+307,--MID(VLOOKUP(A275,'FBS input file'!A:L,10,0),MIN(FIND({0,1,2,3,4,5,6,7,8,9},VLOOKUP(A275,'FBS input file'!A:L,10,0)&amp;"0123456789")),ROW(INDIRECT("1:20")))),0),0)</f>
        <v>0</v>
      </c>
      <c r="K275" t="str" cm="1">
        <f t="array" ref="K275">_xlfn.IFS(ISNUMBER(SEARCH("*severe*",VLOOKUP(A275,'FBS input file'!A:M,10,0)))=TRUE,"Severe LB",ISNUMBER(SEARCH("*LB*",VLOOKUP(A275,'FBS input file'!A:M,10,0)))=TRUE,"LB",ISNUMBER(SEARCH("*LB*",VLOOKUP(A275,'FBS input file'!A:M,10,0)))=FALSE,"No")</f>
        <v>No</v>
      </c>
      <c r="L275" t="str" cm="1">
        <f t="array" ref="L275">IF(D275="Binding",IFERROR(_xlfn.IFS(AND(H275&gt;=$H$1,I275&gt;=$I$1),"Binding",AND(H275&gt;=$H$1,OR(J275&gt;=$J$1,K275="LB")),"Binding",AND(I275&gt;=$I$1,OR(J275&gt;=$J$1,K275="LB")),"Binding",K275="Severe LB","Binding"),"Not Binding"),"-")</f>
        <v>-</v>
      </c>
      <c r="M275">
        <f>IFERROR(_xlfn.NUMBERVALUE(VLOOKUP(A275,'FBS input file'!A:L,12,0)),"No")</f>
        <v>0</v>
      </c>
      <c r="N275" t="str">
        <f>VLOOKUP(A275,'All Plates'!A:K,3,0)</f>
        <v>Consistent Expert</v>
      </c>
      <c r="O275" t="str">
        <f>VLOOKUP(A275,'All Plates'!A:K,7,0)</f>
        <v>high purity</v>
      </c>
      <c r="P275">
        <f t="shared" si="19"/>
        <v>-10000</v>
      </c>
      <c r="Q275" s="53">
        <f t="shared" si="20"/>
        <v>0</v>
      </c>
    </row>
    <row r="276" spans="1:17" x14ac:dyDescent="0.25">
      <c r="A276" t="str">
        <f>'All Plates'!A257</f>
        <v>P3_F04</v>
      </c>
      <c r="B276" s="5" t="str">
        <f>'All Plates'!J257</f>
        <v>0110705979</v>
      </c>
      <c r="C276" t="s">
        <v>4476</v>
      </c>
      <c r="D276" t="str">
        <f>IFERROR('All Plates'!K257,"Not Binding")</f>
        <v>Not Binding</v>
      </c>
      <c r="E276" t="str">
        <f>IF(ISNUMBER(SEARCH("Waterlogsy",VLOOKUP(A276,'FBS input file'!A:I,9,0))),"Yes","No")</f>
        <v>No</v>
      </c>
      <c r="F276" t="str">
        <f>IF(ISNUMBER(SEARCH("T2",VLOOKUP(A276,'FBS input file'!A:I,9,0))),"Yes","No")</f>
        <v>No</v>
      </c>
      <c r="G276" t="str">
        <f>IF(ISNUMBER(SEARCH("1D",VLOOKUP(A276,'FBS input file'!A:I,9,0))),"Yes","No")</f>
        <v>No</v>
      </c>
      <c r="H276" s="57">
        <f>IFERROR(_xlfn.NUMBERVALUE(VLOOKUP(A276,'FBS input file'!A:M,13,0)),0)</f>
        <v>0</v>
      </c>
      <c r="I276" s="55">
        <f>IFERROR(_xlfn.NUMBERVALUE(VLOOKUP(A276,'FBS input file'!A:M,11,0)),0)</f>
        <v>0</v>
      </c>
      <c r="J276" s="76" cm="1">
        <f t="array" aca="1" ref="J276" ca="1">IFERROR(ROUND(LOOKUP(9.99999999999999E+307,--MID(VLOOKUP(A276,'FBS input file'!A:L,10,0),MIN(FIND({0,1,2,3,4,5,6,7,8,9},VLOOKUP(A276,'FBS input file'!A:L,10,0)&amp;"0123456789")),ROW(INDIRECT("1:20")))),0),0)</f>
        <v>0</v>
      </c>
      <c r="K276" t="str" cm="1">
        <f t="array" ref="K276">_xlfn.IFS(ISNUMBER(SEARCH("*severe*",VLOOKUP(A276,'FBS input file'!A:M,10,0)))=TRUE,"Severe LB",ISNUMBER(SEARCH("*LB*",VLOOKUP(A276,'FBS input file'!A:M,10,0)))=TRUE,"LB",ISNUMBER(SEARCH("*LB*",VLOOKUP(A276,'FBS input file'!A:M,10,0)))=FALSE,"No")</f>
        <v>No</v>
      </c>
      <c r="L276" t="str" cm="1">
        <f t="array" ref="L276">IF(D276="Binding",IFERROR(_xlfn.IFS(AND(H276&gt;=$H$1,I276&gt;=$I$1),"Binding",AND(H276&gt;=$H$1,OR(J276&gt;=$J$1,K276="LB")),"Binding",AND(I276&gt;=$I$1,OR(J276&gt;=$J$1,K276="LB")),"Binding",K276="Severe LB","Binding"),"Not Binding"),"-")</f>
        <v>-</v>
      </c>
      <c r="M276">
        <f>IFERROR(_xlfn.NUMBERVALUE(VLOOKUP(A276,'FBS input file'!A:L,12,0)),"No")</f>
        <v>0</v>
      </c>
      <c r="N276" t="str">
        <f>VLOOKUP(A276,'All Plates'!A:K,3,0)</f>
        <v>Consistent Expert</v>
      </c>
      <c r="O276" t="str">
        <f>VLOOKUP(A276,'All Plates'!A:K,7,0)</f>
        <v>high purity</v>
      </c>
      <c r="P276">
        <f t="shared" si="19"/>
        <v>-10000</v>
      </c>
      <c r="Q276" s="53">
        <f t="shared" si="20"/>
        <v>0</v>
      </c>
    </row>
    <row r="277" spans="1:17" x14ac:dyDescent="0.25">
      <c r="A277" t="str">
        <f>'All Plates'!A258</f>
        <v>P3_F05</v>
      </c>
      <c r="B277" s="5" t="str">
        <f>'All Plates'!J258</f>
        <v>0110705980</v>
      </c>
      <c r="C277" t="s">
        <v>4477</v>
      </c>
      <c r="D277" t="str">
        <f>IFERROR('All Plates'!K258,"Not Binding")</f>
        <v>Not Binding</v>
      </c>
      <c r="E277" t="str">
        <f>IF(ISNUMBER(SEARCH("Waterlogsy",VLOOKUP(A277,'FBS input file'!A:I,9,0))),"Yes","No")</f>
        <v>No</v>
      </c>
      <c r="F277" t="str">
        <f>IF(ISNUMBER(SEARCH("T2",VLOOKUP(A277,'FBS input file'!A:I,9,0))),"Yes","No")</f>
        <v>No</v>
      </c>
      <c r="G277" t="str">
        <f>IF(ISNUMBER(SEARCH("1D",VLOOKUP(A277,'FBS input file'!A:I,9,0))),"Yes","No")</f>
        <v>No</v>
      </c>
      <c r="H277" s="57">
        <f>IFERROR(_xlfn.NUMBERVALUE(VLOOKUP(A277,'FBS input file'!A:M,13,0)),0)</f>
        <v>0</v>
      </c>
      <c r="I277" s="55">
        <f>IFERROR(_xlfn.NUMBERVALUE(VLOOKUP(A277,'FBS input file'!A:M,11,0)),0)</f>
        <v>0</v>
      </c>
      <c r="J277" s="76" cm="1">
        <f t="array" aca="1" ref="J277" ca="1">IFERROR(ROUND(LOOKUP(9.99999999999999E+307,--MID(VLOOKUP(A277,'FBS input file'!A:L,10,0),MIN(FIND({0,1,2,3,4,5,6,7,8,9},VLOOKUP(A277,'FBS input file'!A:L,10,0)&amp;"0123456789")),ROW(INDIRECT("1:20")))),0),0)</f>
        <v>0</v>
      </c>
      <c r="K277" t="str" cm="1">
        <f t="array" ref="K277">_xlfn.IFS(ISNUMBER(SEARCH("*severe*",VLOOKUP(A277,'FBS input file'!A:M,10,0)))=TRUE,"Severe LB",ISNUMBER(SEARCH("*LB*",VLOOKUP(A277,'FBS input file'!A:M,10,0)))=TRUE,"LB",ISNUMBER(SEARCH("*LB*",VLOOKUP(A277,'FBS input file'!A:M,10,0)))=FALSE,"No")</f>
        <v>No</v>
      </c>
      <c r="L277" t="str" cm="1">
        <f t="array" ref="L277">IF(D277="Binding",IFERROR(_xlfn.IFS(AND(H277&gt;=$H$1,I277&gt;=$I$1),"Binding",AND(H277&gt;=$H$1,OR(J277&gt;=$J$1,K277="LB")),"Binding",AND(I277&gt;=$I$1,OR(J277&gt;=$J$1,K277="LB")),"Binding",K277="Severe LB","Binding"),"Not Binding"),"-")</f>
        <v>-</v>
      </c>
      <c r="M277">
        <f>IFERROR(_xlfn.NUMBERVALUE(VLOOKUP(A277,'FBS input file'!A:L,12,0)),"No")</f>
        <v>0</v>
      </c>
      <c r="N277" t="str">
        <f>VLOOKUP(A277,'All Plates'!A:K,3,0)</f>
        <v>Consistent Expert</v>
      </c>
      <c r="O277" t="str">
        <f>VLOOKUP(A277,'All Plates'!A:K,7,0)</f>
        <v>high purity</v>
      </c>
      <c r="P277">
        <f t="shared" si="19"/>
        <v>-10000</v>
      </c>
      <c r="Q277" s="53">
        <f t="shared" si="20"/>
        <v>0</v>
      </c>
    </row>
    <row r="278" spans="1:17" x14ac:dyDescent="0.25">
      <c r="A278" t="str">
        <f>'All Plates'!A259</f>
        <v>P3_F06</v>
      </c>
      <c r="B278" s="5" t="str">
        <f>'All Plates'!J259</f>
        <v>0110705981</v>
      </c>
      <c r="C278" t="s">
        <v>4478</v>
      </c>
      <c r="D278" t="str">
        <f>IFERROR('All Plates'!K259,"Not Binding")</f>
        <v>Not Binding</v>
      </c>
      <c r="E278" t="str">
        <f>IF(ISNUMBER(SEARCH("Waterlogsy",VLOOKUP(A278,'FBS input file'!A:I,9,0))),"Yes","No")</f>
        <v>No</v>
      </c>
      <c r="F278" t="str">
        <f>IF(ISNUMBER(SEARCH("T2",VLOOKUP(A278,'FBS input file'!A:I,9,0))),"Yes","No")</f>
        <v>No</v>
      </c>
      <c r="G278" t="str">
        <f>IF(ISNUMBER(SEARCH("1D",VLOOKUP(A278,'FBS input file'!A:I,9,0))),"Yes","No")</f>
        <v>No</v>
      </c>
      <c r="H278" s="57">
        <f>IFERROR(_xlfn.NUMBERVALUE(VLOOKUP(A278,'FBS input file'!A:M,13,0)),0)</f>
        <v>0</v>
      </c>
      <c r="I278" s="55">
        <f>IFERROR(_xlfn.NUMBERVALUE(VLOOKUP(A278,'FBS input file'!A:M,11,0)),0)</f>
        <v>0</v>
      </c>
      <c r="J278" s="76" cm="1">
        <f t="array" aca="1" ref="J278" ca="1">IFERROR(ROUND(LOOKUP(9.99999999999999E+307,--MID(VLOOKUP(A278,'FBS input file'!A:L,10,0),MIN(FIND({0,1,2,3,4,5,6,7,8,9},VLOOKUP(A278,'FBS input file'!A:L,10,0)&amp;"0123456789")),ROW(INDIRECT("1:20")))),0),0)</f>
        <v>0</v>
      </c>
      <c r="K278" t="str" cm="1">
        <f t="array" ref="K278">_xlfn.IFS(ISNUMBER(SEARCH("*severe*",VLOOKUP(A278,'FBS input file'!A:M,10,0)))=TRUE,"Severe LB",ISNUMBER(SEARCH("*LB*",VLOOKUP(A278,'FBS input file'!A:M,10,0)))=TRUE,"LB",ISNUMBER(SEARCH("*LB*",VLOOKUP(A278,'FBS input file'!A:M,10,0)))=FALSE,"No")</f>
        <v>No</v>
      </c>
      <c r="L278" t="str" cm="1">
        <f t="array" ref="L278">IF(D278="Binding",IFERROR(_xlfn.IFS(AND(H278&gt;=$H$1,I278&gt;=$I$1),"Binding",AND(H278&gt;=$H$1,OR(J278&gt;=$J$1,K278="LB")),"Binding",AND(I278&gt;=$I$1,OR(J278&gt;=$J$1,K278="LB")),"Binding",K278="Severe LB","Binding"),"Not Binding"),"-")</f>
        <v>-</v>
      </c>
      <c r="M278">
        <f>IFERROR(_xlfn.NUMBERVALUE(VLOOKUP(A278,'FBS input file'!A:L,12,0)),"No")</f>
        <v>0</v>
      </c>
      <c r="N278" t="str">
        <f>VLOOKUP(A278,'All Plates'!A:K,3,0)</f>
        <v>Consistent Expert</v>
      </c>
      <c r="O278" t="str">
        <f>VLOOKUP(A278,'All Plates'!A:K,7,0)</f>
        <v>high purity</v>
      </c>
      <c r="P278">
        <f t="shared" si="19"/>
        <v>-10000</v>
      </c>
      <c r="Q278" s="53">
        <f t="shared" si="20"/>
        <v>0</v>
      </c>
    </row>
    <row r="279" spans="1:17" x14ac:dyDescent="0.25">
      <c r="A279" t="str">
        <f>'All Plates'!A260</f>
        <v>P3_F07</v>
      </c>
      <c r="B279" s="5" t="str">
        <f>'All Plates'!J260</f>
        <v>0110705982</v>
      </c>
      <c r="C279" t="s">
        <v>4479</v>
      </c>
      <c r="D279" t="str">
        <f>IFERROR('All Plates'!K260,"Not Binding")</f>
        <v>Not Binding</v>
      </c>
      <c r="E279" t="str">
        <f>IF(ISNUMBER(SEARCH("Waterlogsy",VLOOKUP(A279,'FBS input file'!A:I,9,0))),"Yes","No")</f>
        <v>No</v>
      </c>
      <c r="F279" t="str">
        <f>IF(ISNUMBER(SEARCH("T2",VLOOKUP(A279,'FBS input file'!A:I,9,0))),"Yes","No")</f>
        <v>No</v>
      </c>
      <c r="G279" t="str">
        <f>IF(ISNUMBER(SEARCH("1D",VLOOKUP(A279,'FBS input file'!A:I,9,0))),"Yes","No")</f>
        <v>No</v>
      </c>
      <c r="H279" s="57">
        <f>IFERROR(_xlfn.NUMBERVALUE(VLOOKUP(A279,'FBS input file'!A:M,13,0)),0)</f>
        <v>0</v>
      </c>
      <c r="I279" s="55">
        <f>IFERROR(_xlfn.NUMBERVALUE(VLOOKUP(A279,'FBS input file'!A:M,11,0)),0)</f>
        <v>0</v>
      </c>
      <c r="J279" s="76" cm="1">
        <f t="array" aca="1" ref="J279" ca="1">IFERROR(ROUND(LOOKUP(9.99999999999999E+307,--MID(VLOOKUP(A279,'FBS input file'!A:L,10,0),MIN(FIND({0,1,2,3,4,5,6,7,8,9},VLOOKUP(A279,'FBS input file'!A:L,10,0)&amp;"0123456789")),ROW(INDIRECT("1:20")))),0),0)</f>
        <v>0</v>
      </c>
      <c r="K279" t="str" cm="1">
        <f t="array" ref="K279">_xlfn.IFS(ISNUMBER(SEARCH("*severe*",VLOOKUP(A279,'FBS input file'!A:M,10,0)))=TRUE,"Severe LB",ISNUMBER(SEARCH("*LB*",VLOOKUP(A279,'FBS input file'!A:M,10,0)))=TRUE,"LB",ISNUMBER(SEARCH("*LB*",VLOOKUP(A279,'FBS input file'!A:M,10,0)))=FALSE,"No")</f>
        <v>No</v>
      </c>
      <c r="L279" t="str" cm="1">
        <f t="array" ref="L279">IF(D279="Binding",IFERROR(_xlfn.IFS(AND(H279&gt;=$H$1,I279&gt;=$I$1),"Binding",AND(H279&gt;=$H$1,OR(J279&gt;=$J$1,K279="LB")),"Binding",AND(I279&gt;=$I$1,OR(J279&gt;=$J$1,K279="LB")),"Binding",K279="Severe LB","Binding"),"Not Binding"),"-")</f>
        <v>-</v>
      </c>
      <c r="M279">
        <f>IFERROR(_xlfn.NUMBERVALUE(VLOOKUP(A279,'FBS input file'!A:L,12,0)),"No")</f>
        <v>0</v>
      </c>
      <c r="N279" t="str">
        <f>VLOOKUP(A279,'All Plates'!A:K,3,0)</f>
        <v>Consistent Expert</v>
      </c>
      <c r="O279" t="str">
        <f>VLOOKUP(A279,'All Plates'!A:K,7,0)</f>
        <v>addtional signals or too few signals</v>
      </c>
      <c r="P279">
        <f t="shared" si="19"/>
        <v>-10000</v>
      </c>
      <c r="Q279" s="53">
        <f t="shared" si="20"/>
        <v>0</v>
      </c>
    </row>
    <row r="280" spans="1:17" x14ac:dyDescent="0.25">
      <c r="A280" t="str">
        <f>'All Plates'!A261</f>
        <v>P3_F08</v>
      </c>
      <c r="B280" s="5" t="str">
        <f>'All Plates'!J261</f>
        <v>0110705983</v>
      </c>
      <c r="C280" t="s">
        <v>4480</v>
      </c>
      <c r="D280" t="str">
        <f>IFERROR('All Plates'!K261,"Not Binding")</f>
        <v>Not Binding</v>
      </c>
      <c r="E280" t="str">
        <f>IF(ISNUMBER(SEARCH("Waterlogsy",VLOOKUP(A280,'FBS input file'!A:I,9,0))),"Yes","No")</f>
        <v>No</v>
      </c>
      <c r="F280" t="str">
        <f>IF(ISNUMBER(SEARCH("T2",VLOOKUP(A280,'FBS input file'!A:I,9,0))),"Yes","No")</f>
        <v>No</v>
      </c>
      <c r="G280" t="str">
        <f>IF(ISNUMBER(SEARCH("1D",VLOOKUP(A280,'FBS input file'!A:I,9,0))),"Yes","No")</f>
        <v>No</v>
      </c>
      <c r="H280" s="57">
        <f>IFERROR(_xlfn.NUMBERVALUE(VLOOKUP(A280,'FBS input file'!A:M,13,0)),0)</f>
        <v>0</v>
      </c>
      <c r="I280" s="55">
        <f>IFERROR(_xlfn.NUMBERVALUE(VLOOKUP(A280,'FBS input file'!A:M,11,0)),0)</f>
        <v>0</v>
      </c>
      <c r="J280" s="76" cm="1">
        <f t="array" aca="1" ref="J280" ca="1">IFERROR(ROUND(LOOKUP(9.99999999999999E+307,--MID(VLOOKUP(A280,'FBS input file'!A:L,10,0),MIN(FIND({0,1,2,3,4,5,6,7,8,9},VLOOKUP(A280,'FBS input file'!A:L,10,0)&amp;"0123456789")),ROW(INDIRECT("1:20")))),0),0)</f>
        <v>0</v>
      </c>
      <c r="K280" t="str" cm="1">
        <f t="array" ref="K280">_xlfn.IFS(ISNUMBER(SEARCH("*severe*",VLOOKUP(A280,'FBS input file'!A:M,10,0)))=TRUE,"Severe LB",ISNUMBER(SEARCH("*LB*",VLOOKUP(A280,'FBS input file'!A:M,10,0)))=TRUE,"LB",ISNUMBER(SEARCH("*LB*",VLOOKUP(A280,'FBS input file'!A:M,10,0)))=FALSE,"No")</f>
        <v>No</v>
      </c>
      <c r="L280" t="str" cm="1">
        <f t="array" ref="L280">IF(D280="Binding",IFERROR(_xlfn.IFS(AND(H280&gt;=$H$1,I280&gt;=$I$1),"Binding",AND(H280&gt;=$H$1,OR(J280&gt;=$J$1,K280="LB")),"Binding",AND(I280&gt;=$I$1,OR(J280&gt;=$J$1,K280="LB")),"Binding",K280="Severe LB","Binding"),"Not Binding"),"-")</f>
        <v>-</v>
      </c>
      <c r="M280">
        <f>IFERROR(_xlfn.NUMBERVALUE(VLOOKUP(A280,'FBS input file'!A:L,12,0)),"No")</f>
        <v>0</v>
      </c>
      <c r="N280" t="str">
        <f>VLOOKUP(A280,'All Plates'!A:K,3,0)</f>
        <v>Consistent Expert</v>
      </c>
      <c r="O280" t="str">
        <f>VLOOKUP(A280,'All Plates'!A:K,7,0)</f>
        <v>high purity</v>
      </c>
      <c r="P280">
        <f t="shared" si="19"/>
        <v>-10000</v>
      </c>
      <c r="Q280" s="53">
        <f t="shared" si="20"/>
        <v>0</v>
      </c>
    </row>
    <row r="281" spans="1:17" x14ac:dyDescent="0.25">
      <c r="A281" t="str">
        <f>'All Plates'!A262</f>
        <v>P3_F09</v>
      </c>
      <c r="B281" s="5" t="str">
        <f>'All Plates'!J262</f>
        <v>0110705984</v>
      </c>
      <c r="C281" t="s">
        <v>4481</v>
      </c>
      <c r="D281" t="str">
        <f>IFERROR('All Plates'!K262,"Not Binding")</f>
        <v>Not Binding</v>
      </c>
      <c r="E281" t="str">
        <f>IF(ISNUMBER(SEARCH("Waterlogsy",VLOOKUP(A281,'FBS input file'!A:I,9,0))),"Yes","No")</f>
        <v>No</v>
      </c>
      <c r="F281" t="str">
        <f>IF(ISNUMBER(SEARCH("T2",VLOOKUP(A281,'FBS input file'!A:I,9,0))),"Yes","No")</f>
        <v>No</v>
      </c>
      <c r="G281" t="str">
        <f>IF(ISNUMBER(SEARCH("1D",VLOOKUP(A281,'FBS input file'!A:I,9,0))),"Yes","No")</f>
        <v>No</v>
      </c>
      <c r="H281" s="57">
        <f>IFERROR(_xlfn.NUMBERVALUE(VLOOKUP(A281,'FBS input file'!A:M,13,0)),0)</f>
        <v>0</v>
      </c>
      <c r="I281" s="55">
        <f>IFERROR(_xlfn.NUMBERVALUE(VLOOKUP(A281,'FBS input file'!A:M,11,0)),0)</f>
        <v>0</v>
      </c>
      <c r="J281" s="76" cm="1">
        <f t="array" aca="1" ref="J281" ca="1">IFERROR(ROUND(LOOKUP(9.99999999999999E+307,--MID(VLOOKUP(A281,'FBS input file'!A:L,10,0),MIN(FIND({0,1,2,3,4,5,6,7,8,9},VLOOKUP(A281,'FBS input file'!A:L,10,0)&amp;"0123456789")),ROW(INDIRECT("1:20")))),0),0)</f>
        <v>0</v>
      </c>
      <c r="K281" t="str" cm="1">
        <f t="array" ref="K281">_xlfn.IFS(ISNUMBER(SEARCH("*severe*",VLOOKUP(A281,'FBS input file'!A:M,10,0)))=TRUE,"Severe LB",ISNUMBER(SEARCH("*LB*",VLOOKUP(A281,'FBS input file'!A:M,10,0)))=TRUE,"LB",ISNUMBER(SEARCH("*LB*",VLOOKUP(A281,'FBS input file'!A:M,10,0)))=FALSE,"No")</f>
        <v>No</v>
      </c>
      <c r="L281" t="str" cm="1">
        <f t="array" ref="L281">IF(D281="Binding",IFERROR(_xlfn.IFS(AND(H281&gt;=$H$1,I281&gt;=$I$1),"Binding",AND(H281&gt;=$H$1,OR(J281&gt;=$J$1,K281="LB")),"Binding",AND(I281&gt;=$I$1,OR(J281&gt;=$J$1,K281="LB")),"Binding",K281="Severe LB","Binding"),"Not Binding"),"-")</f>
        <v>-</v>
      </c>
      <c r="M281">
        <f>IFERROR(_xlfn.NUMBERVALUE(VLOOKUP(A281,'FBS input file'!A:L,12,0)),"No")</f>
        <v>0</v>
      </c>
      <c r="N281" t="str">
        <f>VLOOKUP(A281,'All Plates'!A:K,3,0)</f>
        <v>Consistent Expert</v>
      </c>
      <c r="O281" t="str">
        <f>VLOOKUP(A281,'All Plates'!A:K,7,0)</f>
        <v>high purity*</v>
      </c>
      <c r="P281">
        <f t="shared" si="19"/>
        <v>-10000</v>
      </c>
      <c r="Q281" s="53">
        <f t="shared" si="20"/>
        <v>0</v>
      </c>
    </row>
    <row r="282" spans="1:17" x14ac:dyDescent="0.25">
      <c r="A282" t="str">
        <f>'All Plates'!A263</f>
        <v>P3_F10</v>
      </c>
      <c r="B282" s="5" t="str">
        <f>'All Plates'!J263</f>
        <v>0110705985</v>
      </c>
      <c r="C282" t="s">
        <v>4482</v>
      </c>
      <c r="D282" t="str">
        <f>IFERROR('All Plates'!K263,"Not Binding")</f>
        <v>Not Binding</v>
      </c>
      <c r="E282" t="str">
        <f>IF(ISNUMBER(SEARCH("Waterlogsy",VLOOKUP(A282,'FBS input file'!A:I,9,0))),"Yes","No")</f>
        <v>No</v>
      </c>
      <c r="F282" t="str">
        <f>IF(ISNUMBER(SEARCH("T2",VLOOKUP(A282,'FBS input file'!A:I,9,0))),"Yes","No")</f>
        <v>No</v>
      </c>
      <c r="G282" t="str">
        <f>IF(ISNUMBER(SEARCH("1D",VLOOKUP(A282,'FBS input file'!A:I,9,0))),"Yes","No")</f>
        <v>No</v>
      </c>
      <c r="H282" s="57">
        <f>IFERROR(_xlfn.NUMBERVALUE(VLOOKUP(A282,'FBS input file'!A:M,13,0)),0)</f>
        <v>0</v>
      </c>
      <c r="I282" s="55">
        <f>IFERROR(_xlfn.NUMBERVALUE(VLOOKUP(A282,'FBS input file'!A:M,11,0)),0)</f>
        <v>0</v>
      </c>
      <c r="J282" s="76" cm="1">
        <f t="array" aca="1" ref="J282" ca="1">IFERROR(ROUND(LOOKUP(9.99999999999999E+307,--MID(VLOOKUP(A282,'FBS input file'!A:L,10,0),MIN(FIND({0,1,2,3,4,5,6,7,8,9},VLOOKUP(A282,'FBS input file'!A:L,10,0)&amp;"0123456789")),ROW(INDIRECT("1:20")))),0),0)</f>
        <v>0</v>
      </c>
      <c r="K282" t="str" cm="1">
        <f t="array" ref="K282">_xlfn.IFS(ISNUMBER(SEARCH("*severe*",VLOOKUP(A282,'FBS input file'!A:M,10,0)))=TRUE,"Severe LB",ISNUMBER(SEARCH("*LB*",VLOOKUP(A282,'FBS input file'!A:M,10,0)))=TRUE,"LB",ISNUMBER(SEARCH("*LB*",VLOOKUP(A282,'FBS input file'!A:M,10,0)))=FALSE,"No")</f>
        <v>No</v>
      </c>
      <c r="L282" t="str" cm="1">
        <f t="array" ref="L282">IF(D282="Binding",IFERROR(_xlfn.IFS(AND(H282&gt;=$H$1,I282&gt;=$I$1),"Binding",AND(H282&gt;=$H$1,OR(J282&gt;=$J$1,K282="LB")),"Binding",AND(I282&gt;=$I$1,OR(J282&gt;=$J$1,K282="LB")),"Binding",K282="Severe LB","Binding"),"Not Binding"),"-")</f>
        <v>-</v>
      </c>
      <c r="M282">
        <f>IFERROR(_xlfn.NUMBERVALUE(VLOOKUP(A282,'FBS input file'!A:L,12,0)),"No")</f>
        <v>0</v>
      </c>
      <c r="N282" t="str">
        <f>VLOOKUP(A282,'All Plates'!A:K,3,0)</f>
        <v>Consistent Expert</v>
      </c>
      <c r="O282" t="str">
        <f>VLOOKUP(A282,'All Plates'!A:K,7,0)</f>
        <v>addtional signals or too few signals</v>
      </c>
      <c r="P282">
        <f t="shared" si="19"/>
        <v>-10000</v>
      </c>
      <c r="Q282" s="53">
        <f t="shared" si="20"/>
        <v>0</v>
      </c>
    </row>
    <row r="283" spans="1:17" x14ac:dyDescent="0.25">
      <c r="A283" t="str">
        <f>'All Plates'!A264</f>
        <v>P3_F11</v>
      </c>
      <c r="B283" s="5" t="str">
        <f>'All Plates'!J264</f>
        <v>0110705986</v>
      </c>
      <c r="C283" t="s">
        <v>4483</v>
      </c>
      <c r="D283" t="str">
        <f>IFERROR('All Plates'!K264,"Not Binding")</f>
        <v>Not Binding</v>
      </c>
      <c r="E283" t="str">
        <f>IF(ISNUMBER(SEARCH("Waterlogsy",VLOOKUP(A283,'FBS input file'!A:I,9,0))),"Yes","No")</f>
        <v>No</v>
      </c>
      <c r="F283" t="str">
        <f>IF(ISNUMBER(SEARCH("T2",VLOOKUP(A283,'FBS input file'!A:I,9,0))),"Yes","No")</f>
        <v>No</v>
      </c>
      <c r="G283" t="str">
        <f>IF(ISNUMBER(SEARCH("1D",VLOOKUP(A283,'FBS input file'!A:I,9,0))),"Yes","No")</f>
        <v>No</v>
      </c>
      <c r="H283" s="57">
        <f>IFERROR(_xlfn.NUMBERVALUE(VLOOKUP(A283,'FBS input file'!A:M,13,0)),0)</f>
        <v>0</v>
      </c>
      <c r="I283" s="55">
        <f>IFERROR(_xlfn.NUMBERVALUE(VLOOKUP(A283,'FBS input file'!A:M,11,0)),0)</f>
        <v>0</v>
      </c>
      <c r="J283" s="76" cm="1">
        <f t="array" aca="1" ref="J283" ca="1">IFERROR(ROUND(LOOKUP(9.99999999999999E+307,--MID(VLOOKUP(A283,'FBS input file'!A:L,10,0),MIN(FIND({0,1,2,3,4,5,6,7,8,9},VLOOKUP(A283,'FBS input file'!A:L,10,0)&amp;"0123456789")),ROW(INDIRECT("1:20")))),0),0)</f>
        <v>0</v>
      </c>
      <c r="K283" t="str" cm="1">
        <f t="array" ref="K283">_xlfn.IFS(ISNUMBER(SEARCH("*severe*",VLOOKUP(A283,'FBS input file'!A:M,10,0)))=TRUE,"Severe LB",ISNUMBER(SEARCH("*LB*",VLOOKUP(A283,'FBS input file'!A:M,10,0)))=TRUE,"LB",ISNUMBER(SEARCH("*LB*",VLOOKUP(A283,'FBS input file'!A:M,10,0)))=FALSE,"No")</f>
        <v>No</v>
      </c>
      <c r="L283" t="str" cm="1">
        <f t="array" ref="L283">IF(D283="Binding",IFERROR(_xlfn.IFS(AND(H283&gt;=$H$1,I283&gt;=$I$1),"Binding",AND(H283&gt;=$H$1,OR(J283&gt;=$J$1,K283="LB")),"Binding",AND(I283&gt;=$I$1,OR(J283&gt;=$J$1,K283="LB")),"Binding",K283="Severe LB","Binding"),"Not Binding"),"-")</f>
        <v>-</v>
      </c>
      <c r="M283">
        <f>IFERROR(_xlfn.NUMBERVALUE(VLOOKUP(A283,'FBS input file'!A:L,12,0)),"No")</f>
        <v>0</v>
      </c>
      <c r="N283" t="str">
        <f>VLOOKUP(A283,'All Plates'!A:K,3,0)</f>
        <v>Inconsistent Expert</v>
      </c>
      <c r="O283" t="str">
        <f>VLOOKUP(A283,'All Plates'!A:K,7,0)</f>
        <v>low solubility</v>
      </c>
      <c r="P283">
        <f t="shared" si="19"/>
        <v>-10000</v>
      </c>
      <c r="Q283" s="53">
        <f t="shared" si="20"/>
        <v>0</v>
      </c>
    </row>
    <row r="284" spans="1:17" x14ac:dyDescent="0.25">
      <c r="A284" t="str">
        <f>'All Plates'!A265</f>
        <v>P3_F12</v>
      </c>
      <c r="B284" s="5" t="str">
        <f>'All Plates'!J265</f>
        <v>0110705987</v>
      </c>
      <c r="C284" t="s">
        <v>4484</v>
      </c>
      <c r="D284" t="str">
        <f>IFERROR('All Plates'!K265,"Not Binding")</f>
        <v>Not Binding</v>
      </c>
      <c r="E284" t="str">
        <f>IF(ISNUMBER(SEARCH("Waterlogsy",VLOOKUP(A284,'FBS input file'!A:I,9,0))),"Yes","No")</f>
        <v>No</v>
      </c>
      <c r="F284" t="str">
        <f>IF(ISNUMBER(SEARCH("T2",VLOOKUP(A284,'FBS input file'!A:I,9,0))),"Yes","No")</f>
        <v>No</v>
      </c>
      <c r="G284" t="str">
        <f>IF(ISNUMBER(SEARCH("1D",VLOOKUP(A284,'FBS input file'!A:I,9,0))),"Yes","No")</f>
        <v>No</v>
      </c>
      <c r="H284" s="57">
        <f>IFERROR(_xlfn.NUMBERVALUE(VLOOKUP(A284,'FBS input file'!A:M,13,0)),0)</f>
        <v>0</v>
      </c>
      <c r="I284" s="55">
        <f>IFERROR(_xlfn.NUMBERVALUE(VLOOKUP(A284,'FBS input file'!A:M,11,0)),0)</f>
        <v>0</v>
      </c>
      <c r="J284" s="76" cm="1">
        <f t="array" aca="1" ref="J284" ca="1">IFERROR(ROUND(LOOKUP(9.99999999999999E+307,--MID(VLOOKUP(A284,'FBS input file'!A:L,10,0),MIN(FIND({0,1,2,3,4,5,6,7,8,9},VLOOKUP(A284,'FBS input file'!A:L,10,0)&amp;"0123456789")),ROW(INDIRECT("1:20")))),0),0)</f>
        <v>0</v>
      </c>
      <c r="K284" t="str" cm="1">
        <f t="array" ref="K284">_xlfn.IFS(ISNUMBER(SEARCH("*severe*",VLOOKUP(A284,'FBS input file'!A:M,10,0)))=TRUE,"Severe LB",ISNUMBER(SEARCH("*LB*",VLOOKUP(A284,'FBS input file'!A:M,10,0)))=TRUE,"LB",ISNUMBER(SEARCH("*LB*",VLOOKUP(A284,'FBS input file'!A:M,10,0)))=FALSE,"No")</f>
        <v>No</v>
      </c>
      <c r="L284" t="str" cm="1">
        <f t="array" ref="L284">IF(D284="Binding",IFERROR(_xlfn.IFS(AND(H284&gt;=$H$1,I284&gt;=$I$1),"Binding",AND(H284&gt;=$H$1,OR(J284&gt;=$J$1,K284="LB")),"Binding",AND(I284&gt;=$I$1,OR(J284&gt;=$J$1,K284="LB")),"Binding",K284="Severe LB","Binding"),"Not Binding"),"-")</f>
        <v>-</v>
      </c>
      <c r="M284">
        <f>IFERROR(_xlfn.NUMBERVALUE(VLOOKUP(A284,'FBS input file'!A:L,12,0)),"No")</f>
        <v>0</v>
      </c>
      <c r="N284" t="str">
        <f>VLOOKUP(A284,'All Plates'!A:K,3,0)</f>
        <v>Consistent Expert</v>
      </c>
      <c r="O284" t="str">
        <f>VLOOKUP(A284,'All Plates'!A:K,7,0)</f>
        <v>high purity</v>
      </c>
      <c r="P284">
        <f t="shared" si="19"/>
        <v>-10000</v>
      </c>
      <c r="Q284" s="53">
        <f t="shared" si="20"/>
        <v>0</v>
      </c>
    </row>
    <row r="285" spans="1:17" x14ac:dyDescent="0.25">
      <c r="A285" t="str">
        <f>'All Plates'!A266</f>
        <v>P3_G01</v>
      </c>
      <c r="B285" s="5" t="str">
        <f>'All Plates'!J266</f>
        <v>0110705975</v>
      </c>
      <c r="C285" t="s">
        <v>4485</v>
      </c>
      <c r="D285" t="str">
        <f>IFERROR('All Plates'!K266,"Not Binding")</f>
        <v>Not Binding</v>
      </c>
      <c r="E285" t="str">
        <f>IF(ISNUMBER(SEARCH("Waterlogsy",VLOOKUP(A285,'FBS input file'!A:I,9,0))),"Yes","No")</f>
        <v>No</v>
      </c>
      <c r="F285" t="str">
        <f>IF(ISNUMBER(SEARCH("T2",VLOOKUP(A285,'FBS input file'!A:I,9,0))),"Yes","No")</f>
        <v>No</v>
      </c>
      <c r="G285" t="str">
        <f>IF(ISNUMBER(SEARCH("1D",VLOOKUP(A285,'FBS input file'!A:I,9,0))),"Yes","No")</f>
        <v>No</v>
      </c>
      <c r="H285" s="57">
        <f>IFERROR(_xlfn.NUMBERVALUE(VLOOKUP(A285,'FBS input file'!A:M,13,0)),0)</f>
        <v>0</v>
      </c>
      <c r="I285" s="55">
        <f>IFERROR(_xlfn.NUMBERVALUE(VLOOKUP(A285,'FBS input file'!A:M,11,0)),0)</f>
        <v>0</v>
      </c>
      <c r="J285" s="76" cm="1">
        <f t="array" aca="1" ref="J285" ca="1">IFERROR(ROUND(LOOKUP(9.99999999999999E+307,--MID(VLOOKUP(A285,'FBS input file'!A:L,10,0),MIN(FIND({0,1,2,3,4,5,6,7,8,9},VLOOKUP(A285,'FBS input file'!A:L,10,0)&amp;"0123456789")),ROW(INDIRECT("1:20")))),0),0)</f>
        <v>0</v>
      </c>
      <c r="K285" t="str" cm="1">
        <f t="array" ref="K285">_xlfn.IFS(ISNUMBER(SEARCH("*severe*",VLOOKUP(A285,'FBS input file'!A:M,10,0)))=TRUE,"Severe LB",ISNUMBER(SEARCH("*LB*",VLOOKUP(A285,'FBS input file'!A:M,10,0)))=TRUE,"LB",ISNUMBER(SEARCH("*LB*",VLOOKUP(A285,'FBS input file'!A:M,10,0)))=FALSE,"No")</f>
        <v>No</v>
      </c>
      <c r="L285" t="str" cm="1">
        <f t="array" ref="L285">IF(D285="Binding",IFERROR(_xlfn.IFS(AND(H285&gt;=$H$1,I285&gt;=$I$1),"Binding",AND(H285&gt;=$H$1,OR(J285&gt;=$J$1,K285="LB")),"Binding",AND(I285&gt;=$I$1,OR(J285&gt;=$J$1,K285="LB")),"Binding",K285="Severe LB","Binding"),"Not Binding"),"-")</f>
        <v>-</v>
      </c>
      <c r="M285">
        <f>IFERROR(_xlfn.NUMBERVALUE(VLOOKUP(A285,'FBS input file'!A:L,12,0)),"No")</f>
        <v>0</v>
      </c>
      <c r="N285" t="str">
        <f>VLOOKUP(A285,'All Plates'!A:K,3,0)</f>
        <v>Inconsistent Expert</v>
      </c>
      <c r="O285" t="str">
        <f>VLOOKUP(A285,'All Plates'!A:K,7,0)</f>
        <v>addtional signals or too few signals</v>
      </c>
      <c r="P285">
        <f t="shared" si="19"/>
        <v>-10000</v>
      </c>
      <c r="Q285" s="53">
        <f t="shared" si="20"/>
        <v>0</v>
      </c>
    </row>
    <row r="286" spans="1:17" x14ac:dyDescent="0.25">
      <c r="A286" t="str">
        <f>'All Plates'!A267</f>
        <v>P3_G02</v>
      </c>
      <c r="B286" s="5" t="str">
        <f>'All Plates'!J267</f>
        <v>0110705194</v>
      </c>
      <c r="C286" t="s">
        <v>4486</v>
      </c>
      <c r="D286" t="str">
        <f>IFERROR('All Plates'!K267,"Not Binding")</f>
        <v>Not Binding</v>
      </c>
      <c r="E286" t="str">
        <f>IF(ISNUMBER(SEARCH("Waterlogsy",VLOOKUP(A286,'FBS input file'!A:I,9,0))),"Yes","No")</f>
        <v>No</v>
      </c>
      <c r="F286" t="str">
        <f>IF(ISNUMBER(SEARCH("T2",VLOOKUP(A286,'FBS input file'!A:I,9,0))),"Yes","No")</f>
        <v>No</v>
      </c>
      <c r="G286" t="str">
        <f>IF(ISNUMBER(SEARCH("1D",VLOOKUP(A286,'FBS input file'!A:I,9,0))),"Yes","No")</f>
        <v>No</v>
      </c>
      <c r="H286" s="57">
        <f>IFERROR(_xlfn.NUMBERVALUE(VLOOKUP(A286,'FBS input file'!A:M,13,0)),0)</f>
        <v>0</v>
      </c>
      <c r="I286" s="55">
        <f>IFERROR(_xlfn.NUMBERVALUE(VLOOKUP(A286,'FBS input file'!A:M,11,0)),0)</f>
        <v>0</v>
      </c>
      <c r="J286" s="76" cm="1">
        <f t="array" aca="1" ref="J286" ca="1">IFERROR(ROUND(LOOKUP(9.99999999999999E+307,--MID(VLOOKUP(A286,'FBS input file'!A:L,10,0),MIN(FIND({0,1,2,3,4,5,6,7,8,9},VLOOKUP(A286,'FBS input file'!A:L,10,0)&amp;"0123456789")),ROW(INDIRECT("1:20")))),0),0)</f>
        <v>0</v>
      </c>
      <c r="K286" t="str" cm="1">
        <f t="array" ref="K286">_xlfn.IFS(ISNUMBER(SEARCH("*severe*",VLOOKUP(A286,'FBS input file'!A:M,10,0)))=TRUE,"Severe LB",ISNUMBER(SEARCH("*LB*",VLOOKUP(A286,'FBS input file'!A:M,10,0)))=TRUE,"LB",ISNUMBER(SEARCH("*LB*",VLOOKUP(A286,'FBS input file'!A:M,10,0)))=FALSE,"No")</f>
        <v>No</v>
      </c>
      <c r="L286" t="str" cm="1">
        <f t="array" ref="L286">IF(D286="Binding",IFERROR(_xlfn.IFS(AND(H286&gt;=$H$1,I286&gt;=$I$1),"Binding",AND(H286&gt;=$H$1,OR(J286&gt;=$J$1,K286="LB")),"Binding",AND(I286&gt;=$I$1,OR(J286&gt;=$J$1,K286="LB")),"Binding",K286="Severe LB","Binding"),"Not Binding"),"-")</f>
        <v>-</v>
      </c>
      <c r="M286">
        <f>IFERROR(_xlfn.NUMBERVALUE(VLOOKUP(A286,'FBS input file'!A:L,12,0)),"No")</f>
        <v>0</v>
      </c>
      <c r="N286" t="str">
        <f>VLOOKUP(A286,'All Plates'!A:K,3,0)</f>
        <v>Consistent Expert</v>
      </c>
      <c r="O286" t="str">
        <f>VLOOKUP(A286,'All Plates'!A:K,7,0)</f>
        <v>high purity</v>
      </c>
      <c r="P286">
        <f t="shared" si="19"/>
        <v>-10000</v>
      </c>
      <c r="Q286" s="53">
        <f t="shared" si="20"/>
        <v>0</v>
      </c>
    </row>
    <row r="287" spans="1:17" x14ac:dyDescent="0.25">
      <c r="A287" t="str">
        <f>'All Plates'!A268</f>
        <v>P3_G03</v>
      </c>
      <c r="B287" s="5" t="str">
        <f>'All Plates'!J268</f>
        <v>0110705973</v>
      </c>
      <c r="C287" t="s">
        <v>4487</v>
      </c>
      <c r="D287" t="str">
        <f>IFERROR('All Plates'!K268,"Not Binding")</f>
        <v>Not Binding</v>
      </c>
      <c r="E287" t="str">
        <f>IF(ISNUMBER(SEARCH("Waterlogsy",VLOOKUP(A287,'FBS input file'!A:I,9,0))),"Yes","No")</f>
        <v>No</v>
      </c>
      <c r="F287" t="str">
        <f>IF(ISNUMBER(SEARCH("T2",VLOOKUP(A287,'FBS input file'!A:I,9,0))),"Yes","No")</f>
        <v>No</v>
      </c>
      <c r="G287" t="str">
        <f>IF(ISNUMBER(SEARCH("1D",VLOOKUP(A287,'FBS input file'!A:I,9,0))),"Yes","No")</f>
        <v>No</v>
      </c>
      <c r="H287" s="57">
        <f>IFERROR(_xlfn.NUMBERVALUE(VLOOKUP(A287,'FBS input file'!A:M,13,0)),0)</f>
        <v>0</v>
      </c>
      <c r="I287" s="55">
        <f>IFERROR(_xlfn.NUMBERVALUE(VLOOKUP(A287,'FBS input file'!A:M,11,0)),0)</f>
        <v>0</v>
      </c>
      <c r="J287" s="76" cm="1">
        <f t="array" aca="1" ref="J287" ca="1">IFERROR(ROUND(LOOKUP(9.99999999999999E+307,--MID(VLOOKUP(A287,'FBS input file'!A:L,10,0),MIN(FIND({0,1,2,3,4,5,6,7,8,9},VLOOKUP(A287,'FBS input file'!A:L,10,0)&amp;"0123456789")),ROW(INDIRECT("1:20")))),0),0)</f>
        <v>0</v>
      </c>
      <c r="K287" t="str" cm="1">
        <f t="array" ref="K287">_xlfn.IFS(ISNUMBER(SEARCH("*severe*",VLOOKUP(A287,'FBS input file'!A:M,10,0)))=TRUE,"Severe LB",ISNUMBER(SEARCH("*LB*",VLOOKUP(A287,'FBS input file'!A:M,10,0)))=TRUE,"LB",ISNUMBER(SEARCH("*LB*",VLOOKUP(A287,'FBS input file'!A:M,10,0)))=FALSE,"No")</f>
        <v>No</v>
      </c>
      <c r="L287" t="str" cm="1">
        <f t="array" ref="L287">IF(D287="Binding",IFERROR(_xlfn.IFS(AND(H287&gt;=$H$1,I287&gt;=$I$1),"Binding",AND(H287&gt;=$H$1,OR(J287&gt;=$J$1,K287="LB")),"Binding",AND(I287&gt;=$I$1,OR(J287&gt;=$J$1,K287="LB")),"Binding",K287="Severe LB","Binding"),"Not Binding"),"-")</f>
        <v>-</v>
      </c>
      <c r="M287">
        <f>IFERROR(_xlfn.NUMBERVALUE(VLOOKUP(A287,'FBS input file'!A:L,12,0)),"No")</f>
        <v>0</v>
      </c>
      <c r="N287" t="str">
        <f>VLOOKUP(A287,'All Plates'!A:K,3,0)</f>
        <v>Consistent Expert</v>
      </c>
      <c r="O287" t="str">
        <f>VLOOKUP(A287,'All Plates'!A:K,7,0)</f>
        <v>high purity</v>
      </c>
      <c r="P287">
        <f t="shared" si="19"/>
        <v>-10000</v>
      </c>
      <c r="Q287" s="53">
        <f t="shared" si="20"/>
        <v>0</v>
      </c>
    </row>
    <row r="288" spans="1:17" x14ac:dyDescent="0.25">
      <c r="A288" t="str">
        <f>'All Plates'!A269</f>
        <v>P3_G04</v>
      </c>
      <c r="B288" s="5" t="str">
        <f>'All Plates'!J269</f>
        <v>0110705972</v>
      </c>
      <c r="C288" t="s">
        <v>4488</v>
      </c>
      <c r="D288" t="str">
        <f>IFERROR('All Plates'!K269,"Not Binding")</f>
        <v>Not Binding</v>
      </c>
      <c r="E288" t="str">
        <f>IF(ISNUMBER(SEARCH("Waterlogsy",VLOOKUP(A288,'FBS input file'!A:I,9,0))),"Yes","No")</f>
        <v>No</v>
      </c>
      <c r="F288" t="str">
        <f>IF(ISNUMBER(SEARCH("T2",VLOOKUP(A288,'FBS input file'!A:I,9,0))),"Yes","No")</f>
        <v>No</v>
      </c>
      <c r="G288" t="str">
        <f>IF(ISNUMBER(SEARCH("1D",VLOOKUP(A288,'FBS input file'!A:I,9,0))),"Yes","No")</f>
        <v>No</v>
      </c>
      <c r="H288" s="57">
        <f>IFERROR(_xlfn.NUMBERVALUE(VLOOKUP(A288,'FBS input file'!A:M,13,0)),0)</f>
        <v>0</v>
      </c>
      <c r="I288" s="55">
        <f>IFERROR(_xlfn.NUMBERVALUE(VLOOKUP(A288,'FBS input file'!A:M,11,0)),0)</f>
        <v>0</v>
      </c>
      <c r="J288" s="76" cm="1">
        <f t="array" aca="1" ref="J288" ca="1">IFERROR(ROUND(LOOKUP(9.99999999999999E+307,--MID(VLOOKUP(A288,'FBS input file'!A:L,10,0),MIN(FIND({0,1,2,3,4,5,6,7,8,9},VLOOKUP(A288,'FBS input file'!A:L,10,0)&amp;"0123456789")),ROW(INDIRECT("1:20")))),0),0)</f>
        <v>0</v>
      </c>
      <c r="K288" t="str" cm="1">
        <f t="array" ref="K288">_xlfn.IFS(ISNUMBER(SEARCH("*severe*",VLOOKUP(A288,'FBS input file'!A:M,10,0)))=TRUE,"Severe LB",ISNUMBER(SEARCH("*LB*",VLOOKUP(A288,'FBS input file'!A:M,10,0)))=TRUE,"LB",ISNUMBER(SEARCH("*LB*",VLOOKUP(A288,'FBS input file'!A:M,10,0)))=FALSE,"No")</f>
        <v>No</v>
      </c>
      <c r="L288" t="str" cm="1">
        <f t="array" ref="L288">IF(D288="Binding",IFERROR(_xlfn.IFS(AND(H288&gt;=$H$1,I288&gt;=$I$1),"Binding",AND(H288&gt;=$H$1,OR(J288&gt;=$J$1,K288="LB")),"Binding",AND(I288&gt;=$I$1,OR(J288&gt;=$J$1,K288="LB")),"Binding",K288="Severe LB","Binding"),"Not Binding"),"-")</f>
        <v>-</v>
      </c>
      <c r="M288">
        <f>IFERROR(_xlfn.NUMBERVALUE(VLOOKUP(A288,'FBS input file'!A:L,12,0)),"No")</f>
        <v>0</v>
      </c>
      <c r="N288" t="str">
        <f>VLOOKUP(A288,'All Plates'!A:K,3,0)</f>
        <v>Consistent Expert</v>
      </c>
      <c r="O288" t="str">
        <f>VLOOKUP(A288,'All Plates'!A:K,7,0)</f>
        <v>high purity*</v>
      </c>
      <c r="P288">
        <f t="shared" si="19"/>
        <v>-10000</v>
      </c>
      <c r="Q288" s="53">
        <f t="shared" si="20"/>
        <v>0</v>
      </c>
    </row>
    <row r="289" spans="1:17" x14ac:dyDescent="0.25">
      <c r="A289" t="str">
        <f>'All Plates'!A270</f>
        <v>P3_G05</v>
      </c>
      <c r="B289" s="5" t="str">
        <f>'All Plates'!J270</f>
        <v>0110705971</v>
      </c>
      <c r="C289" t="s">
        <v>4489</v>
      </c>
      <c r="D289" t="str">
        <f>IFERROR('All Plates'!K270,"Not Binding")</f>
        <v>Not Binding</v>
      </c>
      <c r="E289" t="str">
        <f>IF(ISNUMBER(SEARCH("Waterlogsy",VLOOKUP(A289,'FBS input file'!A:I,9,0))),"Yes","No")</f>
        <v>No</v>
      </c>
      <c r="F289" t="str">
        <f>IF(ISNUMBER(SEARCH("T2",VLOOKUP(A289,'FBS input file'!A:I,9,0))),"Yes","No")</f>
        <v>No</v>
      </c>
      <c r="G289" t="str">
        <f>IF(ISNUMBER(SEARCH("1D",VLOOKUP(A289,'FBS input file'!A:I,9,0))),"Yes","No")</f>
        <v>No</v>
      </c>
      <c r="H289" s="57">
        <f>IFERROR(_xlfn.NUMBERVALUE(VLOOKUP(A289,'FBS input file'!A:M,13,0)),0)</f>
        <v>0</v>
      </c>
      <c r="I289" s="55">
        <f>IFERROR(_xlfn.NUMBERVALUE(VLOOKUP(A289,'FBS input file'!A:M,11,0)),0)</f>
        <v>0</v>
      </c>
      <c r="J289" s="76" cm="1">
        <f t="array" aca="1" ref="J289" ca="1">IFERROR(ROUND(LOOKUP(9.99999999999999E+307,--MID(VLOOKUP(A289,'FBS input file'!A:L,10,0),MIN(FIND({0,1,2,3,4,5,6,7,8,9},VLOOKUP(A289,'FBS input file'!A:L,10,0)&amp;"0123456789")),ROW(INDIRECT("1:20")))),0),0)</f>
        <v>0</v>
      </c>
      <c r="K289" t="str" cm="1">
        <f t="array" ref="K289">_xlfn.IFS(ISNUMBER(SEARCH("*severe*",VLOOKUP(A289,'FBS input file'!A:M,10,0)))=TRUE,"Severe LB",ISNUMBER(SEARCH("*LB*",VLOOKUP(A289,'FBS input file'!A:M,10,0)))=TRUE,"LB",ISNUMBER(SEARCH("*LB*",VLOOKUP(A289,'FBS input file'!A:M,10,0)))=FALSE,"No")</f>
        <v>No</v>
      </c>
      <c r="L289" t="str" cm="1">
        <f t="array" ref="L289">IF(D289="Binding",IFERROR(_xlfn.IFS(AND(H289&gt;=$H$1,I289&gt;=$I$1),"Binding",AND(H289&gt;=$H$1,OR(J289&gt;=$J$1,K289="LB")),"Binding",AND(I289&gt;=$I$1,OR(J289&gt;=$J$1,K289="LB")),"Binding",K289="Severe LB","Binding"),"Not Binding"),"-")</f>
        <v>-</v>
      </c>
      <c r="M289">
        <f>IFERROR(_xlfn.NUMBERVALUE(VLOOKUP(A289,'FBS input file'!A:L,12,0)),"No")</f>
        <v>0</v>
      </c>
      <c r="N289" t="str">
        <f>VLOOKUP(A289,'All Plates'!A:K,3,0)</f>
        <v>Consistent Expert</v>
      </c>
      <c r="O289" t="str">
        <f>VLOOKUP(A289,'All Plates'!A:K,7,0)</f>
        <v>high purity</v>
      </c>
      <c r="P289">
        <f t="shared" si="19"/>
        <v>-10000</v>
      </c>
      <c r="Q289" s="53">
        <f t="shared" si="20"/>
        <v>0</v>
      </c>
    </row>
    <row r="290" spans="1:17" x14ac:dyDescent="0.25">
      <c r="A290" t="str">
        <f>'All Plates'!A271</f>
        <v>P3_G06</v>
      </c>
      <c r="B290" s="5" t="str">
        <f>'All Plates'!J271</f>
        <v>0110705970</v>
      </c>
      <c r="C290" t="s">
        <v>4490</v>
      </c>
      <c r="D290" t="str">
        <f>IFERROR('All Plates'!K271,"Not Binding")</f>
        <v>Not Binding</v>
      </c>
      <c r="E290" t="str">
        <f>IF(ISNUMBER(SEARCH("Waterlogsy",VLOOKUP(A290,'FBS input file'!A:I,9,0))),"Yes","No")</f>
        <v>No</v>
      </c>
      <c r="F290" t="str">
        <f>IF(ISNUMBER(SEARCH("T2",VLOOKUP(A290,'FBS input file'!A:I,9,0))),"Yes","No")</f>
        <v>No</v>
      </c>
      <c r="G290" t="str">
        <f>IF(ISNUMBER(SEARCH("1D",VLOOKUP(A290,'FBS input file'!A:I,9,0))),"Yes","No")</f>
        <v>No</v>
      </c>
      <c r="H290" s="57">
        <f>IFERROR(_xlfn.NUMBERVALUE(VLOOKUP(A290,'FBS input file'!A:M,13,0)),0)</f>
        <v>0</v>
      </c>
      <c r="I290" s="55">
        <f>IFERROR(_xlfn.NUMBERVALUE(VLOOKUP(A290,'FBS input file'!A:M,11,0)),0)</f>
        <v>0</v>
      </c>
      <c r="J290" s="76" cm="1">
        <f t="array" aca="1" ref="J290" ca="1">IFERROR(ROUND(LOOKUP(9.99999999999999E+307,--MID(VLOOKUP(A290,'FBS input file'!A:L,10,0),MIN(FIND({0,1,2,3,4,5,6,7,8,9},VLOOKUP(A290,'FBS input file'!A:L,10,0)&amp;"0123456789")),ROW(INDIRECT("1:20")))),0),0)</f>
        <v>0</v>
      </c>
      <c r="K290" t="str" cm="1">
        <f t="array" ref="K290">_xlfn.IFS(ISNUMBER(SEARCH("*severe*",VLOOKUP(A290,'FBS input file'!A:M,10,0)))=TRUE,"Severe LB",ISNUMBER(SEARCH("*LB*",VLOOKUP(A290,'FBS input file'!A:M,10,0)))=TRUE,"LB",ISNUMBER(SEARCH("*LB*",VLOOKUP(A290,'FBS input file'!A:M,10,0)))=FALSE,"No")</f>
        <v>No</v>
      </c>
      <c r="L290" t="str" cm="1">
        <f t="array" ref="L290">IF(D290="Binding",IFERROR(_xlfn.IFS(AND(H290&gt;=$H$1,I290&gt;=$I$1),"Binding",AND(H290&gt;=$H$1,OR(J290&gt;=$J$1,K290="LB")),"Binding",AND(I290&gt;=$I$1,OR(J290&gt;=$J$1,K290="LB")),"Binding",K290="Severe LB","Binding"),"Not Binding"),"-")</f>
        <v>-</v>
      </c>
      <c r="M290">
        <f>IFERROR(_xlfn.NUMBERVALUE(VLOOKUP(A290,'FBS input file'!A:L,12,0)),"No")</f>
        <v>0</v>
      </c>
      <c r="N290" t="str">
        <f>VLOOKUP(A290,'All Plates'!A:K,3,0)</f>
        <v>Consistent Expert</v>
      </c>
      <c r="O290" t="str">
        <f>VLOOKUP(A290,'All Plates'!A:K,7,0)</f>
        <v>high purity</v>
      </c>
      <c r="P290">
        <f t="shared" si="19"/>
        <v>-10000</v>
      </c>
      <c r="Q290" s="53">
        <f t="shared" si="20"/>
        <v>0</v>
      </c>
    </row>
    <row r="291" spans="1:17" x14ac:dyDescent="0.25">
      <c r="A291" t="str">
        <f>'All Plates'!A272</f>
        <v>P3_G07</v>
      </c>
      <c r="B291" s="5" t="str">
        <f>'All Plates'!J272</f>
        <v>0110705969</v>
      </c>
      <c r="C291" t="s">
        <v>4491</v>
      </c>
      <c r="D291" t="str">
        <f>IFERROR('All Plates'!K272,"Not Binding")</f>
        <v>Not Binding</v>
      </c>
      <c r="E291" t="str">
        <f>IF(ISNUMBER(SEARCH("Waterlogsy",VLOOKUP(A291,'FBS input file'!A:I,9,0))),"Yes","No")</f>
        <v>No</v>
      </c>
      <c r="F291" t="str">
        <f>IF(ISNUMBER(SEARCH("T2",VLOOKUP(A291,'FBS input file'!A:I,9,0))),"Yes","No")</f>
        <v>No</v>
      </c>
      <c r="G291" t="str">
        <f>IF(ISNUMBER(SEARCH("1D",VLOOKUP(A291,'FBS input file'!A:I,9,0))),"Yes","No")</f>
        <v>No</v>
      </c>
      <c r="H291" s="57">
        <f>IFERROR(_xlfn.NUMBERVALUE(VLOOKUP(A291,'FBS input file'!A:M,13,0)),0)</f>
        <v>0</v>
      </c>
      <c r="I291" s="55">
        <f>IFERROR(_xlfn.NUMBERVALUE(VLOOKUP(A291,'FBS input file'!A:M,11,0)),0)</f>
        <v>0</v>
      </c>
      <c r="J291" s="76" cm="1">
        <f t="array" aca="1" ref="J291" ca="1">IFERROR(ROUND(LOOKUP(9.99999999999999E+307,--MID(VLOOKUP(A291,'FBS input file'!A:L,10,0),MIN(FIND({0,1,2,3,4,5,6,7,8,9},VLOOKUP(A291,'FBS input file'!A:L,10,0)&amp;"0123456789")),ROW(INDIRECT("1:20")))),0),0)</f>
        <v>0</v>
      </c>
      <c r="K291" t="str" cm="1">
        <f t="array" ref="K291">_xlfn.IFS(ISNUMBER(SEARCH("*severe*",VLOOKUP(A291,'FBS input file'!A:M,10,0)))=TRUE,"Severe LB",ISNUMBER(SEARCH("*LB*",VLOOKUP(A291,'FBS input file'!A:M,10,0)))=TRUE,"LB",ISNUMBER(SEARCH("*LB*",VLOOKUP(A291,'FBS input file'!A:M,10,0)))=FALSE,"No")</f>
        <v>No</v>
      </c>
      <c r="L291" t="str" cm="1">
        <f t="array" ref="L291">IF(D291="Binding",IFERROR(_xlfn.IFS(AND(H291&gt;=$H$1,I291&gt;=$I$1),"Binding",AND(H291&gt;=$H$1,OR(J291&gt;=$J$1,K291="LB")),"Binding",AND(I291&gt;=$I$1,OR(J291&gt;=$J$1,K291="LB")),"Binding",K291="Severe LB","Binding"),"Not Binding"),"-")</f>
        <v>-</v>
      </c>
      <c r="M291">
        <f>IFERROR(_xlfn.NUMBERVALUE(VLOOKUP(A291,'FBS input file'!A:L,12,0)),"No")</f>
        <v>0</v>
      </c>
      <c r="N291" t="str">
        <f>VLOOKUP(A291,'All Plates'!A:K,3,0)</f>
        <v>Consistent Expert</v>
      </c>
      <c r="O291" t="str">
        <f>VLOOKUP(A291,'All Plates'!A:K,7,0)</f>
        <v>high purity</v>
      </c>
      <c r="P291">
        <f t="shared" si="19"/>
        <v>-10000</v>
      </c>
      <c r="Q291" s="53">
        <f t="shared" si="20"/>
        <v>0</v>
      </c>
    </row>
    <row r="292" spans="1:17" x14ac:dyDescent="0.25">
      <c r="A292" t="str">
        <f>'All Plates'!A273</f>
        <v>P3_G08</v>
      </c>
      <c r="B292" s="5" t="str">
        <f>'All Plates'!J273</f>
        <v>0110705968</v>
      </c>
      <c r="C292" t="s">
        <v>4492</v>
      </c>
      <c r="D292" t="str">
        <f>IFERROR('All Plates'!K273,"Not Binding")</f>
        <v>Not Binding</v>
      </c>
      <c r="E292" t="str">
        <f>IF(ISNUMBER(SEARCH("Waterlogsy",VLOOKUP(A292,'FBS input file'!A:I,9,0))),"Yes","No")</f>
        <v>No</v>
      </c>
      <c r="F292" t="str">
        <f>IF(ISNUMBER(SEARCH("T2",VLOOKUP(A292,'FBS input file'!A:I,9,0))),"Yes","No")</f>
        <v>No</v>
      </c>
      <c r="G292" t="str">
        <f>IF(ISNUMBER(SEARCH("1D",VLOOKUP(A292,'FBS input file'!A:I,9,0))),"Yes","No")</f>
        <v>No</v>
      </c>
      <c r="H292" s="57">
        <f>IFERROR(_xlfn.NUMBERVALUE(VLOOKUP(A292,'FBS input file'!A:M,13,0)),0)</f>
        <v>0</v>
      </c>
      <c r="I292" s="55">
        <f>IFERROR(_xlfn.NUMBERVALUE(VLOOKUP(A292,'FBS input file'!A:M,11,0)),0)</f>
        <v>0</v>
      </c>
      <c r="J292" s="76" cm="1">
        <f t="array" aca="1" ref="J292" ca="1">IFERROR(ROUND(LOOKUP(9.99999999999999E+307,--MID(VLOOKUP(A292,'FBS input file'!A:L,10,0),MIN(FIND({0,1,2,3,4,5,6,7,8,9},VLOOKUP(A292,'FBS input file'!A:L,10,0)&amp;"0123456789")),ROW(INDIRECT("1:20")))),0),0)</f>
        <v>0</v>
      </c>
      <c r="K292" t="str" cm="1">
        <f t="array" ref="K292">_xlfn.IFS(ISNUMBER(SEARCH("*severe*",VLOOKUP(A292,'FBS input file'!A:M,10,0)))=TRUE,"Severe LB",ISNUMBER(SEARCH("*LB*",VLOOKUP(A292,'FBS input file'!A:M,10,0)))=TRUE,"LB",ISNUMBER(SEARCH("*LB*",VLOOKUP(A292,'FBS input file'!A:M,10,0)))=FALSE,"No")</f>
        <v>No</v>
      </c>
      <c r="L292" t="str" cm="1">
        <f t="array" ref="L292">IF(D292="Binding",IFERROR(_xlfn.IFS(AND(H292&gt;=$H$1,I292&gt;=$I$1),"Binding",AND(H292&gt;=$H$1,OR(J292&gt;=$J$1,K292="LB")),"Binding",AND(I292&gt;=$I$1,OR(J292&gt;=$J$1,K292="LB")),"Binding",K292="Severe LB","Binding"),"Not Binding"),"-")</f>
        <v>-</v>
      </c>
      <c r="M292">
        <f>IFERROR(_xlfn.NUMBERVALUE(VLOOKUP(A292,'FBS input file'!A:L,12,0)),"No")</f>
        <v>0</v>
      </c>
      <c r="N292" t="str">
        <f>VLOOKUP(A292,'All Plates'!A:K,3,0)</f>
        <v>Inconsistent Expert</v>
      </c>
      <c r="O292" t="str">
        <f>VLOOKUP(A292,'All Plates'!A:K,7,0)</f>
        <v>addtional signals or too few signals</v>
      </c>
      <c r="P292">
        <f t="shared" si="19"/>
        <v>-10000</v>
      </c>
      <c r="Q292" s="53">
        <f t="shared" si="20"/>
        <v>0</v>
      </c>
    </row>
    <row r="293" spans="1:17" x14ac:dyDescent="0.25">
      <c r="A293" t="str">
        <f>'All Plates'!A274</f>
        <v>P3_G09</v>
      </c>
      <c r="B293" s="5" t="str">
        <f>'All Plates'!J274</f>
        <v>0110705967</v>
      </c>
      <c r="C293" t="s">
        <v>4493</v>
      </c>
      <c r="D293" t="str">
        <f>IFERROR('All Plates'!K274,"Not Binding")</f>
        <v>Not Binding</v>
      </c>
      <c r="E293" t="str">
        <f>IF(ISNUMBER(SEARCH("Waterlogsy",VLOOKUP(A293,'FBS input file'!A:I,9,0))),"Yes","No")</f>
        <v>No</v>
      </c>
      <c r="F293" t="str">
        <f>IF(ISNUMBER(SEARCH("T2",VLOOKUP(A293,'FBS input file'!A:I,9,0))),"Yes","No")</f>
        <v>No</v>
      </c>
      <c r="G293" t="str">
        <f>IF(ISNUMBER(SEARCH("1D",VLOOKUP(A293,'FBS input file'!A:I,9,0))),"Yes","No")</f>
        <v>No</v>
      </c>
      <c r="H293" s="57">
        <f>IFERROR(_xlfn.NUMBERVALUE(VLOOKUP(A293,'FBS input file'!A:M,13,0)),0)</f>
        <v>0</v>
      </c>
      <c r="I293" s="55">
        <f>IFERROR(_xlfn.NUMBERVALUE(VLOOKUP(A293,'FBS input file'!A:M,11,0)),0)</f>
        <v>0</v>
      </c>
      <c r="J293" s="76" cm="1">
        <f t="array" aca="1" ref="J293" ca="1">IFERROR(ROUND(LOOKUP(9.99999999999999E+307,--MID(VLOOKUP(A293,'FBS input file'!A:L,10,0),MIN(FIND({0,1,2,3,4,5,6,7,8,9},VLOOKUP(A293,'FBS input file'!A:L,10,0)&amp;"0123456789")),ROW(INDIRECT("1:20")))),0),0)</f>
        <v>0</v>
      </c>
      <c r="K293" t="str" cm="1">
        <f t="array" ref="K293">_xlfn.IFS(ISNUMBER(SEARCH("*severe*",VLOOKUP(A293,'FBS input file'!A:M,10,0)))=TRUE,"Severe LB",ISNUMBER(SEARCH("*LB*",VLOOKUP(A293,'FBS input file'!A:M,10,0)))=TRUE,"LB",ISNUMBER(SEARCH("*LB*",VLOOKUP(A293,'FBS input file'!A:M,10,0)))=FALSE,"No")</f>
        <v>No</v>
      </c>
      <c r="L293" t="str" cm="1">
        <f t="array" ref="L293">IF(D293="Binding",IFERROR(_xlfn.IFS(AND(H293&gt;=$H$1,I293&gt;=$I$1),"Binding",AND(H293&gt;=$H$1,OR(J293&gt;=$J$1,K293="LB")),"Binding",AND(I293&gt;=$I$1,OR(J293&gt;=$J$1,K293="LB")),"Binding",K293="Severe LB","Binding"),"Not Binding"),"-")</f>
        <v>-</v>
      </c>
      <c r="M293">
        <f>IFERROR(_xlfn.NUMBERVALUE(VLOOKUP(A293,'FBS input file'!A:L,12,0)),"No")</f>
        <v>0</v>
      </c>
      <c r="N293" t="str">
        <f>VLOOKUP(A293,'All Plates'!A:K,3,0)</f>
        <v>Consistent Expert</v>
      </c>
      <c r="O293" t="str">
        <f>VLOOKUP(A293,'All Plates'!A:K,7,0)</f>
        <v>high purity</v>
      </c>
      <c r="P293">
        <f t="shared" si="19"/>
        <v>-10000</v>
      </c>
      <c r="Q293" s="53">
        <f t="shared" si="20"/>
        <v>0</v>
      </c>
    </row>
    <row r="294" spans="1:17" x14ac:dyDescent="0.25">
      <c r="A294" t="str">
        <f>'All Plates'!A275</f>
        <v>P3_G10</v>
      </c>
      <c r="B294" s="5" t="str">
        <f>'All Plates'!J275</f>
        <v>0110705966</v>
      </c>
      <c r="C294" t="s">
        <v>4494</v>
      </c>
      <c r="D294" t="str">
        <f>IFERROR('All Plates'!K275,"Not Binding")</f>
        <v>Not Binding</v>
      </c>
      <c r="E294" t="str">
        <f>IF(ISNUMBER(SEARCH("Waterlogsy",VLOOKUP(A294,'FBS input file'!A:I,9,0))),"Yes","No")</f>
        <v>No</v>
      </c>
      <c r="F294" t="str">
        <f>IF(ISNUMBER(SEARCH("T2",VLOOKUP(A294,'FBS input file'!A:I,9,0))),"Yes","No")</f>
        <v>No</v>
      </c>
      <c r="G294" t="str">
        <f>IF(ISNUMBER(SEARCH("1D",VLOOKUP(A294,'FBS input file'!A:I,9,0))),"Yes","No")</f>
        <v>No</v>
      </c>
      <c r="H294" s="57">
        <f>IFERROR(_xlfn.NUMBERVALUE(VLOOKUP(A294,'FBS input file'!A:M,13,0)),0)</f>
        <v>0</v>
      </c>
      <c r="I294" s="55">
        <f>IFERROR(_xlfn.NUMBERVALUE(VLOOKUP(A294,'FBS input file'!A:M,11,0)),0)</f>
        <v>0</v>
      </c>
      <c r="J294" s="76" cm="1">
        <f t="array" aca="1" ref="J294" ca="1">IFERROR(ROUND(LOOKUP(9.99999999999999E+307,--MID(VLOOKUP(A294,'FBS input file'!A:L,10,0),MIN(FIND({0,1,2,3,4,5,6,7,8,9},VLOOKUP(A294,'FBS input file'!A:L,10,0)&amp;"0123456789")),ROW(INDIRECT("1:20")))),0),0)</f>
        <v>0</v>
      </c>
      <c r="K294" t="str" cm="1">
        <f t="array" ref="K294">_xlfn.IFS(ISNUMBER(SEARCH("*severe*",VLOOKUP(A294,'FBS input file'!A:M,10,0)))=TRUE,"Severe LB",ISNUMBER(SEARCH("*LB*",VLOOKUP(A294,'FBS input file'!A:M,10,0)))=TRUE,"LB",ISNUMBER(SEARCH("*LB*",VLOOKUP(A294,'FBS input file'!A:M,10,0)))=FALSE,"No")</f>
        <v>No</v>
      </c>
      <c r="L294" t="str" cm="1">
        <f t="array" ref="L294">IF(D294="Binding",IFERROR(_xlfn.IFS(AND(H294&gt;=$H$1,I294&gt;=$I$1),"Binding",AND(H294&gt;=$H$1,OR(J294&gt;=$J$1,K294="LB")),"Binding",AND(I294&gt;=$I$1,OR(J294&gt;=$J$1,K294="LB")),"Binding",K294="Severe LB","Binding"),"Not Binding"),"-")</f>
        <v>-</v>
      </c>
      <c r="M294">
        <f>IFERROR(_xlfn.NUMBERVALUE(VLOOKUP(A294,'FBS input file'!A:L,12,0)),"No")</f>
        <v>0</v>
      </c>
      <c r="N294" t="str">
        <f>VLOOKUP(A294,'All Plates'!A:K,3,0)</f>
        <v>Consistent Expert</v>
      </c>
      <c r="O294" t="str">
        <f>VLOOKUP(A294,'All Plates'!A:K,7,0)</f>
        <v>high purity</v>
      </c>
      <c r="P294">
        <f t="shared" si="19"/>
        <v>-10000</v>
      </c>
      <c r="Q294" s="53">
        <f t="shared" si="20"/>
        <v>0</v>
      </c>
    </row>
    <row r="295" spans="1:17" x14ac:dyDescent="0.25">
      <c r="A295" t="str">
        <f>'All Plates'!A276</f>
        <v>P3_G11</v>
      </c>
      <c r="B295" s="5" t="str">
        <f>'All Plates'!J276</f>
        <v>0110705965</v>
      </c>
      <c r="C295" t="s">
        <v>4495</v>
      </c>
      <c r="D295" t="str">
        <f>IFERROR('All Plates'!K276,"Not Binding")</f>
        <v>Not Binding</v>
      </c>
      <c r="E295" t="str">
        <f>IF(ISNUMBER(SEARCH("Waterlogsy",VLOOKUP(A295,'FBS input file'!A:I,9,0))),"Yes","No")</f>
        <v>No</v>
      </c>
      <c r="F295" t="str">
        <f>IF(ISNUMBER(SEARCH("T2",VLOOKUP(A295,'FBS input file'!A:I,9,0))),"Yes","No")</f>
        <v>No</v>
      </c>
      <c r="G295" t="str">
        <f>IF(ISNUMBER(SEARCH("1D",VLOOKUP(A295,'FBS input file'!A:I,9,0))),"Yes","No")</f>
        <v>No</v>
      </c>
      <c r="H295" s="57">
        <f>IFERROR(_xlfn.NUMBERVALUE(VLOOKUP(A295,'FBS input file'!A:M,13,0)),0)</f>
        <v>0</v>
      </c>
      <c r="I295" s="55">
        <f>IFERROR(_xlfn.NUMBERVALUE(VLOOKUP(A295,'FBS input file'!A:M,11,0)),0)</f>
        <v>0</v>
      </c>
      <c r="J295" s="76" cm="1">
        <f t="array" aca="1" ref="J295" ca="1">IFERROR(ROUND(LOOKUP(9.99999999999999E+307,--MID(VLOOKUP(A295,'FBS input file'!A:L,10,0),MIN(FIND({0,1,2,3,4,5,6,7,8,9},VLOOKUP(A295,'FBS input file'!A:L,10,0)&amp;"0123456789")),ROW(INDIRECT("1:20")))),0),0)</f>
        <v>0</v>
      </c>
      <c r="K295" t="str" cm="1">
        <f t="array" ref="K295">_xlfn.IFS(ISNUMBER(SEARCH("*severe*",VLOOKUP(A295,'FBS input file'!A:M,10,0)))=TRUE,"Severe LB",ISNUMBER(SEARCH("*LB*",VLOOKUP(A295,'FBS input file'!A:M,10,0)))=TRUE,"LB",ISNUMBER(SEARCH("*LB*",VLOOKUP(A295,'FBS input file'!A:M,10,0)))=FALSE,"No")</f>
        <v>No</v>
      </c>
      <c r="L295" t="str" cm="1">
        <f t="array" ref="L295">IF(D295="Binding",IFERROR(_xlfn.IFS(AND(H295&gt;=$H$1,I295&gt;=$I$1),"Binding",AND(H295&gt;=$H$1,OR(J295&gt;=$J$1,K295="LB")),"Binding",AND(I295&gt;=$I$1,OR(J295&gt;=$J$1,K295="LB")),"Binding",K295="Severe LB","Binding"),"Not Binding"),"-")</f>
        <v>-</v>
      </c>
      <c r="M295">
        <f>IFERROR(_xlfn.NUMBERVALUE(VLOOKUP(A295,'FBS input file'!A:L,12,0)),"No")</f>
        <v>0</v>
      </c>
      <c r="N295" t="str">
        <f>VLOOKUP(A295,'All Plates'!A:K,3,0)</f>
        <v>Consistent Expert</v>
      </c>
      <c r="O295" t="str">
        <f>VLOOKUP(A295,'All Plates'!A:K,7,0)</f>
        <v>high purity</v>
      </c>
      <c r="P295">
        <f t="shared" si="19"/>
        <v>-10000</v>
      </c>
      <c r="Q295" s="53">
        <f t="shared" si="20"/>
        <v>0</v>
      </c>
    </row>
    <row r="296" spans="1:17" x14ac:dyDescent="0.25">
      <c r="A296" t="str">
        <f>'All Plates'!A277</f>
        <v>P3_G12</v>
      </c>
      <c r="B296" s="5" t="str">
        <f>'All Plates'!J277</f>
        <v>0110705964</v>
      </c>
      <c r="C296" t="s">
        <v>4496</v>
      </c>
      <c r="D296" t="str">
        <f>IFERROR('All Plates'!K277,"Not Binding")</f>
        <v>Not Binding</v>
      </c>
      <c r="E296" t="str">
        <f>IF(ISNUMBER(SEARCH("Waterlogsy",VLOOKUP(A296,'FBS input file'!A:I,9,0))),"Yes","No")</f>
        <v>No</v>
      </c>
      <c r="F296" t="str">
        <f>IF(ISNUMBER(SEARCH("T2",VLOOKUP(A296,'FBS input file'!A:I,9,0))),"Yes","No")</f>
        <v>No</v>
      </c>
      <c r="G296" t="str">
        <f>IF(ISNUMBER(SEARCH("1D",VLOOKUP(A296,'FBS input file'!A:I,9,0))),"Yes","No")</f>
        <v>No</v>
      </c>
      <c r="H296" s="57">
        <f>IFERROR(_xlfn.NUMBERVALUE(VLOOKUP(A296,'FBS input file'!A:M,13,0)),0)</f>
        <v>0</v>
      </c>
      <c r="I296" s="55">
        <f>IFERROR(_xlfn.NUMBERVALUE(VLOOKUP(A296,'FBS input file'!A:M,11,0)),0)</f>
        <v>0</v>
      </c>
      <c r="J296" s="76" cm="1">
        <f t="array" aca="1" ref="J296" ca="1">IFERROR(ROUND(LOOKUP(9.99999999999999E+307,--MID(VLOOKUP(A296,'FBS input file'!A:L,10,0),MIN(FIND({0,1,2,3,4,5,6,7,8,9},VLOOKUP(A296,'FBS input file'!A:L,10,0)&amp;"0123456789")),ROW(INDIRECT("1:20")))),0),0)</f>
        <v>0</v>
      </c>
      <c r="K296" t="str" cm="1">
        <f t="array" ref="K296">_xlfn.IFS(ISNUMBER(SEARCH("*severe*",VLOOKUP(A296,'FBS input file'!A:M,10,0)))=TRUE,"Severe LB",ISNUMBER(SEARCH("*LB*",VLOOKUP(A296,'FBS input file'!A:M,10,0)))=TRUE,"LB",ISNUMBER(SEARCH("*LB*",VLOOKUP(A296,'FBS input file'!A:M,10,0)))=FALSE,"No")</f>
        <v>No</v>
      </c>
      <c r="L296" t="str" cm="1">
        <f t="array" ref="L296">IF(D296="Binding",IFERROR(_xlfn.IFS(AND(H296&gt;=$H$1,I296&gt;=$I$1),"Binding",AND(H296&gt;=$H$1,OR(J296&gt;=$J$1,K296="LB")),"Binding",AND(I296&gt;=$I$1,OR(J296&gt;=$J$1,K296="LB")),"Binding",K296="Severe LB","Binding"),"Not Binding"),"-")</f>
        <v>-</v>
      </c>
      <c r="M296">
        <f>IFERROR(_xlfn.NUMBERVALUE(VLOOKUP(A296,'FBS input file'!A:L,12,0)),"No")</f>
        <v>0</v>
      </c>
      <c r="N296" t="str">
        <f>VLOOKUP(A296,'All Plates'!A:K,3,0)</f>
        <v>Consistent Expert</v>
      </c>
      <c r="O296" t="str">
        <f>VLOOKUP(A296,'All Plates'!A:K,7,0)</f>
        <v>high purity*</v>
      </c>
      <c r="P296">
        <f t="shared" si="19"/>
        <v>-10000</v>
      </c>
      <c r="Q296" s="53">
        <f t="shared" si="20"/>
        <v>0</v>
      </c>
    </row>
    <row r="297" spans="1:17" x14ac:dyDescent="0.25">
      <c r="A297" t="str">
        <f>'All Plates'!A278</f>
        <v>P3_H01</v>
      </c>
      <c r="B297" s="5" t="str">
        <f>'All Plates'!J278</f>
        <v>0110705952</v>
      </c>
      <c r="C297" t="s">
        <v>4497</v>
      </c>
      <c r="D297" t="str">
        <f>IFERROR('All Plates'!K278,"Not Binding")</f>
        <v>Not Binding</v>
      </c>
      <c r="E297" t="str">
        <f>IF(ISNUMBER(SEARCH("Waterlogsy",VLOOKUP(A297,'FBS input file'!A:I,9,0))),"Yes","No")</f>
        <v>No</v>
      </c>
      <c r="F297" t="str">
        <f>IF(ISNUMBER(SEARCH("T2",VLOOKUP(A297,'FBS input file'!A:I,9,0))),"Yes","No")</f>
        <v>No</v>
      </c>
      <c r="G297" t="str">
        <f>IF(ISNUMBER(SEARCH("1D",VLOOKUP(A297,'FBS input file'!A:I,9,0))),"Yes","No")</f>
        <v>No</v>
      </c>
      <c r="H297" s="57">
        <f>IFERROR(_xlfn.NUMBERVALUE(VLOOKUP(A297,'FBS input file'!A:M,13,0)),0)</f>
        <v>0</v>
      </c>
      <c r="I297" s="55">
        <f>IFERROR(_xlfn.NUMBERVALUE(VLOOKUP(A297,'FBS input file'!A:M,11,0)),0)</f>
        <v>0</v>
      </c>
      <c r="J297" s="76" cm="1">
        <f t="array" aca="1" ref="J297" ca="1">IFERROR(ROUND(LOOKUP(9.99999999999999E+307,--MID(VLOOKUP(A297,'FBS input file'!A:L,10,0),MIN(FIND({0,1,2,3,4,5,6,7,8,9},VLOOKUP(A297,'FBS input file'!A:L,10,0)&amp;"0123456789")),ROW(INDIRECT("1:20")))),0),0)</f>
        <v>0</v>
      </c>
      <c r="K297" t="str" cm="1">
        <f t="array" ref="K297">_xlfn.IFS(ISNUMBER(SEARCH("*severe*",VLOOKUP(A297,'FBS input file'!A:M,10,0)))=TRUE,"Severe LB",ISNUMBER(SEARCH("*LB*",VLOOKUP(A297,'FBS input file'!A:M,10,0)))=TRUE,"LB",ISNUMBER(SEARCH("*LB*",VLOOKUP(A297,'FBS input file'!A:M,10,0)))=FALSE,"No")</f>
        <v>No</v>
      </c>
      <c r="L297" t="str" cm="1">
        <f t="array" ref="L297">IF(D297="Binding",IFERROR(_xlfn.IFS(AND(H297&gt;=$H$1,I297&gt;=$I$1),"Binding",AND(H297&gt;=$H$1,OR(J297&gt;=$J$1,K297="LB")),"Binding",AND(I297&gt;=$I$1,OR(J297&gt;=$J$1,K297="LB")),"Binding",K297="Severe LB","Binding"),"Not Binding"),"-")</f>
        <v>-</v>
      </c>
      <c r="M297">
        <f>IFERROR(_xlfn.NUMBERVALUE(VLOOKUP(A297,'FBS input file'!A:L,12,0)),"No")</f>
        <v>0</v>
      </c>
      <c r="N297" t="str">
        <f>VLOOKUP(A297,'All Plates'!A:K,3,0)</f>
        <v>Consistent Expert</v>
      </c>
      <c r="O297" t="str">
        <f>VLOOKUP(A297,'All Plates'!A:K,7,0)</f>
        <v>medium purity*</v>
      </c>
      <c r="P297">
        <f t="shared" si="19"/>
        <v>-10000</v>
      </c>
      <c r="Q297" s="53">
        <f t="shared" si="20"/>
        <v>0</v>
      </c>
    </row>
    <row r="298" spans="1:17" x14ac:dyDescent="0.25">
      <c r="A298" t="str">
        <f>'All Plates'!A279</f>
        <v>P3_H02</v>
      </c>
      <c r="B298" s="5" t="str">
        <f>'All Plates'!J279</f>
        <v>0110705953</v>
      </c>
      <c r="C298" t="s">
        <v>4498</v>
      </c>
      <c r="D298" t="str">
        <f>IFERROR('All Plates'!K279,"Not Binding")</f>
        <v>Not Binding</v>
      </c>
      <c r="E298" t="str">
        <f>IF(ISNUMBER(SEARCH("Waterlogsy",VLOOKUP(A298,'FBS input file'!A:I,9,0))),"Yes","No")</f>
        <v>No</v>
      </c>
      <c r="F298" t="str">
        <f>IF(ISNUMBER(SEARCH("T2",VLOOKUP(A298,'FBS input file'!A:I,9,0))),"Yes","No")</f>
        <v>No</v>
      </c>
      <c r="G298" t="str">
        <f>IF(ISNUMBER(SEARCH("1D",VLOOKUP(A298,'FBS input file'!A:I,9,0))),"Yes","No")</f>
        <v>No</v>
      </c>
      <c r="H298" s="57">
        <f>IFERROR(_xlfn.NUMBERVALUE(VLOOKUP(A298,'FBS input file'!A:M,13,0)),0)</f>
        <v>0</v>
      </c>
      <c r="I298" s="55">
        <f>IFERROR(_xlfn.NUMBERVALUE(VLOOKUP(A298,'FBS input file'!A:M,11,0)),0)</f>
        <v>0</v>
      </c>
      <c r="J298" s="76" cm="1">
        <f t="array" aca="1" ref="J298" ca="1">IFERROR(ROUND(LOOKUP(9.99999999999999E+307,--MID(VLOOKUP(A298,'FBS input file'!A:L,10,0),MIN(FIND({0,1,2,3,4,5,6,7,8,9},VLOOKUP(A298,'FBS input file'!A:L,10,0)&amp;"0123456789")),ROW(INDIRECT("1:20")))),0),0)</f>
        <v>0</v>
      </c>
      <c r="K298" t="str" cm="1">
        <f t="array" ref="K298">_xlfn.IFS(ISNUMBER(SEARCH("*severe*",VLOOKUP(A298,'FBS input file'!A:M,10,0)))=TRUE,"Severe LB",ISNUMBER(SEARCH("*LB*",VLOOKUP(A298,'FBS input file'!A:M,10,0)))=TRUE,"LB",ISNUMBER(SEARCH("*LB*",VLOOKUP(A298,'FBS input file'!A:M,10,0)))=FALSE,"No")</f>
        <v>No</v>
      </c>
      <c r="L298" t="str" cm="1">
        <f t="array" ref="L298">IF(D298="Binding",IFERROR(_xlfn.IFS(AND(H298&gt;=$H$1,I298&gt;=$I$1),"Binding",AND(H298&gt;=$H$1,OR(J298&gt;=$J$1,K298="LB")),"Binding",AND(I298&gt;=$I$1,OR(J298&gt;=$J$1,K298="LB")),"Binding",K298="Severe LB","Binding"),"Not Binding"),"-")</f>
        <v>-</v>
      </c>
      <c r="M298">
        <f>IFERROR(_xlfn.NUMBERVALUE(VLOOKUP(A298,'FBS input file'!A:L,12,0)),"No")</f>
        <v>0</v>
      </c>
      <c r="N298" t="str">
        <f>VLOOKUP(A298,'All Plates'!A:K,3,0)</f>
        <v>Consistent Expert</v>
      </c>
      <c r="O298" t="str">
        <f>VLOOKUP(A298,'All Plates'!A:K,7,0)</f>
        <v>high purity</v>
      </c>
      <c r="P298">
        <f t="shared" si="19"/>
        <v>-10000</v>
      </c>
      <c r="Q298" s="53">
        <f t="shared" si="20"/>
        <v>0</v>
      </c>
    </row>
    <row r="299" spans="1:17" x14ac:dyDescent="0.25">
      <c r="A299" t="str">
        <f>'All Plates'!A280</f>
        <v>P3_H03</v>
      </c>
      <c r="B299" s="5" t="str">
        <f>'All Plates'!J280</f>
        <v>0110705954</v>
      </c>
      <c r="C299" t="s">
        <v>4499</v>
      </c>
      <c r="D299" t="str">
        <f>IFERROR('All Plates'!K280,"Not Binding")</f>
        <v>Not Binding</v>
      </c>
      <c r="E299" t="str">
        <f>IF(ISNUMBER(SEARCH("Waterlogsy",VLOOKUP(A299,'FBS input file'!A:I,9,0))),"Yes","No")</f>
        <v>No</v>
      </c>
      <c r="F299" t="str">
        <f>IF(ISNUMBER(SEARCH("T2",VLOOKUP(A299,'FBS input file'!A:I,9,0))),"Yes","No")</f>
        <v>No</v>
      </c>
      <c r="G299" t="str">
        <f>IF(ISNUMBER(SEARCH("1D",VLOOKUP(A299,'FBS input file'!A:I,9,0))),"Yes","No")</f>
        <v>No</v>
      </c>
      <c r="H299" s="57">
        <f>IFERROR(_xlfn.NUMBERVALUE(VLOOKUP(A299,'FBS input file'!A:M,13,0)),0)</f>
        <v>0</v>
      </c>
      <c r="I299" s="55">
        <f>IFERROR(_xlfn.NUMBERVALUE(VLOOKUP(A299,'FBS input file'!A:M,11,0)),0)</f>
        <v>0</v>
      </c>
      <c r="J299" s="76" cm="1">
        <f t="array" aca="1" ref="J299" ca="1">IFERROR(ROUND(LOOKUP(9.99999999999999E+307,--MID(VLOOKUP(A299,'FBS input file'!A:L,10,0),MIN(FIND({0,1,2,3,4,5,6,7,8,9},VLOOKUP(A299,'FBS input file'!A:L,10,0)&amp;"0123456789")),ROW(INDIRECT("1:20")))),0),0)</f>
        <v>0</v>
      </c>
      <c r="K299" t="str" cm="1">
        <f t="array" ref="K299">_xlfn.IFS(ISNUMBER(SEARCH("*severe*",VLOOKUP(A299,'FBS input file'!A:M,10,0)))=TRUE,"Severe LB",ISNUMBER(SEARCH("*LB*",VLOOKUP(A299,'FBS input file'!A:M,10,0)))=TRUE,"LB",ISNUMBER(SEARCH("*LB*",VLOOKUP(A299,'FBS input file'!A:M,10,0)))=FALSE,"No")</f>
        <v>No</v>
      </c>
      <c r="L299" t="str" cm="1">
        <f t="array" ref="L299">IF(D299="Binding",IFERROR(_xlfn.IFS(AND(H299&gt;=$H$1,I299&gt;=$I$1),"Binding",AND(H299&gt;=$H$1,OR(J299&gt;=$J$1,K299="LB")),"Binding",AND(I299&gt;=$I$1,OR(J299&gt;=$J$1,K299="LB")),"Binding",K299="Severe LB","Binding"),"Not Binding"),"-")</f>
        <v>-</v>
      </c>
      <c r="M299">
        <f>IFERROR(_xlfn.NUMBERVALUE(VLOOKUP(A299,'FBS input file'!A:L,12,0)),"No")</f>
        <v>0</v>
      </c>
      <c r="N299" t="str">
        <f>VLOOKUP(A299,'All Plates'!A:K,3,0)</f>
        <v>Consistent Expert</v>
      </c>
      <c r="O299" t="str">
        <f>VLOOKUP(A299,'All Plates'!A:K,7,0)</f>
        <v>medium purity*</v>
      </c>
      <c r="P299">
        <f t="shared" si="19"/>
        <v>-10000</v>
      </c>
      <c r="Q299" s="53">
        <f t="shared" si="20"/>
        <v>0</v>
      </c>
    </row>
    <row r="300" spans="1:17" x14ac:dyDescent="0.25">
      <c r="A300" t="str">
        <f>'All Plates'!A281</f>
        <v>P3_H04</v>
      </c>
      <c r="B300" s="5" t="str">
        <f>'All Plates'!J281</f>
        <v>0110705955</v>
      </c>
      <c r="C300" t="s">
        <v>4500</v>
      </c>
      <c r="D300" t="str">
        <f>IFERROR('All Plates'!K281,"Not Binding")</f>
        <v>Not Binding</v>
      </c>
      <c r="E300" t="str">
        <f>IF(ISNUMBER(SEARCH("Waterlogsy",VLOOKUP(A300,'FBS input file'!A:I,9,0))),"Yes","No")</f>
        <v>No</v>
      </c>
      <c r="F300" t="str">
        <f>IF(ISNUMBER(SEARCH("T2",VLOOKUP(A300,'FBS input file'!A:I,9,0))),"Yes","No")</f>
        <v>No</v>
      </c>
      <c r="G300" t="str">
        <f>IF(ISNUMBER(SEARCH("1D",VLOOKUP(A300,'FBS input file'!A:I,9,0))),"Yes","No")</f>
        <v>No</v>
      </c>
      <c r="H300" s="57">
        <f>IFERROR(_xlfn.NUMBERVALUE(VLOOKUP(A300,'FBS input file'!A:M,13,0)),0)</f>
        <v>0</v>
      </c>
      <c r="I300" s="55">
        <f>IFERROR(_xlfn.NUMBERVALUE(VLOOKUP(A300,'FBS input file'!A:M,11,0)),0)</f>
        <v>0</v>
      </c>
      <c r="J300" s="76" cm="1">
        <f t="array" aca="1" ref="J300" ca="1">IFERROR(ROUND(LOOKUP(9.99999999999999E+307,--MID(VLOOKUP(A300,'FBS input file'!A:L,10,0),MIN(FIND({0,1,2,3,4,5,6,7,8,9},VLOOKUP(A300,'FBS input file'!A:L,10,0)&amp;"0123456789")),ROW(INDIRECT("1:20")))),0),0)</f>
        <v>0</v>
      </c>
      <c r="K300" t="str" cm="1">
        <f t="array" ref="K300">_xlfn.IFS(ISNUMBER(SEARCH("*severe*",VLOOKUP(A300,'FBS input file'!A:M,10,0)))=TRUE,"Severe LB",ISNUMBER(SEARCH("*LB*",VLOOKUP(A300,'FBS input file'!A:M,10,0)))=TRUE,"LB",ISNUMBER(SEARCH("*LB*",VLOOKUP(A300,'FBS input file'!A:M,10,0)))=FALSE,"No")</f>
        <v>No</v>
      </c>
      <c r="L300" t="str" cm="1">
        <f t="array" ref="L300">IF(D300="Binding",IFERROR(_xlfn.IFS(AND(H300&gt;=$H$1,I300&gt;=$I$1),"Binding",AND(H300&gt;=$H$1,OR(J300&gt;=$J$1,K300="LB")),"Binding",AND(I300&gt;=$I$1,OR(J300&gt;=$J$1,K300="LB")),"Binding",K300="Severe LB","Binding"),"Not Binding"),"-")</f>
        <v>-</v>
      </c>
      <c r="M300">
        <f>IFERROR(_xlfn.NUMBERVALUE(VLOOKUP(A300,'FBS input file'!A:L,12,0)),"No")</f>
        <v>0</v>
      </c>
      <c r="N300" t="str">
        <f>VLOOKUP(A300,'All Plates'!A:K,3,0)</f>
        <v>Consistent Expert</v>
      </c>
      <c r="O300" t="str">
        <f>VLOOKUP(A300,'All Plates'!A:K,7,0)</f>
        <v>medium purity*</v>
      </c>
      <c r="P300">
        <f t="shared" si="19"/>
        <v>-10000</v>
      </c>
      <c r="Q300" s="53">
        <f t="shared" si="20"/>
        <v>0</v>
      </c>
    </row>
    <row r="301" spans="1:17" x14ac:dyDescent="0.25">
      <c r="A301" t="str">
        <f>'All Plates'!A282</f>
        <v>P3_H05</v>
      </c>
      <c r="B301" s="5" t="str">
        <f>'All Plates'!J282</f>
        <v>0110705956</v>
      </c>
      <c r="C301" t="s">
        <v>4501</v>
      </c>
      <c r="D301" t="str">
        <f>IFERROR('All Plates'!K282,"Not Binding")</f>
        <v>Not Binding</v>
      </c>
      <c r="E301" t="str">
        <f>IF(ISNUMBER(SEARCH("Waterlogsy",VLOOKUP(A301,'FBS input file'!A:I,9,0))),"Yes","No")</f>
        <v>No</v>
      </c>
      <c r="F301" t="str">
        <f>IF(ISNUMBER(SEARCH("T2",VLOOKUP(A301,'FBS input file'!A:I,9,0))),"Yes","No")</f>
        <v>No</v>
      </c>
      <c r="G301" t="str">
        <f>IF(ISNUMBER(SEARCH("1D",VLOOKUP(A301,'FBS input file'!A:I,9,0))),"Yes","No")</f>
        <v>No</v>
      </c>
      <c r="H301" s="57">
        <f>IFERROR(_xlfn.NUMBERVALUE(VLOOKUP(A301,'FBS input file'!A:M,13,0)),0)</f>
        <v>0</v>
      </c>
      <c r="I301" s="55">
        <f>IFERROR(_xlfn.NUMBERVALUE(VLOOKUP(A301,'FBS input file'!A:M,11,0)),0)</f>
        <v>0</v>
      </c>
      <c r="J301" s="76" cm="1">
        <f t="array" aca="1" ref="J301" ca="1">IFERROR(ROUND(LOOKUP(9.99999999999999E+307,--MID(VLOOKUP(A301,'FBS input file'!A:L,10,0),MIN(FIND({0,1,2,3,4,5,6,7,8,9},VLOOKUP(A301,'FBS input file'!A:L,10,0)&amp;"0123456789")),ROW(INDIRECT("1:20")))),0),0)</f>
        <v>0</v>
      </c>
      <c r="K301" t="str" cm="1">
        <f t="array" ref="K301">_xlfn.IFS(ISNUMBER(SEARCH("*severe*",VLOOKUP(A301,'FBS input file'!A:M,10,0)))=TRUE,"Severe LB",ISNUMBER(SEARCH("*LB*",VLOOKUP(A301,'FBS input file'!A:M,10,0)))=TRUE,"LB",ISNUMBER(SEARCH("*LB*",VLOOKUP(A301,'FBS input file'!A:M,10,0)))=FALSE,"No")</f>
        <v>No</v>
      </c>
      <c r="L301" t="str" cm="1">
        <f t="array" ref="L301">IF(D301="Binding",IFERROR(_xlfn.IFS(AND(H301&gt;=$H$1,I301&gt;=$I$1),"Binding",AND(H301&gt;=$H$1,OR(J301&gt;=$J$1,K301="LB")),"Binding",AND(I301&gt;=$I$1,OR(J301&gt;=$J$1,K301="LB")),"Binding",K301="Severe LB","Binding"),"Not Binding"),"-")</f>
        <v>-</v>
      </c>
      <c r="M301">
        <f>IFERROR(_xlfn.NUMBERVALUE(VLOOKUP(A301,'FBS input file'!A:L,12,0)),"No")</f>
        <v>0</v>
      </c>
      <c r="N301" t="str">
        <f>VLOOKUP(A301,'All Plates'!A:K,3,0)</f>
        <v>Inconsistent Expert</v>
      </c>
      <c r="O301" t="str">
        <f>VLOOKUP(A301,'All Plates'!A:K,7,0)</f>
        <v>low solubility</v>
      </c>
      <c r="P301">
        <f t="shared" si="19"/>
        <v>-10000</v>
      </c>
      <c r="Q301" s="53">
        <f t="shared" si="20"/>
        <v>0</v>
      </c>
    </row>
    <row r="302" spans="1:17" x14ac:dyDescent="0.25">
      <c r="A302" t="str">
        <f>'All Plates'!A283</f>
        <v>P3_H06</v>
      </c>
      <c r="B302" s="5" t="str">
        <f>'All Plates'!J283</f>
        <v>0110705957</v>
      </c>
      <c r="C302" t="s">
        <v>4502</v>
      </c>
      <c r="D302" t="str">
        <f>IFERROR('All Plates'!K283,"Not Binding")</f>
        <v>Not Binding</v>
      </c>
      <c r="E302" t="str">
        <f>IF(ISNUMBER(SEARCH("Waterlogsy",VLOOKUP(A302,'FBS input file'!A:I,9,0))),"Yes","No")</f>
        <v>No</v>
      </c>
      <c r="F302" t="str">
        <f>IF(ISNUMBER(SEARCH("T2",VLOOKUP(A302,'FBS input file'!A:I,9,0))),"Yes","No")</f>
        <v>No</v>
      </c>
      <c r="G302" t="str">
        <f>IF(ISNUMBER(SEARCH("1D",VLOOKUP(A302,'FBS input file'!A:I,9,0))),"Yes","No")</f>
        <v>No</v>
      </c>
      <c r="H302" s="57">
        <f>IFERROR(_xlfn.NUMBERVALUE(VLOOKUP(A302,'FBS input file'!A:M,13,0)),0)</f>
        <v>0</v>
      </c>
      <c r="I302" s="55">
        <f>IFERROR(_xlfn.NUMBERVALUE(VLOOKUP(A302,'FBS input file'!A:M,11,0)),0)</f>
        <v>0</v>
      </c>
      <c r="J302" s="76" cm="1">
        <f t="array" aca="1" ref="J302" ca="1">IFERROR(ROUND(LOOKUP(9.99999999999999E+307,--MID(VLOOKUP(A302,'FBS input file'!A:L,10,0),MIN(FIND({0,1,2,3,4,5,6,7,8,9},VLOOKUP(A302,'FBS input file'!A:L,10,0)&amp;"0123456789")),ROW(INDIRECT("1:20")))),0),0)</f>
        <v>0</v>
      </c>
      <c r="K302" t="str" cm="1">
        <f t="array" ref="K302">_xlfn.IFS(ISNUMBER(SEARCH("*severe*",VLOOKUP(A302,'FBS input file'!A:M,10,0)))=TRUE,"Severe LB",ISNUMBER(SEARCH("*LB*",VLOOKUP(A302,'FBS input file'!A:M,10,0)))=TRUE,"LB",ISNUMBER(SEARCH("*LB*",VLOOKUP(A302,'FBS input file'!A:M,10,0)))=FALSE,"No")</f>
        <v>No</v>
      </c>
      <c r="L302" t="str" cm="1">
        <f t="array" ref="L302">IF(D302="Binding",IFERROR(_xlfn.IFS(AND(H302&gt;=$H$1,I302&gt;=$I$1),"Binding",AND(H302&gt;=$H$1,OR(J302&gt;=$J$1,K302="LB")),"Binding",AND(I302&gt;=$I$1,OR(J302&gt;=$J$1,K302="LB")),"Binding",K302="Severe LB","Binding"),"Not Binding"),"-")</f>
        <v>-</v>
      </c>
      <c r="M302">
        <f>IFERROR(_xlfn.NUMBERVALUE(VLOOKUP(A302,'FBS input file'!A:L,12,0)),"No")</f>
        <v>0</v>
      </c>
      <c r="N302" t="str">
        <f>VLOOKUP(A302,'All Plates'!A:K,3,0)</f>
        <v>Inconsistent Expert</v>
      </c>
      <c r="O302" t="str">
        <f>VLOOKUP(A302,'All Plates'!A:K,7,0)</f>
        <v>low solubility</v>
      </c>
      <c r="P302">
        <f t="shared" si="19"/>
        <v>-10000</v>
      </c>
      <c r="Q302" s="53">
        <f t="shared" si="20"/>
        <v>0</v>
      </c>
    </row>
    <row r="303" spans="1:17" x14ac:dyDescent="0.25">
      <c r="A303" t="str">
        <f>'All Plates'!A284</f>
        <v>P3_H07</v>
      </c>
      <c r="B303" s="5" t="str">
        <f>'All Plates'!J284</f>
        <v>0110705958</v>
      </c>
      <c r="C303" t="s">
        <v>4503</v>
      </c>
      <c r="D303" t="str">
        <f>IFERROR('All Plates'!K284,"Not Binding")</f>
        <v>Not Binding</v>
      </c>
      <c r="E303" t="str">
        <f>IF(ISNUMBER(SEARCH("Waterlogsy",VLOOKUP(A303,'FBS input file'!A:I,9,0))),"Yes","No")</f>
        <v>No</v>
      </c>
      <c r="F303" t="str">
        <f>IF(ISNUMBER(SEARCH("T2",VLOOKUP(A303,'FBS input file'!A:I,9,0))),"Yes","No")</f>
        <v>No</v>
      </c>
      <c r="G303" t="str">
        <f>IF(ISNUMBER(SEARCH("1D",VLOOKUP(A303,'FBS input file'!A:I,9,0))),"Yes","No")</f>
        <v>No</v>
      </c>
      <c r="H303" s="57">
        <f>IFERROR(_xlfn.NUMBERVALUE(VLOOKUP(A303,'FBS input file'!A:M,13,0)),0)</f>
        <v>0</v>
      </c>
      <c r="I303" s="55">
        <f>IFERROR(_xlfn.NUMBERVALUE(VLOOKUP(A303,'FBS input file'!A:M,11,0)),0)</f>
        <v>0</v>
      </c>
      <c r="J303" s="76" cm="1">
        <f t="array" aca="1" ref="J303" ca="1">IFERROR(ROUND(LOOKUP(9.99999999999999E+307,--MID(VLOOKUP(A303,'FBS input file'!A:L,10,0),MIN(FIND({0,1,2,3,4,5,6,7,8,9},VLOOKUP(A303,'FBS input file'!A:L,10,0)&amp;"0123456789")),ROW(INDIRECT("1:20")))),0),0)</f>
        <v>0</v>
      </c>
      <c r="K303" t="str" cm="1">
        <f t="array" ref="K303">_xlfn.IFS(ISNUMBER(SEARCH("*severe*",VLOOKUP(A303,'FBS input file'!A:M,10,0)))=TRUE,"Severe LB",ISNUMBER(SEARCH("*LB*",VLOOKUP(A303,'FBS input file'!A:M,10,0)))=TRUE,"LB",ISNUMBER(SEARCH("*LB*",VLOOKUP(A303,'FBS input file'!A:M,10,0)))=FALSE,"No")</f>
        <v>No</v>
      </c>
      <c r="L303" t="str" cm="1">
        <f t="array" ref="L303">IF(D303="Binding",IFERROR(_xlfn.IFS(AND(H303&gt;=$H$1,I303&gt;=$I$1),"Binding",AND(H303&gt;=$H$1,OR(J303&gt;=$J$1,K303="LB")),"Binding",AND(I303&gt;=$I$1,OR(J303&gt;=$J$1,K303="LB")),"Binding",K303="Severe LB","Binding"),"Not Binding"),"-")</f>
        <v>-</v>
      </c>
      <c r="M303">
        <f>IFERROR(_xlfn.NUMBERVALUE(VLOOKUP(A303,'FBS input file'!A:L,12,0)),"No")</f>
        <v>0</v>
      </c>
      <c r="N303" t="str">
        <f>VLOOKUP(A303,'All Plates'!A:K,3,0)</f>
        <v>Consistent Expert</v>
      </c>
      <c r="O303" t="str">
        <f>VLOOKUP(A303,'All Plates'!A:K,7,0)</f>
        <v>addtional signals or too few signals</v>
      </c>
      <c r="P303">
        <f t="shared" si="19"/>
        <v>-10000</v>
      </c>
      <c r="Q303" s="53">
        <f t="shared" si="20"/>
        <v>0</v>
      </c>
    </row>
    <row r="304" spans="1:17" x14ac:dyDescent="0.25">
      <c r="A304" t="str">
        <f>'All Plates'!A285</f>
        <v>P3_H08</v>
      </c>
      <c r="B304" s="5" t="str">
        <f>'All Plates'!J285</f>
        <v>0110705959</v>
      </c>
      <c r="C304" t="s">
        <v>4504</v>
      </c>
      <c r="D304" t="str">
        <f>IFERROR('All Plates'!K285,"Not Binding")</f>
        <v>Not Binding</v>
      </c>
      <c r="E304" t="str">
        <f>IF(ISNUMBER(SEARCH("Waterlogsy",VLOOKUP(A304,'FBS input file'!A:I,9,0))),"Yes","No")</f>
        <v>No</v>
      </c>
      <c r="F304" t="str">
        <f>IF(ISNUMBER(SEARCH("T2",VLOOKUP(A304,'FBS input file'!A:I,9,0))),"Yes","No")</f>
        <v>No</v>
      </c>
      <c r="G304" t="str">
        <f>IF(ISNUMBER(SEARCH("1D",VLOOKUP(A304,'FBS input file'!A:I,9,0))),"Yes","No")</f>
        <v>No</v>
      </c>
      <c r="H304" s="57">
        <f>IFERROR(_xlfn.NUMBERVALUE(VLOOKUP(A304,'FBS input file'!A:M,13,0)),0)</f>
        <v>0</v>
      </c>
      <c r="I304" s="55">
        <f>IFERROR(_xlfn.NUMBERVALUE(VLOOKUP(A304,'FBS input file'!A:M,11,0)),0)</f>
        <v>0</v>
      </c>
      <c r="J304" s="76" cm="1">
        <f t="array" aca="1" ref="J304" ca="1">IFERROR(ROUND(LOOKUP(9.99999999999999E+307,--MID(VLOOKUP(A304,'FBS input file'!A:L,10,0),MIN(FIND({0,1,2,3,4,5,6,7,8,9},VLOOKUP(A304,'FBS input file'!A:L,10,0)&amp;"0123456789")),ROW(INDIRECT("1:20")))),0),0)</f>
        <v>0</v>
      </c>
      <c r="K304" t="str" cm="1">
        <f t="array" ref="K304">_xlfn.IFS(ISNUMBER(SEARCH("*severe*",VLOOKUP(A304,'FBS input file'!A:M,10,0)))=TRUE,"Severe LB",ISNUMBER(SEARCH("*LB*",VLOOKUP(A304,'FBS input file'!A:M,10,0)))=TRUE,"LB",ISNUMBER(SEARCH("*LB*",VLOOKUP(A304,'FBS input file'!A:M,10,0)))=FALSE,"No")</f>
        <v>No</v>
      </c>
      <c r="L304" t="str" cm="1">
        <f t="array" ref="L304">IF(D304="Binding",IFERROR(_xlfn.IFS(AND(H304&gt;=$H$1,I304&gt;=$I$1),"Binding",AND(H304&gt;=$H$1,OR(J304&gt;=$J$1,K304="LB")),"Binding",AND(I304&gt;=$I$1,OR(J304&gt;=$J$1,K304="LB")),"Binding",K304="Severe LB","Binding"),"Not Binding"),"-")</f>
        <v>-</v>
      </c>
      <c r="M304">
        <f>IFERROR(_xlfn.NUMBERVALUE(VLOOKUP(A304,'FBS input file'!A:L,12,0)),"No")</f>
        <v>0</v>
      </c>
      <c r="N304" t="str">
        <f>VLOOKUP(A304,'All Plates'!A:K,3,0)</f>
        <v>Consistent Expert</v>
      </c>
      <c r="O304" t="str">
        <f>VLOOKUP(A304,'All Plates'!A:K,7,0)</f>
        <v>addtional signals or too few signals</v>
      </c>
      <c r="P304">
        <f t="shared" si="19"/>
        <v>-10000</v>
      </c>
      <c r="Q304" s="53">
        <f t="shared" si="20"/>
        <v>0</v>
      </c>
    </row>
    <row r="305" spans="1:17" x14ac:dyDescent="0.25">
      <c r="A305" t="str">
        <f>'All Plates'!A286</f>
        <v>P3_H09</v>
      </c>
      <c r="B305" s="5" t="str">
        <f>'All Plates'!J286</f>
        <v>0110705217</v>
      </c>
      <c r="C305" t="s">
        <v>4505</v>
      </c>
      <c r="D305" t="str">
        <f>IFERROR('All Plates'!K286,"Not Binding")</f>
        <v>Not Binding</v>
      </c>
      <c r="E305" t="str">
        <f>IF(ISNUMBER(SEARCH("Waterlogsy",VLOOKUP(A305,'FBS input file'!A:I,9,0))),"Yes","No")</f>
        <v>No</v>
      </c>
      <c r="F305" t="str">
        <f>IF(ISNUMBER(SEARCH("T2",VLOOKUP(A305,'FBS input file'!A:I,9,0))),"Yes","No")</f>
        <v>No</v>
      </c>
      <c r="G305" t="str">
        <f>IF(ISNUMBER(SEARCH("1D",VLOOKUP(A305,'FBS input file'!A:I,9,0))),"Yes","No")</f>
        <v>No</v>
      </c>
      <c r="H305" s="57">
        <f>IFERROR(_xlfn.NUMBERVALUE(VLOOKUP(A305,'FBS input file'!A:M,13,0)),0)</f>
        <v>0</v>
      </c>
      <c r="I305" s="55">
        <f>IFERROR(_xlfn.NUMBERVALUE(VLOOKUP(A305,'FBS input file'!A:M,11,0)),0)</f>
        <v>0</v>
      </c>
      <c r="J305" s="76" cm="1">
        <f t="array" aca="1" ref="J305" ca="1">IFERROR(ROUND(LOOKUP(9.99999999999999E+307,--MID(VLOOKUP(A305,'FBS input file'!A:L,10,0),MIN(FIND({0,1,2,3,4,5,6,7,8,9},VLOOKUP(A305,'FBS input file'!A:L,10,0)&amp;"0123456789")),ROW(INDIRECT("1:20")))),0),0)</f>
        <v>0</v>
      </c>
      <c r="K305" t="str" cm="1">
        <f t="array" ref="K305">_xlfn.IFS(ISNUMBER(SEARCH("*severe*",VLOOKUP(A305,'FBS input file'!A:M,10,0)))=TRUE,"Severe LB",ISNUMBER(SEARCH("*LB*",VLOOKUP(A305,'FBS input file'!A:M,10,0)))=TRUE,"LB",ISNUMBER(SEARCH("*LB*",VLOOKUP(A305,'FBS input file'!A:M,10,0)))=FALSE,"No")</f>
        <v>No</v>
      </c>
      <c r="L305" t="str" cm="1">
        <f t="array" ref="L305">IF(D305="Binding",IFERROR(_xlfn.IFS(AND(H305&gt;=$H$1,I305&gt;=$I$1),"Binding",AND(H305&gt;=$H$1,OR(J305&gt;=$J$1,K305="LB")),"Binding",AND(I305&gt;=$I$1,OR(J305&gt;=$J$1,K305="LB")),"Binding",K305="Severe LB","Binding"),"Not Binding"),"-")</f>
        <v>-</v>
      </c>
      <c r="M305">
        <f>IFERROR(_xlfn.NUMBERVALUE(VLOOKUP(A305,'FBS input file'!A:L,12,0)),"No")</f>
        <v>0</v>
      </c>
      <c r="N305" t="str">
        <f>VLOOKUP(A305,'All Plates'!A:K,3,0)</f>
        <v>Inconsistent Expert</v>
      </c>
      <c r="O305" t="str">
        <f>VLOOKUP(A305,'All Plates'!A:K,7,0)</f>
        <v>low solubility</v>
      </c>
      <c r="P305">
        <f t="shared" si="19"/>
        <v>-10000</v>
      </c>
      <c r="Q305" s="53">
        <f t="shared" si="20"/>
        <v>0</v>
      </c>
    </row>
    <row r="306" spans="1:17" x14ac:dyDescent="0.25">
      <c r="A306" t="str">
        <f>'All Plates'!A287</f>
        <v>P3_H10</v>
      </c>
      <c r="B306" s="5" t="str">
        <f>'All Plates'!J287</f>
        <v>0110705218</v>
      </c>
      <c r="C306" t="s">
        <v>4506</v>
      </c>
      <c r="D306" t="str">
        <f>IFERROR('All Plates'!K287,"Not Binding")</f>
        <v>Not Binding</v>
      </c>
      <c r="E306" t="str">
        <f>IF(ISNUMBER(SEARCH("Waterlogsy",VLOOKUP(A306,'FBS input file'!A:I,9,0))),"Yes","No")</f>
        <v>No</v>
      </c>
      <c r="F306" t="str">
        <f>IF(ISNUMBER(SEARCH("T2",VLOOKUP(A306,'FBS input file'!A:I,9,0))),"Yes","No")</f>
        <v>No</v>
      </c>
      <c r="G306" t="str">
        <f>IF(ISNUMBER(SEARCH("1D",VLOOKUP(A306,'FBS input file'!A:I,9,0))),"Yes","No")</f>
        <v>No</v>
      </c>
      <c r="H306" s="57">
        <f>IFERROR(_xlfn.NUMBERVALUE(VLOOKUP(A306,'FBS input file'!A:M,13,0)),0)</f>
        <v>0</v>
      </c>
      <c r="I306" s="55">
        <f>IFERROR(_xlfn.NUMBERVALUE(VLOOKUP(A306,'FBS input file'!A:M,11,0)),0)</f>
        <v>0</v>
      </c>
      <c r="J306" s="76" cm="1">
        <f t="array" aca="1" ref="J306" ca="1">IFERROR(ROUND(LOOKUP(9.99999999999999E+307,--MID(VLOOKUP(A306,'FBS input file'!A:L,10,0),MIN(FIND({0,1,2,3,4,5,6,7,8,9},VLOOKUP(A306,'FBS input file'!A:L,10,0)&amp;"0123456789")),ROW(INDIRECT("1:20")))),0),0)</f>
        <v>0</v>
      </c>
      <c r="K306" t="str" cm="1">
        <f t="array" ref="K306">_xlfn.IFS(ISNUMBER(SEARCH("*severe*",VLOOKUP(A306,'FBS input file'!A:M,10,0)))=TRUE,"Severe LB",ISNUMBER(SEARCH("*LB*",VLOOKUP(A306,'FBS input file'!A:M,10,0)))=TRUE,"LB",ISNUMBER(SEARCH("*LB*",VLOOKUP(A306,'FBS input file'!A:M,10,0)))=FALSE,"No")</f>
        <v>No</v>
      </c>
      <c r="L306" t="str" cm="1">
        <f t="array" ref="L306">IF(D306="Binding",IFERROR(_xlfn.IFS(AND(H306&gt;=$H$1,I306&gt;=$I$1),"Binding",AND(H306&gt;=$H$1,OR(J306&gt;=$J$1,K306="LB")),"Binding",AND(I306&gt;=$I$1,OR(J306&gt;=$J$1,K306="LB")),"Binding",K306="Severe LB","Binding"),"Not Binding"),"-")</f>
        <v>-</v>
      </c>
      <c r="M306">
        <f>IFERROR(_xlfn.NUMBERVALUE(VLOOKUP(A306,'FBS input file'!A:L,12,0)),"No")</f>
        <v>0</v>
      </c>
      <c r="N306" t="str">
        <f>VLOOKUP(A306,'All Plates'!A:K,3,0)</f>
        <v>Consistent Expert</v>
      </c>
      <c r="O306" t="str">
        <f>VLOOKUP(A306,'All Plates'!A:K,7,0)</f>
        <v>medium purity*</v>
      </c>
      <c r="P306">
        <f t="shared" si="19"/>
        <v>-10000</v>
      </c>
      <c r="Q306" s="53">
        <f t="shared" si="20"/>
        <v>0</v>
      </c>
    </row>
    <row r="307" spans="1:17" x14ac:dyDescent="0.25">
      <c r="A307" t="str">
        <f>'All Plates'!A288</f>
        <v>P3_H11</v>
      </c>
      <c r="B307" s="5" t="str">
        <f>'All Plates'!J288</f>
        <v>0110705219</v>
      </c>
      <c r="C307" t="s">
        <v>4507</v>
      </c>
      <c r="D307" t="str">
        <f>IFERROR('All Plates'!K288,"Not Binding")</f>
        <v>Not Binding</v>
      </c>
      <c r="E307" t="str">
        <f>IF(ISNUMBER(SEARCH("Waterlogsy",VLOOKUP(A307,'FBS input file'!A:I,9,0))),"Yes","No")</f>
        <v>No</v>
      </c>
      <c r="F307" t="str">
        <f>IF(ISNUMBER(SEARCH("T2",VLOOKUP(A307,'FBS input file'!A:I,9,0))),"Yes","No")</f>
        <v>No</v>
      </c>
      <c r="G307" t="str">
        <f>IF(ISNUMBER(SEARCH("1D",VLOOKUP(A307,'FBS input file'!A:I,9,0))),"Yes","No")</f>
        <v>No</v>
      </c>
      <c r="H307" s="57">
        <f>IFERROR(_xlfn.NUMBERVALUE(VLOOKUP(A307,'FBS input file'!A:M,13,0)),0)</f>
        <v>0</v>
      </c>
      <c r="I307" s="55">
        <f>IFERROR(_xlfn.NUMBERVALUE(VLOOKUP(A307,'FBS input file'!A:M,11,0)),0)</f>
        <v>0</v>
      </c>
      <c r="J307" s="76" cm="1">
        <f t="array" aca="1" ref="J307" ca="1">IFERROR(ROUND(LOOKUP(9.99999999999999E+307,--MID(VLOOKUP(A307,'FBS input file'!A:L,10,0),MIN(FIND({0,1,2,3,4,5,6,7,8,9},VLOOKUP(A307,'FBS input file'!A:L,10,0)&amp;"0123456789")),ROW(INDIRECT("1:20")))),0),0)</f>
        <v>0</v>
      </c>
      <c r="K307" t="str" cm="1">
        <f t="array" ref="K307">_xlfn.IFS(ISNUMBER(SEARCH("*severe*",VLOOKUP(A307,'FBS input file'!A:M,10,0)))=TRUE,"Severe LB",ISNUMBER(SEARCH("*LB*",VLOOKUP(A307,'FBS input file'!A:M,10,0)))=TRUE,"LB",ISNUMBER(SEARCH("*LB*",VLOOKUP(A307,'FBS input file'!A:M,10,0)))=FALSE,"No")</f>
        <v>No</v>
      </c>
      <c r="L307" t="str" cm="1">
        <f t="array" ref="L307">IF(D307="Binding",IFERROR(_xlfn.IFS(AND(H307&gt;=$H$1,I307&gt;=$I$1),"Binding",AND(H307&gt;=$H$1,OR(J307&gt;=$J$1,K307="LB")),"Binding",AND(I307&gt;=$I$1,OR(J307&gt;=$J$1,K307="LB")),"Binding",K307="Severe LB","Binding"),"Not Binding"),"-")</f>
        <v>-</v>
      </c>
      <c r="M307">
        <f>IFERROR(_xlfn.NUMBERVALUE(VLOOKUP(A307,'FBS input file'!A:L,12,0)),"No")</f>
        <v>0</v>
      </c>
      <c r="N307" t="str">
        <f>VLOOKUP(A307,'All Plates'!A:K,3,0)</f>
        <v>Inconsistent Expert</v>
      </c>
      <c r="O307" t="str">
        <f>VLOOKUP(A307,'All Plates'!A:K,7,0)</f>
        <v>low solubility</v>
      </c>
      <c r="P307">
        <f t="shared" si="19"/>
        <v>-10000</v>
      </c>
      <c r="Q307" s="53">
        <f t="shared" si="20"/>
        <v>0</v>
      </c>
    </row>
    <row r="308" spans="1:17" x14ac:dyDescent="0.25">
      <c r="A308" t="str">
        <f>'All Plates'!A289</f>
        <v>P3_H12</v>
      </c>
      <c r="B308" s="5" t="str">
        <f>'All Plates'!J289</f>
        <v>0110705198</v>
      </c>
      <c r="C308" t="s">
        <v>4508</v>
      </c>
      <c r="D308" t="str">
        <f>IFERROR('All Plates'!K289,"Not Binding")</f>
        <v>Not Binding</v>
      </c>
      <c r="E308" t="str">
        <f>IF(ISNUMBER(SEARCH("Waterlogsy",VLOOKUP(A308,'FBS input file'!A:I,9,0))),"Yes","No")</f>
        <v>No</v>
      </c>
      <c r="F308" t="str">
        <f>IF(ISNUMBER(SEARCH("T2",VLOOKUP(A308,'FBS input file'!A:I,9,0))),"Yes","No")</f>
        <v>No</v>
      </c>
      <c r="G308" t="str">
        <f>IF(ISNUMBER(SEARCH("1D",VLOOKUP(A308,'FBS input file'!A:I,9,0))),"Yes","No")</f>
        <v>No</v>
      </c>
      <c r="H308" s="57">
        <f>IFERROR(_xlfn.NUMBERVALUE(VLOOKUP(A308,'FBS input file'!A:M,13,0)),0)</f>
        <v>0</v>
      </c>
      <c r="I308" s="55">
        <f>IFERROR(_xlfn.NUMBERVALUE(VLOOKUP(A308,'FBS input file'!A:M,11,0)),0)</f>
        <v>0</v>
      </c>
      <c r="J308" s="76" cm="1">
        <f t="array" aca="1" ref="J308" ca="1">IFERROR(ROUND(LOOKUP(9.99999999999999E+307,--MID(VLOOKUP(A308,'FBS input file'!A:L,10,0),MIN(FIND({0,1,2,3,4,5,6,7,8,9},VLOOKUP(A308,'FBS input file'!A:L,10,0)&amp;"0123456789")),ROW(INDIRECT("1:20")))),0),0)</f>
        <v>0</v>
      </c>
      <c r="K308" t="str" cm="1">
        <f t="array" ref="K308">_xlfn.IFS(ISNUMBER(SEARCH("*severe*",VLOOKUP(A308,'FBS input file'!A:M,10,0)))=TRUE,"Severe LB",ISNUMBER(SEARCH("*LB*",VLOOKUP(A308,'FBS input file'!A:M,10,0)))=TRUE,"LB",ISNUMBER(SEARCH("*LB*",VLOOKUP(A308,'FBS input file'!A:M,10,0)))=FALSE,"No")</f>
        <v>No</v>
      </c>
      <c r="L308" t="str" cm="1">
        <f t="array" ref="L308">IF(D308="Binding",IFERROR(_xlfn.IFS(AND(H308&gt;=$H$1,I308&gt;=$I$1),"Binding",AND(H308&gt;=$H$1,OR(J308&gt;=$J$1,K308="LB")),"Binding",AND(I308&gt;=$I$1,OR(J308&gt;=$J$1,K308="LB")),"Binding",K308="Severe LB","Binding"),"Not Binding"),"-")</f>
        <v>-</v>
      </c>
      <c r="M308">
        <f>IFERROR(_xlfn.NUMBERVALUE(VLOOKUP(A308,'FBS input file'!A:L,12,0)),"No")</f>
        <v>0</v>
      </c>
      <c r="N308" t="str">
        <f>VLOOKUP(A308,'All Plates'!A:K,3,0)</f>
        <v>Consistent Expert</v>
      </c>
      <c r="O308" t="str">
        <f>VLOOKUP(A308,'All Plates'!A:K,7,0)</f>
        <v>medium purity*</v>
      </c>
      <c r="P308">
        <f t="shared" si="19"/>
        <v>-10000</v>
      </c>
      <c r="Q308" s="53">
        <f t="shared" si="20"/>
        <v>0</v>
      </c>
    </row>
    <row r="309" spans="1:17" x14ac:dyDescent="0.25">
      <c r="A309" t="str">
        <f>'All Plates'!A290</f>
        <v>P4_A01</v>
      </c>
      <c r="B309" s="5" t="str">
        <f>'All Plates'!J290</f>
        <v>9990529454</v>
      </c>
      <c r="C309" t="s">
        <v>4509</v>
      </c>
      <c r="D309" t="str">
        <f>IFERROR('All Plates'!K290,"Not Binding")</f>
        <v>Not Binding</v>
      </c>
      <c r="E309" t="str">
        <f>IF(ISNUMBER(SEARCH("Waterlogsy",VLOOKUP(A309,'FBS input file'!A:I,9,0))),"Yes","No")</f>
        <v>No</v>
      </c>
      <c r="F309" t="str">
        <f>IF(ISNUMBER(SEARCH("T2",VLOOKUP(A309,'FBS input file'!A:I,9,0))),"Yes","No")</f>
        <v>No</v>
      </c>
      <c r="G309" t="str">
        <f>IF(ISNUMBER(SEARCH("1D",VLOOKUP(A309,'FBS input file'!A:I,9,0))),"Yes","No")</f>
        <v>No</v>
      </c>
      <c r="H309" s="57">
        <f>IFERROR(_xlfn.NUMBERVALUE(VLOOKUP(A309,'FBS input file'!A:M,13,0)),0)</f>
        <v>0</v>
      </c>
      <c r="I309" s="55">
        <f>IFERROR(_xlfn.NUMBERVALUE(VLOOKUP(A309,'FBS input file'!A:M,11,0)),0)</f>
        <v>0</v>
      </c>
      <c r="J309" s="76" cm="1">
        <f t="array" aca="1" ref="J309" ca="1">IFERROR(ROUND(LOOKUP(9.99999999999999E+307,--MID(VLOOKUP(A309,'FBS input file'!A:L,10,0),MIN(FIND({0,1,2,3,4,5,6,7,8,9},VLOOKUP(A309,'FBS input file'!A:L,10,0)&amp;"0123456789")),ROW(INDIRECT("1:20")))),0),0)</f>
        <v>0</v>
      </c>
      <c r="K309" t="str" cm="1">
        <f t="array" ref="K309">_xlfn.IFS(ISNUMBER(SEARCH("*severe*",VLOOKUP(A309,'FBS input file'!A:M,10,0)))=TRUE,"Severe LB",ISNUMBER(SEARCH("*LB*",VLOOKUP(A309,'FBS input file'!A:M,10,0)))=TRUE,"LB",ISNUMBER(SEARCH("*LB*",VLOOKUP(A309,'FBS input file'!A:M,10,0)))=FALSE,"No")</f>
        <v>No</v>
      </c>
      <c r="L309" t="str" cm="1">
        <f t="array" ref="L309">IF(D309="Binding",IFERROR(_xlfn.IFS(AND(H309&gt;=$H$1,I309&gt;=$I$1),"Binding",AND(H309&gt;=$H$1,OR(J309&gt;=$J$1,K309="LB")),"Binding",AND(I309&gt;=$I$1,OR(J309&gt;=$J$1,K309="LB")),"Binding",K309="Severe LB","Binding"),"Not Binding"),"-")</f>
        <v>-</v>
      </c>
      <c r="M309">
        <f>IFERROR(_xlfn.NUMBERVALUE(VLOOKUP(A309,'FBS input file'!A:L,12,0)),"No")</f>
        <v>0</v>
      </c>
      <c r="N309" t="str">
        <f>VLOOKUP(A309,'All Plates'!A:K,3,0)</f>
        <v>Consistent Expert</v>
      </c>
      <c r="O309" t="str">
        <f>VLOOKUP(A309,'All Plates'!A:K,7,0)</f>
        <v>medium purity*</v>
      </c>
      <c r="P309">
        <f t="shared" si="19"/>
        <v>-10000</v>
      </c>
      <c r="Q309" s="53">
        <f t="shared" si="20"/>
        <v>0</v>
      </c>
    </row>
    <row r="310" spans="1:17" x14ac:dyDescent="0.25">
      <c r="A310" t="str">
        <f>'All Plates'!A291</f>
        <v>P4_A02</v>
      </c>
      <c r="B310" s="5" t="str">
        <f>'All Plates'!J291</f>
        <v>9990529447</v>
      </c>
      <c r="C310" t="s">
        <v>4510</v>
      </c>
      <c r="D310" t="str">
        <f>IFERROR('All Plates'!K291,"Not Binding")</f>
        <v>Not Binding</v>
      </c>
      <c r="E310" t="str">
        <f>IF(ISNUMBER(SEARCH("Waterlogsy",VLOOKUP(A310,'FBS input file'!A:I,9,0))),"Yes","No")</f>
        <v>No</v>
      </c>
      <c r="F310" t="str">
        <f>IF(ISNUMBER(SEARCH("T2",VLOOKUP(A310,'FBS input file'!A:I,9,0))),"Yes","No")</f>
        <v>No</v>
      </c>
      <c r="G310" t="str">
        <f>IF(ISNUMBER(SEARCH("1D",VLOOKUP(A310,'FBS input file'!A:I,9,0))),"Yes","No")</f>
        <v>No</v>
      </c>
      <c r="H310" s="57">
        <f>IFERROR(_xlfn.NUMBERVALUE(VLOOKUP(A310,'FBS input file'!A:M,13,0)),0)</f>
        <v>0</v>
      </c>
      <c r="I310" s="55">
        <f>IFERROR(_xlfn.NUMBERVALUE(VLOOKUP(A310,'FBS input file'!A:M,11,0)),0)</f>
        <v>0</v>
      </c>
      <c r="J310" s="76" cm="1">
        <f t="array" aca="1" ref="J310" ca="1">IFERROR(ROUND(LOOKUP(9.99999999999999E+307,--MID(VLOOKUP(A310,'FBS input file'!A:L,10,0),MIN(FIND({0,1,2,3,4,5,6,7,8,9},VLOOKUP(A310,'FBS input file'!A:L,10,0)&amp;"0123456789")),ROW(INDIRECT("1:20")))),0),0)</f>
        <v>0</v>
      </c>
      <c r="K310" t="str" cm="1">
        <f t="array" ref="K310">_xlfn.IFS(ISNUMBER(SEARCH("*severe*",VLOOKUP(A310,'FBS input file'!A:M,10,0)))=TRUE,"Severe LB",ISNUMBER(SEARCH("*LB*",VLOOKUP(A310,'FBS input file'!A:M,10,0)))=TRUE,"LB",ISNUMBER(SEARCH("*LB*",VLOOKUP(A310,'FBS input file'!A:M,10,0)))=FALSE,"No")</f>
        <v>No</v>
      </c>
      <c r="L310" t="str" cm="1">
        <f t="array" ref="L310">IF(D310="Binding",IFERROR(_xlfn.IFS(AND(H310&gt;=$H$1,I310&gt;=$I$1),"Binding",AND(H310&gt;=$H$1,OR(J310&gt;=$J$1,K310="LB")),"Binding",AND(I310&gt;=$I$1,OR(J310&gt;=$J$1,K310="LB")),"Binding",K310="Severe LB","Binding"),"Not Binding"),"-")</f>
        <v>-</v>
      </c>
      <c r="M310">
        <f>IFERROR(_xlfn.NUMBERVALUE(VLOOKUP(A310,'FBS input file'!A:L,12,0)),"No")</f>
        <v>0</v>
      </c>
      <c r="N310" t="str">
        <f>VLOOKUP(A310,'All Plates'!A:K,3,0)</f>
        <v>Consistent Expert</v>
      </c>
      <c r="O310" t="str">
        <f>VLOOKUP(A310,'All Plates'!A:K,7,0)</f>
        <v>high purity</v>
      </c>
      <c r="P310">
        <f t="shared" si="19"/>
        <v>-10000</v>
      </c>
      <c r="Q310" s="53">
        <f t="shared" si="20"/>
        <v>0</v>
      </c>
    </row>
    <row r="311" spans="1:17" x14ac:dyDescent="0.25">
      <c r="A311" t="str">
        <f>'All Plates'!A292</f>
        <v>P4_A03</v>
      </c>
      <c r="B311" s="5" t="str">
        <f>'All Plates'!J292</f>
        <v>9990529446</v>
      </c>
      <c r="C311" t="s">
        <v>4511</v>
      </c>
      <c r="D311" t="str">
        <f>IFERROR('All Plates'!K292,"Not Binding")</f>
        <v>Not Binding</v>
      </c>
      <c r="E311" t="str">
        <f>IF(ISNUMBER(SEARCH("Waterlogsy",VLOOKUP(A311,'FBS input file'!A:I,9,0))),"Yes","No")</f>
        <v>No</v>
      </c>
      <c r="F311" t="str">
        <f>IF(ISNUMBER(SEARCH("T2",VLOOKUP(A311,'FBS input file'!A:I,9,0))),"Yes","No")</f>
        <v>No</v>
      </c>
      <c r="G311" t="str">
        <f>IF(ISNUMBER(SEARCH("1D",VLOOKUP(A311,'FBS input file'!A:I,9,0))),"Yes","No")</f>
        <v>No</v>
      </c>
      <c r="H311" s="57">
        <f>IFERROR(_xlfn.NUMBERVALUE(VLOOKUP(A311,'FBS input file'!A:M,13,0)),0)</f>
        <v>0</v>
      </c>
      <c r="I311" s="55">
        <f>IFERROR(_xlfn.NUMBERVALUE(VLOOKUP(A311,'FBS input file'!A:M,11,0)),0)</f>
        <v>0</v>
      </c>
      <c r="J311" s="76" cm="1">
        <f t="array" aca="1" ref="J311" ca="1">IFERROR(ROUND(LOOKUP(9.99999999999999E+307,--MID(VLOOKUP(A311,'FBS input file'!A:L,10,0),MIN(FIND({0,1,2,3,4,5,6,7,8,9},VLOOKUP(A311,'FBS input file'!A:L,10,0)&amp;"0123456789")),ROW(INDIRECT("1:20")))),0),0)</f>
        <v>0</v>
      </c>
      <c r="K311" t="str" cm="1">
        <f t="array" ref="K311">_xlfn.IFS(ISNUMBER(SEARCH("*severe*",VLOOKUP(A311,'FBS input file'!A:M,10,0)))=TRUE,"Severe LB",ISNUMBER(SEARCH("*LB*",VLOOKUP(A311,'FBS input file'!A:M,10,0)))=TRUE,"LB",ISNUMBER(SEARCH("*LB*",VLOOKUP(A311,'FBS input file'!A:M,10,0)))=FALSE,"No")</f>
        <v>No</v>
      </c>
      <c r="L311" t="str" cm="1">
        <f t="array" ref="L311">IF(D311="Binding",IFERROR(_xlfn.IFS(AND(H311&gt;=$H$1,I311&gt;=$I$1),"Binding",AND(H311&gt;=$H$1,OR(J311&gt;=$J$1,K311="LB")),"Binding",AND(I311&gt;=$I$1,OR(J311&gt;=$J$1,K311="LB")),"Binding",K311="Severe LB","Binding"),"Not Binding"),"-")</f>
        <v>-</v>
      </c>
      <c r="M311">
        <f>IFERROR(_xlfn.NUMBERVALUE(VLOOKUP(A311,'FBS input file'!A:L,12,0)),"No")</f>
        <v>0</v>
      </c>
      <c r="N311" t="str">
        <f>VLOOKUP(A311,'All Plates'!A:K,3,0)</f>
        <v>Consistent Expert</v>
      </c>
      <c r="O311" t="str">
        <f>VLOOKUP(A311,'All Plates'!A:K,7,0)</f>
        <v>high purity*</v>
      </c>
      <c r="P311">
        <f t="shared" si="19"/>
        <v>-10000</v>
      </c>
      <c r="Q311" s="53">
        <f t="shared" si="20"/>
        <v>0</v>
      </c>
    </row>
    <row r="312" spans="1:17" x14ac:dyDescent="0.25">
      <c r="A312" t="str">
        <f>'All Plates'!A293</f>
        <v>P4_A04</v>
      </c>
      <c r="B312" s="5" t="str">
        <f>'All Plates'!J293</f>
        <v>9990529628</v>
      </c>
      <c r="C312" t="s">
        <v>4512</v>
      </c>
      <c r="D312" t="str">
        <f>IFERROR('All Plates'!K293,"Not Binding")</f>
        <v>Not Binding</v>
      </c>
      <c r="E312" t="str">
        <f>IF(ISNUMBER(SEARCH("Waterlogsy",VLOOKUP(A312,'FBS input file'!A:I,9,0))),"Yes","No")</f>
        <v>No</v>
      </c>
      <c r="F312" t="str">
        <f>IF(ISNUMBER(SEARCH("T2",VLOOKUP(A312,'FBS input file'!A:I,9,0))),"Yes","No")</f>
        <v>No</v>
      </c>
      <c r="G312" t="str">
        <f>IF(ISNUMBER(SEARCH("1D",VLOOKUP(A312,'FBS input file'!A:I,9,0))),"Yes","No")</f>
        <v>No</v>
      </c>
      <c r="H312" s="57">
        <f>IFERROR(_xlfn.NUMBERVALUE(VLOOKUP(A312,'FBS input file'!A:M,13,0)),0)</f>
        <v>0</v>
      </c>
      <c r="I312" s="55">
        <f>IFERROR(_xlfn.NUMBERVALUE(VLOOKUP(A312,'FBS input file'!A:M,11,0)),0)</f>
        <v>0</v>
      </c>
      <c r="J312" s="76" cm="1">
        <f t="array" aca="1" ref="J312" ca="1">IFERROR(ROUND(LOOKUP(9.99999999999999E+307,--MID(VLOOKUP(A312,'FBS input file'!A:L,10,0),MIN(FIND({0,1,2,3,4,5,6,7,8,9},VLOOKUP(A312,'FBS input file'!A:L,10,0)&amp;"0123456789")),ROW(INDIRECT("1:20")))),0),0)</f>
        <v>0</v>
      </c>
      <c r="K312" t="str" cm="1">
        <f t="array" ref="K312">_xlfn.IFS(ISNUMBER(SEARCH("*severe*",VLOOKUP(A312,'FBS input file'!A:M,10,0)))=TRUE,"Severe LB",ISNUMBER(SEARCH("*LB*",VLOOKUP(A312,'FBS input file'!A:M,10,0)))=TRUE,"LB",ISNUMBER(SEARCH("*LB*",VLOOKUP(A312,'FBS input file'!A:M,10,0)))=FALSE,"No")</f>
        <v>No</v>
      </c>
      <c r="L312" t="str" cm="1">
        <f t="array" ref="L312">IF(D312="Binding",IFERROR(_xlfn.IFS(AND(H312&gt;=$H$1,I312&gt;=$I$1),"Binding",AND(H312&gt;=$H$1,OR(J312&gt;=$J$1,K312="LB")),"Binding",AND(I312&gt;=$I$1,OR(J312&gt;=$J$1,K312="LB")),"Binding",K312="Severe LB","Binding"),"Not Binding"),"-")</f>
        <v>-</v>
      </c>
      <c r="M312">
        <f>IFERROR(_xlfn.NUMBERVALUE(VLOOKUP(A312,'FBS input file'!A:L,12,0)),"No")</f>
        <v>0</v>
      </c>
      <c r="N312" t="str">
        <f>VLOOKUP(A312,'All Plates'!A:K,3,0)</f>
        <v>Inconsistent Expert</v>
      </c>
      <c r="O312" t="str">
        <f>VLOOKUP(A312,'All Plates'!A:K,7,0)</f>
        <v>addtional signals or too few signals</v>
      </c>
      <c r="P312">
        <f t="shared" si="19"/>
        <v>-10000</v>
      </c>
      <c r="Q312" s="53">
        <f t="shared" si="20"/>
        <v>0</v>
      </c>
    </row>
    <row r="313" spans="1:17" x14ac:dyDescent="0.25">
      <c r="A313" t="str">
        <f>'All Plates'!A294</f>
        <v>P4_A05</v>
      </c>
      <c r="B313" s="5" t="str">
        <f>'All Plates'!J294</f>
        <v>9990529627</v>
      </c>
      <c r="C313" t="s">
        <v>4513</v>
      </c>
      <c r="D313" t="str">
        <f>IFERROR('All Plates'!K294,"Not Binding")</f>
        <v>Not Binding</v>
      </c>
      <c r="E313" t="str">
        <f>IF(ISNUMBER(SEARCH("Waterlogsy",VLOOKUP(A313,'FBS input file'!A:I,9,0))),"Yes","No")</f>
        <v>No</v>
      </c>
      <c r="F313" t="str">
        <f>IF(ISNUMBER(SEARCH("T2",VLOOKUP(A313,'FBS input file'!A:I,9,0))),"Yes","No")</f>
        <v>No</v>
      </c>
      <c r="G313" t="str">
        <f>IF(ISNUMBER(SEARCH("1D",VLOOKUP(A313,'FBS input file'!A:I,9,0))),"Yes","No")</f>
        <v>No</v>
      </c>
      <c r="H313" s="57">
        <f>IFERROR(_xlfn.NUMBERVALUE(VLOOKUP(A313,'FBS input file'!A:M,13,0)),0)</f>
        <v>0</v>
      </c>
      <c r="I313" s="55">
        <f>IFERROR(_xlfn.NUMBERVALUE(VLOOKUP(A313,'FBS input file'!A:M,11,0)),0)</f>
        <v>0</v>
      </c>
      <c r="J313" s="76" cm="1">
        <f t="array" aca="1" ref="J313" ca="1">IFERROR(ROUND(LOOKUP(9.99999999999999E+307,--MID(VLOOKUP(A313,'FBS input file'!A:L,10,0),MIN(FIND({0,1,2,3,4,5,6,7,8,9},VLOOKUP(A313,'FBS input file'!A:L,10,0)&amp;"0123456789")),ROW(INDIRECT("1:20")))),0),0)</f>
        <v>0</v>
      </c>
      <c r="K313" t="str" cm="1">
        <f t="array" ref="K313">_xlfn.IFS(ISNUMBER(SEARCH("*severe*",VLOOKUP(A313,'FBS input file'!A:M,10,0)))=TRUE,"Severe LB",ISNUMBER(SEARCH("*LB*",VLOOKUP(A313,'FBS input file'!A:M,10,0)))=TRUE,"LB",ISNUMBER(SEARCH("*LB*",VLOOKUP(A313,'FBS input file'!A:M,10,0)))=FALSE,"No")</f>
        <v>No</v>
      </c>
      <c r="L313" t="str" cm="1">
        <f t="array" ref="L313">IF(D313="Binding",IFERROR(_xlfn.IFS(AND(H313&gt;=$H$1,I313&gt;=$I$1),"Binding",AND(H313&gt;=$H$1,OR(J313&gt;=$J$1,K313="LB")),"Binding",AND(I313&gt;=$I$1,OR(J313&gt;=$J$1,K313="LB")),"Binding",K313="Severe LB","Binding"),"Not Binding"),"-")</f>
        <v>-</v>
      </c>
      <c r="M313">
        <f>IFERROR(_xlfn.NUMBERVALUE(VLOOKUP(A313,'FBS input file'!A:L,12,0)),"No")</f>
        <v>0</v>
      </c>
      <c r="N313" t="str">
        <f>VLOOKUP(A313,'All Plates'!A:K,3,0)</f>
        <v>Consistent Expert</v>
      </c>
      <c r="O313" t="str">
        <f>VLOOKUP(A313,'All Plates'!A:K,7,0)</f>
        <v>high purity</v>
      </c>
      <c r="P313">
        <f t="shared" si="19"/>
        <v>-10000</v>
      </c>
      <c r="Q313" s="53">
        <f t="shared" si="20"/>
        <v>0</v>
      </c>
    </row>
    <row r="314" spans="1:17" x14ac:dyDescent="0.25">
      <c r="A314" t="str">
        <f>'All Plates'!A295</f>
        <v>P4_A06</v>
      </c>
      <c r="B314" s="5" t="str">
        <f>'All Plates'!J295</f>
        <v>9990529626</v>
      </c>
      <c r="C314" t="s">
        <v>4514</v>
      </c>
      <c r="D314" t="str">
        <f>IFERROR('All Plates'!K295,"Not Binding")</f>
        <v>Not Binding</v>
      </c>
      <c r="E314" t="str">
        <f>IF(ISNUMBER(SEARCH("Waterlogsy",VLOOKUP(A314,'FBS input file'!A:I,9,0))),"Yes","No")</f>
        <v>No</v>
      </c>
      <c r="F314" t="str">
        <f>IF(ISNUMBER(SEARCH("T2",VLOOKUP(A314,'FBS input file'!A:I,9,0))),"Yes","No")</f>
        <v>No</v>
      </c>
      <c r="G314" t="str">
        <f>IF(ISNUMBER(SEARCH("1D",VLOOKUP(A314,'FBS input file'!A:I,9,0))),"Yes","No")</f>
        <v>No</v>
      </c>
      <c r="H314" s="57">
        <f>IFERROR(_xlfn.NUMBERVALUE(VLOOKUP(A314,'FBS input file'!A:M,13,0)),0)</f>
        <v>0</v>
      </c>
      <c r="I314" s="55">
        <f>IFERROR(_xlfn.NUMBERVALUE(VLOOKUP(A314,'FBS input file'!A:M,11,0)),0)</f>
        <v>0</v>
      </c>
      <c r="J314" s="76" cm="1">
        <f t="array" aca="1" ref="J314" ca="1">IFERROR(ROUND(LOOKUP(9.99999999999999E+307,--MID(VLOOKUP(A314,'FBS input file'!A:L,10,0),MIN(FIND({0,1,2,3,4,5,6,7,8,9},VLOOKUP(A314,'FBS input file'!A:L,10,0)&amp;"0123456789")),ROW(INDIRECT("1:20")))),0),0)</f>
        <v>0</v>
      </c>
      <c r="K314" t="str" cm="1">
        <f t="array" ref="K314">_xlfn.IFS(ISNUMBER(SEARCH("*severe*",VLOOKUP(A314,'FBS input file'!A:M,10,0)))=TRUE,"Severe LB",ISNUMBER(SEARCH("*LB*",VLOOKUP(A314,'FBS input file'!A:M,10,0)))=TRUE,"LB",ISNUMBER(SEARCH("*LB*",VLOOKUP(A314,'FBS input file'!A:M,10,0)))=FALSE,"No")</f>
        <v>No</v>
      </c>
      <c r="L314" t="str" cm="1">
        <f t="array" ref="L314">IF(D314="Binding",IFERROR(_xlfn.IFS(AND(H314&gt;=$H$1,I314&gt;=$I$1),"Binding",AND(H314&gt;=$H$1,OR(J314&gt;=$J$1,K314="LB")),"Binding",AND(I314&gt;=$I$1,OR(J314&gt;=$J$1,K314="LB")),"Binding",K314="Severe LB","Binding"),"Not Binding"),"-")</f>
        <v>-</v>
      </c>
      <c r="M314">
        <f>IFERROR(_xlfn.NUMBERVALUE(VLOOKUP(A314,'FBS input file'!A:L,12,0)),"No")</f>
        <v>0</v>
      </c>
      <c r="N314" t="str">
        <f>VLOOKUP(A314,'All Plates'!A:K,3,0)</f>
        <v>Consistent Expert</v>
      </c>
      <c r="O314" t="str">
        <f>VLOOKUP(A314,'All Plates'!A:K,7,0)</f>
        <v>very high purity</v>
      </c>
      <c r="P314">
        <f t="shared" si="19"/>
        <v>-10000</v>
      </c>
      <c r="Q314" s="53">
        <f t="shared" si="20"/>
        <v>0</v>
      </c>
    </row>
    <row r="315" spans="1:17" x14ac:dyDescent="0.25">
      <c r="A315" t="str">
        <f>'All Plates'!A296</f>
        <v>P4_A07</v>
      </c>
      <c r="B315" s="5" t="str">
        <f>'All Plates'!J296</f>
        <v>9990529625</v>
      </c>
      <c r="C315" t="s">
        <v>4515</v>
      </c>
      <c r="D315" t="str">
        <f>IFERROR('All Plates'!K296,"Not Binding")</f>
        <v>Not Binding</v>
      </c>
      <c r="E315" t="str">
        <f>IF(ISNUMBER(SEARCH("Waterlogsy",VLOOKUP(A315,'FBS input file'!A:I,9,0))),"Yes","No")</f>
        <v>No</v>
      </c>
      <c r="F315" t="str">
        <f>IF(ISNUMBER(SEARCH("T2",VLOOKUP(A315,'FBS input file'!A:I,9,0))),"Yes","No")</f>
        <v>No</v>
      </c>
      <c r="G315" t="str">
        <f>IF(ISNUMBER(SEARCH("1D",VLOOKUP(A315,'FBS input file'!A:I,9,0))),"Yes","No")</f>
        <v>No</v>
      </c>
      <c r="H315" s="57">
        <f>IFERROR(_xlfn.NUMBERVALUE(VLOOKUP(A315,'FBS input file'!A:M,13,0)),0)</f>
        <v>0</v>
      </c>
      <c r="I315" s="55">
        <f>IFERROR(_xlfn.NUMBERVALUE(VLOOKUP(A315,'FBS input file'!A:M,11,0)),0)</f>
        <v>0</v>
      </c>
      <c r="J315" s="76" cm="1">
        <f t="array" aca="1" ref="J315" ca="1">IFERROR(ROUND(LOOKUP(9.99999999999999E+307,--MID(VLOOKUP(A315,'FBS input file'!A:L,10,0),MIN(FIND({0,1,2,3,4,5,6,7,8,9},VLOOKUP(A315,'FBS input file'!A:L,10,0)&amp;"0123456789")),ROW(INDIRECT("1:20")))),0),0)</f>
        <v>0</v>
      </c>
      <c r="K315" t="str" cm="1">
        <f t="array" ref="K315">_xlfn.IFS(ISNUMBER(SEARCH("*severe*",VLOOKUP(A315,'FBS input file'!A:M,10,0)))=TRUE,"Severe LB",ISNUMBER(SEARCH("*LB*",VLOOKUP(A315,'FBS input file'!A:M,10,0)))=TRUE,"LB",ISNUMBER(SEARCH("*LB*",VLOOKUP(A315,'FBS input file'!A:M,10,0)))=FALSE,"No")</f>
        <v>No</v>
      </c>
      <c r="L315" t="str" cm="1">
        <f t="array" ref="L315">IF(D315="Binding",IFERROR(_xlfn.IFS(AND(H315&gt;=$H$1,I315&gt;=$I$1),"Binding",AND(H315&gt;=$H$1,OR(J315&gt;=$J$1,K315="LB")),"Binding",AND(I315&gt;=$I$1,OR(J315&gt;=$J$1,K315="LB")),"Binding",K315="Severe LB","Binding"),"Not Binding"),"-")</f>
        <v>-</v>
      </c>
      <c r="M315">
        <f>IFERROR(_xlfn.NUMBERVALUE(VLOOKUP(A315,'FBS input file'!A:L,12,0)),"No")</f>
        <v>0</v>
      </c>
      <c r="N315" t="str">
        <f>VLOOKUP(A315,'All Plates'!A:K,3,0)</f>
        <v>Consistent Expert</v>
      </c>
      <c r="O315" t="str">
        <f>VLOOKUP(A315,'All Plates'!A:K,7,0)</f>
        <v>very high purity</v>
      </c>
      <c r="P315">
        <f t="shared" si="19"/>
        <v>-10000</v>
      </c>
      <c r="Q315" s="53">
        <f t="shared" si="20"/>
        <v>0</v>
      </c>
    </row>
    <row r="316" spans="1:17" x14ac:dyDescent="0.25">
      <c r="A316" t="str">
        <f>'All Plates'!A297</f>
        <v>P4_A08</v>
      </c>
      <c r="B316" s="5" t="str">
        <f>'All Plates'!J297</f>
        <v>9990529624</v>
      </c>
      <c r="C316" t="s">
        <v>4516</v>
      </c>
      <c r="D316" t="str">
        <f>IFERROR('All Plates'!K297,"Not Binding")</f>
        <v>Not Binding</v>
      </c>
      <c r="E316" t="str">
        <f>IF(ISNUMBER(SEARCH("Waterlogsy",VLOOKUP(A316,'FBS input file'!A:I,9,0))),"Yes","No")</f>
        <v>No</v>
      </c>
      <c r="F316" t="str">
        <f>IF(ISNUMBER(SEARCH("T2",VLOOKUP(A316,'FBS input file'!A:I,9,0))),"Yes","No")</f>
        <v>No</v>
      </c>
      <c r="G316" t="str">
        <f>IF(ISNUMBER(SEARCH("1D",VLOOKUP(A316,'FBS input file'!A:I,9,0))),"Yes","No")</f>
        <v>No</v>
      </c>
      <c r="H316" s="57">
        <f>IFERROR(_xlfn.NUMBERVALUE(VLOOKUP(A316,'FBS input file'!A:M,13,0)),0)</f>
        <v>0</v>
      </c>
      <c r="I316" s="55">
        <f>IFERROR(_xlfn.NUMBERVALUE(VLOOKUP(A316,'FBS input file'!A:M,11,0)),0)</f>
        <v>0</v>
      </c>
      <c r="J316" s="76" cm="1">
        <f t="array" aca="1" ref="J316" ca="1">IFERROR(ROUND(LOOKUP(9.99999999999999E+307,--MID(VLOOKUP(A316,'FBS input file'!A:L,10,0),MIN(FIND({0,1,2,3,4,5,6,7,8,9},VLOOKUP(A316,'FBS input file'!A:L,10,0)&amp;"0123456789")),ROW(INDIRECT("1:20")))),0),0)</f>
        <v>0</v>
      </c>
      <c r="K316" t="str" cm="1">
        <f t="array" ref="K316">_xlfn.IFS(ISNUMBER(SEARCH("*severe*",VLOOKUP(A316,'FBS input file'!A:M,10,0)))=TRUE,"Severe LB",ISNUMBER(SEARCH("*LB*",VLOOKUP(A316,'FBS input file'!A:M,10,0)))=TRUE,"LB",ISNUMBER(SEARCH("*LB*",VLOOKUP(A316,'FBS input file'!A:M,10,0)))=FALSE,"No")</f>
        <v>No</v>
      </c>
      <c r="L316" t="str" cm="1">
        <f t="array" ref="L316">IF(D316="Binding",IFERROR(_xlfn.IFS(AND(H316&gt;=$H$1,I316&gt;=$I$1),"Binding",AND(H316&gt;=$H$1,OR(J316&gt;=$J$1,K316="LB")),"Binding",AND(I316&gt;=$I$1,OR(J316&gt;=$J$1,K316="LB")),"Binding",K316="Severe LB","Binding"),"Not Binding"),"-")</f>
        <v>-</v>
      </c>
      <c r="M316">
        <f>IFERROR(_xlfn.NUMBERVALUE(VLOOKUP(A316,'FBS input file'!A:L,12,0)),"No")</f>
        <v>0</v>
      </c>
      <c r="N316" t="str">
        <f>VLOOKUP(A316,'All Plates'!A:K,3,0)</f>
        <v>Consistent Expert</v>
      </c>
      <c r="O316" t="str">
        <f>VLOOKUP(A316,'All Plates'!A:K,7,0)</f>
        <v>high purity*</v>
      </c>
      <c r="P316">
        <f t="shared" si="19"/>
        <v>-10000</v>
      </c>
      <c r="Q316" s="53">
        <f t="shared" si="20"/>
        <v>0</v>
      </c>
    </row>
    <row r="317" spans="1:17" x14ac:dyDescent="0.25">
      <c r="A317" t="str">
        <f>'All Plates'!A298</f>
        <v>P4_A09</v>
      </c>
      <c r="B317" s="5" t="str">
        <f>'All Plates'!J298</f>
        <v>9990529623</v>
      </c>
      <c r="C317" t="s">
        <v>4517</v>
      </c>
      <c r="D317" t="str">
        <f>IFERROR('All Plates'!K298,"Not Binding")</f>
        <v>Not Binding</v>
      </c>
      <c r="E317" t="str">
        <f>IF(ISNUMBER(SEARCH("Waterlogsy",VLOOKUP(A317,'FBS input file'!A:I,9,0))),"Yes","No")</f>
        <v>No</v>
      </c>
      <c r="F317" t="str">
        <f>IF(ISNUMBER(SEARCH("T2",VLOOKUP(A317,'FBS input file'!A:I,9,0))),"Yes","No")</f>
        <v>No</v>
      </c>
      <c r="G317" t="str">
        <f>IF(ISNUMBER(SEARCH("1D",VLOOKUP(A317,'FBS input file'!A:I,9,0))),"Yes","No")</f>
        <v>No</v>
      </c>
      <c r="H317" s="57">
        <f>IFERROR(_xlfn.NUMBERVALUE(VLOOKUP(A317,'FBS input file'!A:M,13,0)),0)</f>
        <v>0</v>
      </c>
      <c r="I317" s="55">
        <f>IFERROR(_xlfn.NUMBERVALUE(VLOOKUP(A317,'FBS input file'!A:M,11,0)),0)</f>
        <v>0</v>
      </c>
      <c r="J317" s="76" cm="1">
        <f t="array" aca="1" ref="J317" ca="1">IFERROR(ROUND(LOOKUP(9.99999999999999E+307,--MID(VLOOKUP(A317,'FBS input file'!A:L,10,0),MIN(FIND({0,1,2,3,4,5,6,7,8,9},VLOOKUP(A317,'FBS input file'!A:L,10,0)&amp;"0123456789")),ROW(INDIRECT("1:20")))),0),0)</f>
        <v>0</v>
      </c>
      <c r="K317" t="str" cm="1">
        <f t="array" ref="K317">_xlfn.IFS(ISNUMBER(SEARCH("*severe*",VLOOKUP(A317,'FBS input file'!A:M,10,0)))=TRUE,"Severe LB",ISNUMBER(SEARCH("*LB*",VLOOKUP(A317,'FBS input file'!A:M,10,0)))=TRUE,"LB",ISNUMBER(SEARCH("*LB*",VLOOKUP(A317,'FBS input file'!A:M,10,0)))=FALSE,"No")</f>
        <v>No</v>
      </c>
      <c r="L317" t="str" cm="1">
        <f t="array" ref="L317">IF(D317="Binding",IFERROR(_xlfn.IFS(AND(H317&gt;=$H$1,I317&gt;=$I$1),"Binding",AND(H317&gt;=$H$1,OR(J317&gt;=$J$1,K317="LB")),"Binding",AND(I317&gt;=$I$1,OR(J317&gt;=$J$1,K317="LB")),"Binding",K317="Severe LB","Binding"),"Not Binding"),"-")</f>
        <v>-</v>
      </c>
      <c r="M317">
        <f>IFERROR(_xlfn.NUMBERVALUE(VLOOKUP(A317,'FBS input file'!A:L,12,0)),"No")</f>
        <v>0</v>
      </c>
      <c r="N317" t="str">
        <f>VLOOKUP(A317,'All Plates'!A:K,3,0)</f>
        <v>Consistent Expert</v>
      </c>
      <c r="O317" t="str">
        <f>VLOOKUP(A317,'All Plates'!A:K,7,0)</f>
        <v>high purity*</v>
      </c>
      <c r="P317">
        <f t="shared" si="19"/>
        <v>-10000</v>
      </c>
      <c r="Q317" s="53">
        <f t="shared" si="20"/>
        <v>0</v>
      </c>
    </row>
    <row r="318" spans="1:17" x14ac:dyDescent="0.25">
      <c r="A318" t="str">
        <f>'All Plates'!A299</f>
        <v>P4_A10</v>
      </c>
      <c r="B318" s="5" t="str">
        <f>'All Plates'!J299</f>
        <v>9990529622</v>
      </c>
      <c r="C318" t="s">
        <v>4518</v>
      </c>
      <c r="D318" t="str">
        <f>IFERROR('All Plates'!K299,"Not Binding")</f>
        <v>Not Binding</v>
      </c>
      <c r="E318" t="str">
        <f>IF(ISNUMBER(SEARCH("Waterlogsy",VLOOKUP(A318,'FBS input file'!A:I,9,0))),"Yes","No")</f>
        <v>No</v>
      </c>
      <c r="F318" t="str">
        <f>IF(ISNUMBER(SEARCH("T2",VLOOKUP(A318,'FBS input file'!A:I,9,0))),"Yes","No")</f>
        <v>No</v>
      </c>
      <c r="G318" t="str">
        <f>IF(ISNUMBER(SEARCH("1D",VLOOKUP(A318,'FBS input file'!A:I,9,0))),"Yes","No")</f>
        <v>No</v>
      </c>
      <c r="H318" s="57">
        <f>IFERROR(_xlfn.NUMBERVALUE(VLOOKUP(A318,'FBS input file'!A:M,13,0)),0)</f>
        <v>0</v>
      </c>
      <c r="I318" s="55">
        <f>IFERROR(_xlfn.NUMBERVALUE(VLOOKUP(A318,'FBS input file'!A:M,11,0)),0)</f>
        <v>0</v>
      </c>
      <c r="J318" s="76" cm="1">
        <f t="array" aca="1" ref="J318" ca="1">IFERROR(ROUND(LOOKUP(9.99999999999999E+307,--MID(VLOOKUP(A318,'FBS input file'!A:L,10,0),MIN(FIND({0,1,2,3,4,5,6,7,8,9},VLOOKUP(A318,'FBS input file'!A:L,10,0)&amp;"0123456789")),ROW(INDIRECT("1:20")))),0),0)</f>
        <v>0</v>
      </c>
      <c r="K318" t="str" cm="1">
        <f t="array" ref="K318">_xlfn.IFS(ISNUMBER(SEARCH("*severe*",VLOOKUP(A318,'FBS input file'!A:M,10,0)))=TRUE,"Severe LB",ISNUMBER(SEARCH("*LB*",VLOOKUP(A318,'FBS input file'!A:M,10,0)))=TRUE,"LB",ISNUMBER(SEARCH("*LB*",VLOOKUP(A318,'FBS input file'!A:M,10,0)))=FALSE,"No")</f>
        <v>No</v>
      </c>
      <c r="L318" t="str" cm="1">
        <f t="array" ref="L318">IF(D318="Binding",IFERROR(_xlfn.IFS(AND(H318&gt;=$H$1,I318&gt;=$I$1),"Binding",AND(H318&gt;=$H$1,OR(J318&gt;=$J$1,K318="LB")),"Binding",AND(I318&gt;=$I$1,OR(J318&gt;=$J$1,K318="LB")),"Binding",K318="Severe LB","Binding"),"Not Binding"),"-")</f>
        <v>-</v>
      </c>
      <c r="M318">
        <f>IFERROR(_xlfn.NUMBERVALUE(VLOOKUP(A318,'FBS input file'!A:L,12,0)),"No")</f>
        <v>0</v>
      </c>
      <c r="N318" t="str">
        <f>VLOOKUP(A318,'All Plates'!A:K,3,0)</f>
        <v>Inconsistent Expert</v>
      </c>
      <c r="O318" t="str">
        <f>VLOOKUP(A318,'All Plates'!A:K,7,0)</f>
        <v>low solubility</v>
      </c>
      <c r="P318">
        <f t="shared" si="19"/>
        <v>-10000</v>
      </c>
      <c r="Q318" s="53">
        <f t="shared" si="20"/>
        <v>0</v>
      </c>
    </row>
    <row r="319" spans="1:17" x14ac:dyDescent="0.25">
      <c r="A319" t="str">
        <f>'All Plates'!A300</f>
        <v>P4_A11</v>
      </c>
      <c r="B319" s="5" t="str">
        <f>'All Plates'!J300</f>
        <v>9990529453</v>
      </c>
      <c r="C319" t="s">
        <v>4519</v>
      </c>
      <c r="D319" t="str">
        <f>IFERROR('All Plates'!K300,"Not Binding")</f>
        <v>Not Binding</v>
      </c>
      <c r="E319" t="str">
        <f>IF(ISNUMBER(SEARCH("Waterlogsy",VLOOKUP(A319,'FBS input file'!A:I,9,0))),"Yes","No")</f>
        <v>No</v>
      </c>
      <c r="F319" t="str">
        <f>IF(ISNUMBER(SEARCH("T2",VLOOKUP(A319,'FBS input file'!A:I,9,0))),"Yes","No")</f>
        <v>No</v>
      </c>
      <c r="G319" t="str">
        <f>IF(ISNUMBER(SEARCH("1D",VLOOKUP(A319,'FBS input file'!A:I,9,0))),"Yes","No")</f>
        <v>No</v>
      </c>
      <c r="H319" s="57">
        <f>IFERROR(_xlfn.NUMBERVALUE(VLOOKUP(A319,'FBS input file'!A:M,13,0)),0)</f>
        <v>0</v>
      </c>
      <c r="I319" s="55">
        <f>IFERROR(_xlfn.NUMBERVALUE(VLOOKUP(A319,'FBS input file'!A:M,11,0)),0)</f>
        <v>0</v>
      </c>
      <c r="J319" s="76" cm="1">
        <f t="array" aca="1" ref="J319" ca="1">IFERROR(ROUND(LOOKUP(9.99999999999999E+307,--MID(VLOOKUP(A319,'FBS input file'!A:L,10,0),MIN(FIND({0,1,2,3,4,5,6,7,8,9},VLOOKUP(A319,'FBS input file'!A:L,10,0)&amp;"0123456789")),ROW(INDIRECT("1:20")))),0),0)</f>
        <v>0</v>
      </c>
      <c r="K319" t="str" cm="1">
        <f t="array" ref="K319">_xlfn.IFS(ISNUMBER(SEARCH("*severe*",VLOOKUP(A319,'FBS input file'!A:M,10,0)))=TRUE,"Severe LB",ISNUMBER(SEARCH("*LB*",VLOOKUP(A319,'FBS input file'!A:M,10,0)))=TRUE,"LB",ISNUMBER(SEARCH("*LB*",VLOOKUP(A319,'FBS input file'!A:M,10,0)))=FALSE,"No")</f>
        <v>No</v>
      </c>
      <c r="L319" t="str" cm="1">
        <f t="array" ref="L319">IF(D319="Binding",IFERROR(_xlfn.IFS(AND(H319&gt;=$H$1,I319&gt;=$I$1),"Binding",AND(H319&gt;=$H$1,OR(J319&gt;=$J$1,K319="LB")),"Binding",AND(I319&gt;=$I$1,OR(J319&gt;=$J$1,K319="LB")),"Binding",K319="Severe LB","Binding"),"Not Binding"),"-")</f>
        <v>-</v>
      </c>
      <c r="M319">
        <f>IFERROR(_xlfn.NUMBERVALUE(VLOOKUP(A319,'FBS input file'!A:L,12,0)),"No")</f>
        <v>0</v>
      </c>
      <c r="N319" t="str">
        <f>VLOOKUP(A319,'All Plates'!A:K,3,0)</f>
        <v>Consistent Expert</v>
      </c>
      <c r="O319" t="str">
        <f>VLOOKUP(A319,'All Plates'!A:K,7,0)</f>
        <v>high purity*</v>
      </c>
      <c r="P319">
        <f t="shared" si="19"/>
        <v>-10000</v>
      </c>
      <c r="Q319" s="53">
        <f t="shared" si="20"/>
        <v>0</v>
      </c>
    </row>
    <row r="320" spans="1:17" x14ac:dyDescent="0.25">
      <c r="A320" t="str">
        <f>'All Plates'!A301</f>
        <v>P4_A12</v>
      </c>
      <c r="B320" s="5" t="str">
        <f>'All Plates'!J301</f>
        <v>9990529620</v>
      </c>
      <c r="C320" t="s">
        <v>4520</v>
      </c>
      <c r="D320" t="str">
        <f>IFERROR('All Plates'!K301,"Not Binding")</f>
        <v>Not Binding</v>
      </c>
      <c r="E320" t="str">
        <f>IF(ISNUMBER(SEARCH("Waterlogsy",VLOOKUP(A320,'FBS input file'!A:I,9,0))),"Yes","No")</f>
        <v>No</v>
      </c>
      <c r="F320" t="str">
        <f>IF(ISNUMBER(SEARCH("T2",VLOOKUP(A320,'FBS input file'!A:I,9,0))),"Yes","No")</f>
        <v>No</v>
      </c>
      <c r="G320" t="str">
        <f>IF(ISNUMBER(SEARCH("1D",VLOOKUP(A320,'FBS input file'!A:I,9,0))),"Yes","No")</f>
        <v>No</v>
      </c>
      <c r="H320" s="57">
        <f>IFERROR(_xlfn.NUMBERVALUE(VLOOKUP(A320,'FBS input file'!A:M,13,0)),0)</f>
        <v>0</v>
      </c>
      <c r="I320" s="55">
        <f>IFERROR(_xlfn.NUMBERVALUE(VLOOKUP(A320,'FBS input file'!A:M,11,0)),0)</f>
        <v>0</v>
      </c>
      <c r="J320" s="76" cm="1">
        <f t="array" aca="1" ref="J320" ca="1">IFERROR(ROUND(LOOKUP(9.99999999999999E+307,--MID(VLOOKUP(A320,'FBS input file'!A:L,10,0),MIN(FIND({0,1,2,3,4,5,6,7,8,9},VLOOKUP(A320,'FBS input file'!A:L,10,0)&amp;"0123456789")),ROW(INDIRECT("1:20")))),0),0)</f>
        <v>0</v>
      </c>
      <c r="K320" t="str" cm="1">
        <f t="array" ref="K320">_xlfn.IFS(ISNUMBER(SEARCH("*severe*",VLOOKUP(A320,'FBS input file'!A:M,10,0)))=TRUE,"Severe LB",ISNUMBER(SEARCH("*LB*",VLOOKUP(A320,'FBS input file'!A:M,10,0)))=TRUE,"LB",ISNUMBER(SEARCH("*LB*",VLOOKUP(A320,'FBS input file'!A:M,10,0)))=FALSE,"No")</f>
        <v>No</v>
      </c>
      <c r="L320" t="str" cm="1">
        <f t="array" ref="L320">IF(D320="Binding",IFERROR(_xlfn.IFS(AND(H320&gt;=$H$1,I320&gt;=$I$1),"Binding",AND(H320&gt;=$H$1,OR(J320&gt;=$J$1,K320="LB")),"Binding",AND(I320&gt;=$I$1,OR(J320&gt;=$J$1,K320="LB")),"Binding",K320="Severe LB","Binding"),"Not Binding"),"-")</f>
        <v>-</v>
      </c>
      <c r="M320">
        <f>IFERROR(_xlfn.NUMBERVALUE(VLOOKUP(A320,'FBS input file'!A:L,12,0)),"No")</f>
        <v>0</v>
      </c>
      <c r="N320" t="str">
        <f>VLOOKUP(A320,'All Plates'!A:K,3,0)</f>
        <v>Inconsistent Expert</v>
      </c>
      <c r="O320" t="str">
        <f>VLOOKUP(A320,'All Plates'!A:K,7,0)</f>
        <v>low solubility</v>
      </c>
      <c r="P320">
        <f t="shared" si="19"/>
        <v>-10000</v>
      </c>
      <c r="Q320" s="53">
        <f t="shared" si="20"/>
        <v>0</v>
      </c>
    </row>
    <row r="321" spans="1:17" x14ac:dyDescent="0.25">
      <c r="A321" t="str">
        <f>'All Plates'!A302</f>
        <v>P4_B01</v>
      </c>
      <c r="B321" s="5" t="str">
        <f>'All Plates'!J302</f>
        <v>9990529608</v>
      </c>
      <c r="C321" t="s">
        <v>4521</v>
      </c>
      <c r="D321" t="str">
        <f>IFERROR('All Plates'!K302,"Not Binding")</f>
        <v>Not Binding</v>
      </c>
      <c r="E321" t="str">
        <f>IF(ISNUMBER(SEARCH("Waterlogsy",VLOOKUP(A321,'FBS input file'!A:I,9,0))),"Yes","No")</f>
        <v>No</v>
      </c>
      <c r="F321" t="str">
        <f>IF(ISNUMBER(SEARCH("T2",VLOOKUP(A321,'FBS input file'!A:I,9,0))),"Yes","No")</f>
        <v>No</v>
      </c>
      <c r="G321" t="str">
        <f>IF(ISNUMBER(SEARCH("1D",VLOOKUP(A321,'FBS input file'!A:I,9,0))),"Yes","No")</f>
        <v>No</v>
      </c>
      <c r="H321" s="57">
        <f>IFERROR(_xlfn.NUMBERVALUE(VLOOKUP(A321,'FBS input file'!A:M,13,0)),0)</f>
        <v>0</v>
      </c>
      <c r="I321" s="55">
        <f>IFERROR(_xlfn.NUMBERVALUE(VLOOKUP(A321,'FBS input file'!A:M,11,0)),0)</f>
        <v>0</v>
      </c>
      <c r="J321" s="76" cm="1">
        <f t="array" aca="1" ref="J321" ca="1">IFERROR(ROUND(LOOKUP(9.99999999999999E+307,--MID(VLOOKUP(A321,'FBS input file'!A:L,10,0),MIN(FIND({0,1,2,3,4,5,6,7,8,9},VLOOKUP(A321,'FBS input file'!A:L,10,0)&amp;"0123456789")),ROW(INDIRECT("1:20")))),0),0)</f>
        <v>0</v>
      </c>
      <c r="K321" t="str" cm="1">
        <f t="array" ref="K321">_xlfn.IFS(ISNUMBER(SEARCH("*severe*",VLOOKUP(A321,'FBS input file'!A:M,10,0)))=TRUE,"Severe LB",ISNUMBER(SEARCH("*LB*",VLOOKUP(A321,'FBS input file'!A:M,10,0)))=TRUE,"LB",ISNUMBER(SEARCH("*LB*",VLOOKUP(A321,'FBS input file'!A:M,10,0)))=FALSE,"No")</f>
        <v>No</v>
      </c>
      <c r="L321" t="str" cm="1">
        <f t="array" ref="L321">IF(D321="Binding",IFERROR(_xlfn.IFS(AND(H321&gt;=$H$1,I321&gt;=$I$1),"Binding",AND(H321&gt;=$H$1,OR(J321&gt;=$J$1,K321="LB")),"Binding",AND(I321&gt;=$I$1,OR(J321&gt;=$J$1,K321="LB")),"Binding",K321="Severe LB","Binding"),"Not Binding"),"-")</f>
        <v>-</v>
      </c>
      <c r="M321">
        <f>IFERROR(_xlfn.NUMBERVALUE(VLOOKUP(A321,'FBS input file'!A:L,12,0)),"No")</f>
        <v>0</v>
      </c>
      <c r="N321" t="str">
        <f>VLOOKUP(A321,'All Plates'!A:K,3,0)</f>
        <v>Inconsistent Expert</v>
      </c>
      <c r="O321" t="str">
        <f>VLOOKUP(A321,'All Plates'!A:K,7,0)</f>
        <v>addtional signals or too few signals</v>
      </c>
      <c r="P321">
        <f t="shared" si="19"/>
        <v>-10000</v>
      </c>
      <c r="Q321" s="53">
        <f t="shared" si="20"/>
        <v>0</v>
      </c>
    </row>
    <row r="322" spans="1:17" x14ac:dyDescent="0.25">
      <c r="A322" t="str">
        <f>'All Plates'!A303</f>
        <v>P4_B02</v>
      </c>
      <c r="B322" s="5" t="str">
        <f>'All Plates'!J303</f>
        <v>9990529445</v>
      </c>
      <c r="C322" t="s">
        <v>4522</v>
      </c>
      <c r="D322" t="str">
        <f>IFERROR('All Plates'!K303,"Not Binding")</f>
        <v>Not Binding</v>
      </c>
      <c r="E322" t="str">
        <f>IF(ISNUMBER(SEARCH("Waterlogsy",VLOOKUP(A322,'FBS input file'!A:I,9,0))),"Yes","No")</f>
        <v>No</v>
      </c>
      <c r="F322" t="str">
        <f>IF(ISNUMBER(SEARCH("T2",VLOOKUP(A322,'FBS input file'!A:I,9,0))),"Yes","No")</f>
        <v>No</v>
      </c>
      <c r="G322" t="str">
        <f>IF(ISNUMBER(SEARCH("1D",VLOOKUP(A322,'FBS input file'!A:I,9,0))),"Yes","No")</f>
        <v>No</v>
      </c>
      <c r="H322" s="57">
        <f>IFERROR(_xlfn.NUMBERVALUE(VLOOKUP(A322,'FBS input file'!A:M,13,0)),0)</f>
        <v>0</v>
      </c>
      <c r="I322" s="55">
        <f>IFERROR(_xlfn.NUMBERVALUE(VLOOKUP(A322,'FBS input file'!A:M,11,0)),0)</f>
        <v>0</v>
      </c>
      <c r="J322" s="76" cm="1">
        <f t="array" aca="1" ref="J322" ca="1">IFERROR(ROUND(LOOKUP(9.99999999999999E+307,--MID(VLOOKUP(A322,'FBS input file'!A:L,10,0),MIN(FIND({0,1,2,3,4,5,6,7,8,9},VLOOKUP(A322,'FBS input file'!A:L,10,0)&amp;"0123456789")),ROW(INDIRECT("1:20")))),0),0)</f>
        <v>0</v>
      </c>
      <c r="K322" t="str" cm="1">
        <f t="array" ref="K322">_xlfn.IFS(ISNUMBER(SEARCH("*severe*",VLOOKUP(A322,'FBS input file'!A:M,10,0)))=TRUE,"Severe LB",ISNUMBER(SEARCH("*LB*",VLOOKUP(A322,'FBS input file'!A:M,10,0)))=TRUE,"LB",ISNUMBER(SEARCH("*LB*",VLOOKUP(A322,'FBS input file'!A:M,10,0)))=FALSE,"No")</f>
        <v>No</v>
      </c>
      <c r="L322" t="str" cm="1">
        <f t="array" ref="L322">IF(D322="Binding",IFERROR(_xlfn.IFS(AND(H322&gt;=$H$1,I322&gt;=$I$1),"Binding",AND(H322&gt;=$H$1,OR(J322&gt;=$J$1,K322="LB")),"Binding",AND(I322&gt;=$I$1,OR(J322&gt;=$J$1,K322="LB")),"Binding",K322="Severe LB","Binding"),"Not Binding"),"-")</f>
        <v>-</v>
      </c>
      <c r="M322">
        <f>IFERROR(_xlfn.NUMBERVALUE(VLOOKUP(A322,'FBS input file'!A:L,12,0)),"No")</f>
        <v>0</v>
      </c>
      <c r="N322" t="str">
        <f>VLOOKUP(A322,'All Plates'!A:K,3,0)</f>
        <v>Consistent Expert</v>
      </c>
      <c r="O322" t="str">
        <f>VLOOKUP(A322,'All Plates'!A:K,7,0)</f>
        <v>high purity</v>
      </c>
      <c r="P322">
        <f t="shared" si="19"/>
        <v>-10000</v>
      </c>
      <c r="Q322" s="53">
        <f t="shared" si="20"/>
        <v>0</v>
      </c>
    </row>
    <row r="323" spans="1:17" x14ac:dyDescent="0.25">
      <c r="A323" t="str">
        <f>'All Plates'!A304</f>
        <v>P4_B03</v>
      </c>
      <c r="B323" s="5" t="str">
        <f>'All Plates'!J304</f>
        <v>9990529610</v>
      </c>
      <c r="C323" t="s">
        <v>4523</v>
      </c>
      <c r="D323" t="str">
        <f>IFERROR('All Plates'!K304,"Not Binding")</f>
        <v>Not Binding</v>
      </c>
      <c r="E323" t="str">
        <f>IF(ISNUMBER(SEARCH("Waterlogsy",VLOOKUP(A323,'FBS input file'!A:I,9,0))),"Yes","No")</f>
        <v>No</v>
      </c>
      <c r="F323" t="str">
        <f>IF(ISNUMBER(SEARCH("T2",VLOOKUP(A323,'FBS input file'!A:I,9,0))),"Yes","No")</f>
        <v>No</v>
      </c>
      <c r="G323" t="str">
        <f>IF(ISNUMBER(SEARCH("1D",VLOOKUP(A323,'FBS input file'!A:I,9,0))),"Yes","No")</f>
        <v>No</v>
      </c>
      <c r="H323" s="57">
        <f>IFERROR(_xlfn.NUMBERVALUE(VLOOKUP(A323,'FBS input file'!A:M,13,0)),0)</f>
        <v>0</v>
      </c>
      <c r="I323" s="55">
        <f>IFERROR(_xlfn.NUMBERVALUE(VLOOKUP(A323,'FBS input file'!A:M,11,0)),0)</f>
        <v>0</v>
      </c>
      <c r="J323" s="76" cm="1">
        <f t="array" aca="1" ref="J323" ca="1">IFERROR(ROUND(LOOKUP(9.99999999999999E+307,--MID(VLOOKUP(A323,'FBS input file'!A:L,10,0),MIN(FIND({0,1,2,3,4,5,6,7,8,9},VLOOKUP(A323,'FBS input file'!A:L,10,0)&amp;"0123456789")),ROW(INDIRECT("1:20")))),0),0)</f>
        <v>0</v>
      </c>
      <c r="K323" t="str" cm="1">
        <f t="array" ref="K323">_xlfn.IFS(ISNUMBER(SEARCH("*severe*",VLOOKUP(A323,'FBS input file'!A:M,10,0)))=TRUE,"Severe LB",ISNUMBER(SEARCH("*LB*",VLOOKUP(A323,'FBS input file'!A:M,10,0)))=TRUE,"LB",ISNUMBER(SEARCH("*LB*",VLOOKUP(A323,'FBS input file'!A:M,10,0)))=FALSE,"No")</f>
        <v>No</v>
      </c>
      <c r="L323" t="str" cm="1">
        <f t="array" ref="L323">IF(D323="Binding",IFERROR(_xlfn.IFS(AND(H323&gt;=$H$1,I323&gt;=$I$1),"Binding",AND(H323&gt;=$H$1,OR(J323&gt;=$J$1,K323="LB")),"Binding",AND(I323&gt;=$I$1,OR(J323&gt;=$J$1,K323="LB")),"Binding",K323="Severe LB","Binding"),"Not Binding"),"-")</f>
        <v>-</v>
      </c>
      <c r="M323">
        <f>IFERROR(_xlfn.NUMBERVALUE(VLOOKUP(A323,'FBS input file'!A:L,12,0)),"No")</f>
        <v>0</v>
      </c>
      <c r="N323" t="str">
        <f>VLOOKUP(A323,'All Plates'!A:K,3,0)</f>
        <v>Consistent Expert</v>
      </c>
      <c r="O323" t="str">
        <f>VLOOKUP(A323,'All Plates'!A:K,7,0)</f>
        <v>high purity*</v>
      </c>
      <c r="P323">
        <f t="shared" ref="P323:P386" si="21">IF(OR(E323="Yes",F323="Yes",G323="Yes"),IF(AND(D323="Binding",N323="Inconsistent Expert"),"No","Good"),-10000)</f>
        <v>-10000</v>
      </c>
      <c r="Q323" s="53">
        <f t="shared" ref="Q323:Q386" si="22">IFERROR((I323/($S$2*$R$4))*1000,"No")</f>
        <v>0</v>
      </c>
    </row>
    <row r="324" spans="1:17" x14ac:dyDescent="0.25">
      <c r="A324" t="str">
        <f>'All Plates'!A305</f>
        <v>P4_B04</v>
      </c>
      <c r="B324" s="5" t="str">
        <f>'All Plates'!J305</f>
        <v>9990529611</v>
      </c>
      <c r="C324" t="s">
        <v>4524</v>
      </c>
      <c r="D324" t="str">
        <f>IFERROR('All Plates'!K305,"Not Binding")</f>
        <v>Not Binding</v>
      </c>
      <c r="E324" t="str">
        <f>IF(ISNUMBER(SEARCH("Waterlogsy",VLOOKUP(A324,'FBS input file'!A:I,9,0))),"Yes","No")</f>
        <v>No</v>
      </c>
      <c r="F324" t="str">
        <f>IF(ISNUMBER(SEARCH("T2",VLOOKUP(A324,'FBS input file'!A:I,9,0))),"Yes","No")</f>
        <v>No</v>
      </c>
      <c r="G324" t="str">
        <f>IF(ISNUMBER(SEARCH("1D",VLOOKUP(A324,'FBS input file'!A:I,9,0))),"Yes","No")</f>
        <v>No</v>
      </c>
      <c r="H324" s="57">
        <f>IFERROR(_xlfn.NUMBERVALUE(VLOOKUP(A324,'FBS input file'!A:M,13,0)),0)</f>
        <v>0</v>
      </c>
      <c r="I324" s="55">
        <f>IFERROR(_xlfn.NUMBERVALUE(VLOOKUP(A324,'FBS input file'!A:M,11,0)),0)</f>
        <v>0</v>
      </c>
      <c r="J324" s="76" cm="1">
        <f t="array" aca="1" ref="J324" ca="1">IFERROR(ROUND(LOOKUP(9.99999999999999E+307,--MID(VLOOKUP(A324,'FBS input file'!A:L,10,0),MIN(FIND({0,1,2,3,4,5,6,7,8,9},VLOOKUP(A324,'FBS input file'!A:L,10,0)&amp;"0123456789")),ROW(INDIRECT("1:20")))),0),0)</f>
        <v>0</v>
      </c>
      <c r="K324" t="str" cm="1">
        <f t="array" ref="K324">_xlfn.IFS(ISNUMBER(SEARCH("*severe*",VLOOKUP(A324,'FBS input file'!A:M,10,0)))=TRUE,"Severe LB",ISNUMBER(SEARCH("*LB*",VLOOKUP(A324,'FBS input file'!A:M,10,0)))=TRUE,"LB",ISNUMBER(SEARCH("*LB*",VLOOKUP(A324,'FBS input file'!A:M,10,0)))=FALSE,"No")</f>
        <v>No</v>
      </c>
      <c r="L324" t="str" cm="1">
        <f t="array" ref="L324">IF(D324="Binding",IFERROR(_xlfn.IFS(AND(H324&gt;=$H$1,I324&gt;=$I$1),"Binding",AND(H324&gt;=$H$1,OR(J324&gt;=$J$1,K324="LB")),"Binding",AND(I324&gt;=$I$1,OR(J324&gt;=$J$1,K324="LB")),"Binding",K324="Severe LB","Binding"),"Not Binding"),"-")</f>
        <v>-</v>
      </c>
      <c r="M324">
        <f>IFERROR(_xlfn.NUMBERVALUE(VLOOKUP(A324,'FBS input file'!A:L,12,0)),"No")</f>
        <v>0</v>
      </c>
      <c r="N324" t="str">
        <f>VLOOKUP(A324,'All Plates'!A:K,3,0)</f>
        <v>Consistent Expert</v>
      </c>
      <c r="O324" t="str">
        <f>VLOOKUP(A324,'All Plates'!A:K,7,0)</f>
        <v>high purity</v>
      </c>
      <c r="P324">
        <f t="shared" si="21"/>
        <v>-10000</v>
      </c>
      <c r="Q324" s="53">
        <f t="shared" si="22"/>
        <v>0</v>
      </c>
    </row>
    <row r="325" spans="1:17" x14ac:dyDescent="0.25">
      <c r="A325" t="str">
        <f>'All Plates'!A306</f>
        <v>P4_B05</v>
      </c>
      <c r="B325" s="5" t="str">
        <f>'All Plates'!J306</f>
        <v>9990529612</v>
      </c>
      <c r="C325" t="s">
        <v>4525</v>
      </c>
      <c r="D325" t="str">
        <f>IFERROR('All Plates'!K306,"Not Binding")</f>
        <v>Not Binding</v>
      </c>
      <c r="E325" t="str">
        <f>IF(ISNUMBER(SEARCH("Waterlogsy",VLOOKUP(A325,'FBS input file'!A:I,9,0))),"Yes","No")</f>
        <v>No</v>
      </c>
      <c r="F325" t="str">
        <f>IF(ISNUMBER(SEARCH("T2",VLOOKUP(A325,'FBS input file'!A:I,9,0))),"Yes","No")</f>
        <v>No</v>
      </c>
      <c r="G325" t="str">
        <f>IF(ISNUMBER(SEARCH("1D",VLOOKUP(A325,'FBS input file'!A:I,9,0))),"Yes","No")</f>
        <v>No</v>
      </c>
      <c r="H325" s="57">
        <f>IFERROR(_xlfn.NUMBERVALUE(VLOOKUP(A325,'FBS input file'!A:M,13,0)),0)</f>
        <v>0</v>
      </c>
      <c r="I325" s="55">
        <f>IFERROR(_xlfn.NUMBERVALUE(VLOOKUP(A325,'FBS input file'!A:M,11,0)),0)</f>
        <v>0</v>
      </c>
      <c r="J325" s="76" cm="1">
        <f t="array" aca="1" ref="J325" ca="1">IFERROR(ROUND(LOOKUP(9.99999999999999E+307,--MID(VLOOKUP(A325,'FBS input file'!A:L,10,0),MIN(FIND({0,1,2,3,4,5,6,7,8,9},VLOOKUP(A325,'FBS input file'!A:L,10,0)&amp;"0123456789")),ROW(INDIRECT("1:20")))),0),0)</f>
        <v>0</v>
      </c>
      <c r="K325" t="str" cm="1">
        <f t="array" ref="K325">_xlfn.IFS(ISNUMBER(SEARCH("*severe*",VLOOKUP(A325,'FBS input file'!A:M,10,0)))=TRUE,"Severe LB",ISNUMBER(SEARCH("*LB*",VLOOKUP(A325,'FBS input file'!A:M,10,0)))=TRUE,"LB",ISNUMBER(SEARCH("*LB*",VLOOKUP(A325,'FBS input file'!A:M,10,0)))=FALSE,"No")</f>
        <v>No</v>
      </c>
      <c r="L325" t="str" cm="1">
        <f t="array" ref="L325">IF(D325="Binding",IFERROR(_xlfn.IFS(AND(H325&gt;=$H$1,I325&gt;=$I$1),"Binding",AND(H325&gt;=$H$1,OR(J325&gt;=$J$1,K325="LB")),"Binding",AND(I325&gt;=$I$1,OR(J325&gt;=$J$1,K325="LB")),"Binding",K325="Severe LB","Binding"),"Not Binding"),"-")</f>
        <v>-</v>
      </c>
      <c r="M325">
        <f>IFERROR(_xlfn.NUMBERVALUE(VLOOKUP(A325,'FBS input file'!A:L,12,0)),"No")</f>
        <v>0</v>
      </c>
      <c r="N325" t="str">
        <f>VLOOKUP(A325,'All Plates'!A:K,3,0)</f>
        <v>Consistent Expert</v>
      </c>
      <c r="O325" t="str">
        <f>VLOOKUP(A325,'All Plates'!A:K,7,0)</f>
        <v>very high purity</v>
      </c>
      <c r="P325">
        <f t="shared" si="21"/>
        <v>-10000</v>
      </c>
      <c r="Q325" s="53">
        <f t="shared" si="22"/>
        <v>0</v>
      </c>
    </row>
    <row r="326" spans="1:17" x14ac:dyDescent="0.25">
      <c r="A326" t="str">
        <f>'All Plates'!A308</f>
        <v>P4_B07</v>
      </c>
      <c r="B326" s="5" t="str">
        <f>'All Plates'!J308</f>
        <v>9990529614</v>
      </c>
      <c r="C326" t="s">
        <v>4527</v>
      </c>
      <c r="D326" t="str">
        <f>IFERROR('All Plates'!K308,"Not Binding")</f>
        <v>Not Binding</v>
      </c>
      <c r="E326" t="str">
        <f>IF(ISNUMBER(SEARCH("Waterlogsy",VLOOKUP(A326,'FBS input file'!A:I,9,0))),"Yes","No")</f>
        <v>No</v>
      </c>
      <c r="F326" t="str">
        <f>IF(ISNUMBER(SEARCH("T2",VLOOKUP(A326,'FBS input file'!A:I,9,0))),"Yes","No")</f>
        <v>No</v>
      </c>
      <c r="G326" t="str">
        <f>IF(ISNUMBER(SEARCH("1D",VLOOKUP(A326,'FBS input file'!A:I,9,0))),"Yes","No")</f>
        <v>No</v>
      </c>
      <c r="H326" s="57">
        <f>IFERROR(_xlfn.NUMBERVALUE(VLOOKUP(A326,'FBS input file'!A:M,13,0)),0)</f>
        <v>0</v>
      </c>
      <c r="I326" s="55">
        <f>IFERROR(_xlfn.NUMBERVALUE(VLOOKUP(A326,'FBS input file'!A:M,11,0)),0)</f>
        <v>0</v>
      </c>
      <c r="J326" s="76" cm="1">
        <f t="array" aca="1" ref="J326" ca="1">IFERROR(ROUND(LOOKUP(9.99999999999999E+307,--MID(VLOOKUP(A326,'FBS input file'!A:L,10,0),MIN(FIND({0,1,2,3,4,5,6,7,8,9},VLOOKUP(A326,'FBS input file'!A:L,10,0)&amp;"0123456789")),ROW(INDIRECT("1:20")))),0),0)</f>
        <v>0</v>
      </c>
      <c r="K326" t="str" cm="1">
        <f t="array" ref="K326">_xlfn.IFS(ISNUMBER(SEARCH("*severe*",VLOOKUP(A326,'FBS input file'!A:M,10,0)))=TRUE,"Severe LB",ISNUMBER(SEARCH("*LB*",VLOOKUP(A326,'FBS input file'!A:M,10,0)))=TRUE,"LB",ISNUMBER(SEARCH("*LB*",VLOOKUP(A326,'FBS input file'!A:M,10,0)))=FALSE,"No")</f>
        <v>No</v>
      </c>
      <c r="L326" t="str" cm="1">
        <f t="array" ref="L326">IF(D326="Binding",IFERROR(_xlfn.IFS(AND(H326&gt;=$H$1,I326&gt;=$I$1),"Binding",AND(H326&gt;=$H$1,OR(J326&gt;=$J$1,K326="LB")),"Binding",AND(I326&gt;=$I$1,OR(J326&gt;=$J$1,K326="LB")),"Binding",K326="Severe LB","Binding"),"Not Binding"),"-")</f>
        <v>-</v>
      </c>
      <c r="M326">
        <f>IFERROR(_xlfn.NUMBERVALUE(VLOOKUP(A326,'FBS input file'!A:L,12,0)),"No")</f>
        <v>0</v>
      </c>
      <c r="N326" t="str">
        <f>VLOOKUP(A326,'All Plates'!A:K,3,0)</f>
        <v>Consistent Expert</v>
      </c>
      <c r="O326" t="str">
        <f>VLOOKUP(A326,'All Plates'!A:K,7,0)</f>
        <v>very high purity</v>
      </c>
      <c r="P326">
        <f t="shared" si="21"/>
        <v>-10000</v>
      </c>
      <c r="Q326" s="53">
        <f t="shared" si="22"/>
        <v>0</v>
      </c>
    </row>
    <row r="327" spans="1:17" x14ac:dyDescent="0.25">
      <c r="A327" t="str">
        <f>'All Plates'!A309</f>
        <v>P4_B08</v>
      </c>
      <c r="B327" s="5" t="str">
        <f>'All Plates'!J309</f>
        <v>9990529615</v>
      </c>
      <c r="C327" t="s">
        <v>4528</v>
      </c>
      <c r="D327" t="str">
        <f>IFERROR('All Plates'!K309,"Not Binding")</f>
        <v>Not Binding</v>
      </c>
      <c r="E327" t="str">
        <f>IF(ISNUMBER(SEARCH("Waterlogsy",VLOOKUP(A327,'FBS input file'!A:I,9,0))),"Yes","No")</f>
        <v>No</v>
      </c>
      <c r="F327" t="str">
        <f>IF(ISNUMBER(SEARCH("T2",VLOOKUP(A327,'FBS input file'!A:I,9,0))),"Yes","No")</f>
        <v>No</v>
      </c>
      <c r="G327" t="str">
        <f>IF(ISNUMBER(SEARCH("1D",VLOOKUP(A327,'FBS input file'!A:I,9,0))),"Yes","No")</f>
        <v>No</v>
      </c>
      <c r="H327" s="57">
        <f>IFERROR(_xlfn.NUMBERVALUE(VLOOKUP(A327,'FBS input file'!A:M,13,0)),0)</f>
        <v>0</v>
      </c>
      <c r="I327" s="55">
        <f>IFERROR(_xlfn.NUMBERVALUE(VLOOKUP(A327,'FBS input file'!A:M,11,0)),0)</f>
        <v>0</v>
      </c>
      <c r="J327" s="76" cm="1">
        <f t="array" aca="1" ref="J327" ca="1">IFERROR(ROUND(LOOKUP(9.99999999999999E+307,--MID(VLOOKUP(A327,'FBS input file'!A:L,10,0),MIN(FIND({0,1,2,3,4,5,6,7,8,9},VLOOKUP(A327,'FBS input file'!A:L,10,0)&amp;"0123456789")),ROW(INDIRECT("1:20")))),0),0)</f>
        <v>0</v>
      </c>
      <c r="K327" t="str" cm="1">
        <f t="array" ref="K327">_xlfn.IFS(ISNUMBER(SEARCH("*severe*",VLOOKUP(A327,'FBS input file'!A:M,10,0)))=TRUE,"Severe LB",ISNUMBER(SEARCH("*LB*",VLOOKUP(A327,'FBS input file'!A:M,10,0)))=TRUE,"LB",ISNUMBER(SEARCH("*LB*",VLOOKUP(A327,'FBS input file'!A:M,10,0)))=FALSE,"No")</f>
        <v>No</v>
      </c>
      <c r="L327" t="str" cm="1">
        <f t="array" ref="L327">IF(D327="Binding",IFERROR(_xlfn.IFS(AND(H327&gt;=$H$1,I327&gt;=$I$1),"Binding",AND(H327&gt;=$H$1,OR(J327&gt;=$J$1,K327="LB")),"Binding",AND(I327&gt;=$I$1,OR(J327&gt;=$J$1,K327="LB")),"Binding",K327="Severe LB","Binding"),"Not Binding"),"-")</f>
        <v>-</v>
      </c>
      <c r="M327">
        <f>IFERROR(_xlfn.NUMBERVALUE(VLOOKUP(A327,'FBS input file'!A:L,12,0)),"No")</f>
        <v>0</v>
      </c>
      <c r="N327" t="str">
        <f>VLOOKUP(A327,'All Plates'!A:K,3,0)</f>
        <v>Consistent Expert</v>
      </c>
      <c r="O327" t="str">
        <f>VLOOKUP(A327,'All Plates'!A:K,7,0)</f>
        <v>addtional signals or too few signals</v>
      </c>
      <c r="P327">
        <f t="shared" si="21"/>
        <v>-10000</v>
      </c>
      <c r="Q327" s="53">
        <f t="shared" si="22"/>
        <v>0</v>
      </c>
    </row>
    <row r="328" spans="1:17" x14ac:dyDescent="0.25">
      <c r="A328" t="str">
        <f>'All Plates'!A310</f>
        <v>P4_B09</v>
      </c>
      <c r="B328" s="5" t="str">
        <f>'All Plates'!J310</f>
        <v>9990529616</v>
      </c>
      <c r="C328" t="s">
        <v>4529</v>
      </c>
      <c r="D328" t="str">
        <f>IFERROR('All Plates'!K310,"Not Binding")</f>
        <v>Not Binding</v>
      </c>
      <c r="E328" t="str">
        <f>IF(ISNUMBER(SEARCH("Waterlogsy",VLOOKUP(A328,'FBS input file'!A:I,9,0))),"Yes","No")</f>
        <v>No</v>
      </c>
      <c r="F328" t="str">
        <f>IF(ISNUMBER(SEARCH("T2",VLOOKUP(A328,'FBS input file'!A:I,9,0))),"Yes","No")</f>
        <v>No</v>
      </c>
      <c r="G328" t="str">
        <f>IF(ISNUMBER(SEARCH("1D",VLOOKUP(A328,'FBS input file'!A:I,9,0))),"Yes","No")</f>
        <v>No</v>
      </c>
      <c r="H328" s="57">
        <f>IFERROR(_xlfn.NUMBERVALUE(VLOOKUP(A328,'FBS input file'!A:M,13,0)),0)</f>
        <v>0</v>
      </c>
      <c r="I328" s="55">
        <f>IFERROR(_xlfn.NUMBERVALUE(VLOOKUP(A328,'FBS input file'!A:M,11,0)),0)</f>
        <v>0</v>
      </c>
      <c r="J328" s="76" cm="1">
        <f t="array" aca="1" ref="J328" ca="1">IFERROR(ROUND(LOOKUP(9.99999999999999E+307,--MID(VLOOKUP(A328,'FBS input file'!A:L,10,0),MIN(FIND({0,1,2,3,4,5,6,7,8,9},VLOOKUP(A328,'FBS input file'!A:L,10,0)&amp;"0123456789")),ROW(INDIRECT("1:20")))),0),0)</f>
        <v>0</v>
      </c>
      <c r="K328" t="str" cm="1">
        <f t="array" ref="K328">_xlfn.IFS(ISNUMBER(SEARCH("*severe*",VLOOKUP(A328,'FBS input file'!A:M,10,0)))=TRUE,"Severe LB",ISNUMBER(SEARCH("*LB*",VLOOKUP(A328,'FBS input file'!A:M,10,0)))=TRUE,"LB",ISNUMBER(SEARCH("*LB*",VLOOKUP(A328,'FBS input file'!A:M,10,0)))=FALSE,"No")</f>
        <v>No</v>
      </c>
      <c r="L328" t="str" cm="1">
        <f t="array" ref="L328">IF(D328="Binding",IFERROR(_xlfn.IFS(AND(H328&gt;=$H$1,I328&gt;=$I$1),"Binding",AND(H328&gt;=$H$1,OR(J328&gt;=$J$1,K328="LB")),"Binding",AND(I328&gt;=$I$1,OR(J328&gt;=$J$1,K328="LB")),"Binding",K328="Severe LB","Binding"),"Not Binding"),"-")</f>
        <v>-</v>
      </c>
      <c r="M328">
        <f>IFERROR(_xlfn.NUMBERVALUE(VLOOKUP(A328,'FBS input file'!A:L,12,0)),"No")</f>
        <v>0</v>
      </c>
      <c r="N328" t="str">
        <f>VLOOKUP(A328,'All Plates'!A:K,3,0)</f>
        <v>Consistent Expert</v>
      </c>
      <c r="O328" t="str">
        <f>VLOOKUP(A328,'All Plates'!A:K,7,0)</f>
        <v>medium purity*</v>
      </c>
      <c r="P328">
        <f t="shared" si="21"/>
        <v>-10000</v>
      </c>
      <c r="Q328" s="53">
        <f t="shared" si="22"/>
        <v>0</v>
      </c>
    </row>
    <row r="329" spans="1:17" x14ac:dyDescent="0.25">
      <c r="A329" t="str">
        <f>'All Plates'!A311</f>
        <v>P4_B10</v>
      </c>
      <c r="B329" s="5" t="str">
        <f>'All Plates'!J311</f>
        <v>9990529617</v>
      </c>
      <c r="C329" t="s">
        <v>4530</v>
      </c>
      <c r="D329" t="str">
        <f>IFERROR('All Plates'!K311,"Not Binding")</f>
        <v>Not Binding</v>
      </c>
      <c r="E329" t="str">
        <f>IF(ISNUMBER(SEARCH("Waterlogsy",VLOOKUP(A329,'FBS input file'!A:I,9,0))),"Yes","No")</f>
        <v>No</v>
      </c>
      <c r="F329" t="str">
        <f>IF(ISNUMBER(SEARCH("T2",VLOOKUP(A329,'FBS input file'!A:I,9,0))),"Yes","No")</f>
        <v>No</v>
      </c>
      <c r="G329" t="str">
        <f>IF(ISNUMBER(SEARCH("1D",VLOOKUP(A329,'FBS input file'!A:I,9,0))),"Yes","No")</f>
        <v>No</v>
      </c>
      <c r="H329" s="57">
        <f>IFERROR(_xlfn.NUMBERVALUE(VLOOKUP(A329,'FBS input file'!A:M,13,0)),0)</f>
        <v>0</v>
      </c>
      <c r="I329" s="55">
        <f>IFERROR(_xlfn.NUMBERVALUE(VLOOKUP(A329,'FBS input file'!A:M,11,0)),0)</f>
        <v>0</v>
      </c>
      <c r="J329" s="76" cm="1">
        <f t="array" aca="1" ref="J329" ca="1">IFERROR(ROUND(LOOKUP(9.99999999999999E+307,--MID(VLOOKUP(A329,'FBS input file'!A:L,10,0),MIN(FIND({0,1,2,3,4,5,6,7,8,9},VLOOKUP(A329,'FBS input file'!A:L,10,0)&amp;"0123456789")),ROW(INDIRECT("1:20")))),0),0)</f>
        <v>0</v>
      </c>
      <c r="K329" t="str" cm="1">
        <f t="array" ref="K329">_xlfn.IFS(ISNUMBER(SEARCH("*severe*",VLOOKUP(A329,'FBS input file'!A:M,10,0)))=TRUE,"Severe LB",ISNUMBER(SEARCH("*LB*",VLOOKUP(A329,'FBS input file'!A:M,10,0)))=TRUE,"LB",ISNUMBER(SEARCH("*LB*",VLOOKUP(A329,'FBS input file'!A:M,10,0)))=FALSE,"No")</f>
        <v>No</v>
      </c>
      <c r="L329" t="str" cm="1">
        <f t="array" ref="L329">IF(D329="Binding",IFERROR(_xlfn.IFS(AND(H329&gt;=$H$1,I329&gt;=$I$1),"Binding",AND(H329&gt;=$H$1,OR(J329&gt;=$J$1,K329="LB")),"Binding",AND(I329&gt;=$I$1,OR(J329&gt;=$J$1,K329="LB")),"Binding",K329="Severe LB","Binding"),"Not Binding"),"-")</f>
        <v>-</v>
      </c>
      <c r="M329">
        <f>IFERROR(_xlfn.NUMBERVALUE(VLOOKUP(A329,'FBS input file'!A:L,12,0)),"No")</f>
        <v>0</v>
      </c>
      <c r="N329" t="str">
        <f>VLOOKUP(A329,'All Plates'!A:K,3,0)</f>
        <v>Consistent Expert</v>
      </c>
      <c r="O329" t="str">
        <f>VLOOKUP(A329,'All Plates'!A:K,7,0)</f>
        <v>high purity*</v>
      </c>
      <c r="P329">
        <f t="shared" si="21"/>
        <v>-10000</v>
      </c>
      <c r="Q329" s="53">
        <f t="shared" si="22"/>
        <v>0</v>
      </c>
    </row>
    <row r="330" spans="1:17" x14ac:dyDescent="0.25">
      <c r="A330" t="str">
        <f>'All Plates'!A312</f>
        <v>P4_B11</v>
      </c>
      <c r="B330" s="5" t="str">
        <f>'All Plates'!J312</f>
        <v>9990529618</v>
      </c>
      <c r="C330" t="s">
        <v>4531</v>
      </c>
      <c r="D330" t="str">
        <f>IFERROR('All Plates'!K312,"Not Binding")</f>
        <v>Not Binding</v>
      </c>
      <c r="E330" t="str">
        <f>IF(ISNUMBER(SEARCH("Waterlogsy",VLOOKUP(A330,'FBS input file'!A:I,9,0))),"Yes","No")</f>
        <v>No</v>
      </c>
      <c r="F330" t="str">
        <f>IF(ISNUMBER(SEARCH("T2",VLOOKUP(A330,'FBS input file'!A:I,9,0))),"Yes","No")</f>
        <v>No</v>
      </c>
      <c r="G330" t="str">
        <f>IF(ISNUMBER(SEARCH("1D",VLOOKUP(A330,'FBS input file'!A:I,9,0))),"Yes","No")</f>
        <v>No</v>
      </c>
      <c r="H330" s="57">
        <f>IFERROR(_xlfn.NUMBERVALUE(VLOOKUP(A330,'FBS input file'!A:M,13,0)),0)</f>
        <v>0</v>
      </c>
      <c r="I330" s="55">
        <f>IFERROR(_xlfn.NUMBERVALUE(VLOOKUP(A330,'FBS input file'!A:M,11,0)),0)</f>
        <v>0</v>
      </c>
      <c r="J330" s="76" cm="1">
        <f t="array" aca="1" ref="J330" ca="1">IFERROR(ROUND(LOOKUP(9.99999999999999E+307,--MID(VLOOKUP(A330,'FBS input file'!A:L,10,0),MIN(FIND({0,1,2,3,4,5,6,7,8,9},VLOOKUP(A330,'FBS input file'!A:L,10,0)&amp;"0123456789")),ROW(INDIRECT("1:20")))),0),0)</f>
        <v>0</v>
      </c>
      <c r="K330" t="str" cm="1">
        <f t="array" ref="K330">_xlfn.IFS(ISNUMBER(SEARCH("*severe*",VLOOKUP(A330,'FBS input file'!A:M,10,0)))=TRUE,"Severe LB",ISNUMBER(SEARCH("*LB*",VLOOKUP(A330,'FBS input file'!A:M,10,0)))=TRUE,"LB",ISNUMBER(SEARCH("*LB*",VLOOKUP(A330,'FBS input file'!A:M,10,0)))=FALSE,"No")</f>
        <v>No</v>
      </c>
      <c r="L330" t="str" cm="1">
        <f t="array" ref="L330">IF(D330="Binding",IFERROR(_xlfn.IFS(AND(H330&gt;=$H$1,I330&gt;=$I$1),"Binding",AND(H330&gt;=$H$1,OR(J330&gt;=$J$1,K330="LB")),"Binding",AND(I330&gt;=$I$1,OR(J330&gt;=$J$1,K330="LB")),"Binding",K330="Severe LB","Binding"),"Not Binding"),"-")</f>
        <v>-</v>
      </c>
      <c r="M330">
        <f>IFERROR(_xlfn.NUMBERVALUE(VLOOKUP(A330,'FBS input file'!A:L,12,0)),"No")</f>
        <v>0</v>
      </c>
      <c r="N330" t="str">
        <f>VLOOKUP(A330,'All Plates'!A:K,3,0)</f>
        <v>Consistent Expert</v>
      </c>
      <c r="O330" t="str">
        <f>VLOOKUP(A330,'All Plates'!A:K,7,0)</f>
        <v>high purity</v>
      </c>
      <c r="P330">
        <f t="shared" si="21"/>
        <v>-10000</v>
      </c>
      <c r="Q330" s="53">
        <f t="shared" si="22"/>
        <v>0</v>
      </c>
    </row>
    <row r="331" spans="1:17" x14ac:dyDescent="0.25">
      <c r="A331" t="str">
        <f>'All Plates'!A313</f>
        <v>P4_B12</v>
      </c>
      <c r="B331" s="5" t="str">
        <f>'All Plates'!J313</f>
        <v>9990529619</v>
      </c>
      <c r="C331" t="s">
        <v>4532</v>
      </c>
      <c r="D331" t="str">
        <f>IFERROR('All Plates'!K313,"Not Binding")</f>
        <v>Not Binding</v>
      </c>
      <c r="E331" t="str">
        <f>IF(ISNUMBER(SEARCH("Waterlogsy",VLOOKUP(A331,'FBS input file'!A:I,9,0))),"Yes","No")</f>
        <v>No</v>
      </c>
      <c r="F331" t="str">
        <f>IF(ISNUMBER(SEARCH("T2",VLOOKUP(A331,'FBS input file'!A:I,9,0))),"Yes","No")</f>
        <v>No</v>
      </c>
      <c r="G331" t="str">
        <f>IF(ISNUMBER(SEARCH("1D",VLOOKUP(A331,'FBS input file'!A:I,9,0))),"Yes","No")</f>
        <v>No</v>
      </c>
      <c r="H331" s="57">
        <f>IFERROR(_xlfn.NUMBERVALUE(VLOOKUP(A331,'FBS input file'!A:M,13,0)),0)</f>
        <v>0</v>
      </c>
      <c r="I331" s="55">
        <f>IFERROR(_xlfn.NUMBERVALUE(VLOOKUP(A331,'FBS input file'!A:M,11,0)),0)</f>
        <v>0</v>
      </c>
      <c r="J331" s="76" cm="1">
        <f t="array" aca="1" ref="J331" ca="1">IFERROR(ROUND(LOOKUP(9.99999999999999E+307,--MID(VLOOKUP(A331,'FBS input file'!A:L,10,0),MIN(FIND({0,1,2,3,4,5,6,7,8,9},VLOOKUP(A331,'FBS input file'!A:L,10,0)&amp;"0123456789")),ROW(INDIRECT("1:20")))),0),0)</f>
        <v>0</v>
      </c>
      <c r="K331" t="str" cm="1">
        <f t="array" ref="K331">_xlfn.IFS(ISNUMBER(SEARCH("*severe*",VLOOKUP(A331,'FBS input file'!A:M,10,0)))=TRUE,"Severe LB",ISNUMBER(SEARCH("*LB*",VLOOKUP(A331,'FBS input file'!A:M,10,0)))=TRUE,"LB",ISNUMBER(SEARCH("*LB*",VLOOKUP(A331,'FBS input file'!A:M,10,0)))=FALSE,"No")</f>
        <v>No</v>
      </c>
      <c r="L331" t="str" cm="1">
        <f t="array" ref="L331">IF(D331="Binding",IFERROR(_xlfn.IFS(AND(H331&gt;=$H$1,I331&gt;=$I$1),"Binding",AND(H331&gt;=$H$1,OR(J331&gt;=$J$1,K331="LB")),"Binding",AND(I331&gt;=$I$1,OR(J331&gt;=$J$1,K331="LB")),"Binding",K331="Severe LB","Binding"),"Not Binding"),"-")</f>
        <v>-</v>
      </c>
      <c r="M331">
        <f>IFERROR(_xlfn.NUMBERVALUE(VLOOKUP(A331,'FBS input file'!A:L,12,0)),"No")</f>
        <v>0</v>
      </c>
      <c r="N331" t="str">
        <f>VLOOKUP(A331,'All Plates'!A:K,3,0)</f>
        <v>Inconsistent Expert</v>
      </c>
      <c r="O331" t="str">
        <f>VLOOKUP(A331,'All Plates'!A:K,7,0)</f>
        <v>addtional signals or too few signals</v>
      </c>
      <c r="P331">
        <f t="shared" si="21"/>
        <v>-10000</v>
      </c>
      <c r="Q331" s="53">
        <f t="shared" si="22"/>
        <v>0</v>
      </c>
    </row>
    <row r="332" spans="1:17" x14ac:dyDescent="0.25">
      <c r="A332" t="str">
        <f>'All Plates'!A314</f>
        <v>P4_C01</v>
      </c>
      <c r="B332" s="5" t="str">
        <f>'All Plates'!J314</f>
        <v>9990529607</v>
      </c>
      <c r="C332" t="s">
        <v>4533</v>
      </c>
      <c r="D332" t="str">
        <f>IFERROR('All Plates'!K314,"Not Binding")</f>
        <v>Not Binding</v>
      </c>
      <c r="E332" t="str">
        <f>IF(ISNUMBER(SEARCH("Waterlogsy",VLOOKUP(A332,'FBS input file'!A:I,9,0))),"Yes","No")</f>
        <v>No</v>
      </c>
      <c r="F332" t="str">
        <f>IF(ISNUMBER(SEARCH("T2",VLOOKUP(A332,'FBS input file'!A:I,9,0))),"Yes","No")</f>
        <v>No</v>
      </c>
      <c r="G332" t="str">
        <f>IF(ISNUMBER(SEARCH("1D",VLOOKUP(A332,'FBS input file'!A:I,9,0))),"Yes","No")</f>
        <v>No</v>
      </c>
      <c r="H332" s="57">
        <f>IFERROR(_xlfn.NUMBERVALUE(VLOOKUP(A332,'FBS input file'!A:M,13,0)),0)</f>
        <v>0</v>
      </c>
      <c r="I332" s="55">
        <f>IFERROR(_xlfn.NUMBERVALUE(VLOOKUP(A332,'FBS input file'!A:M,11,0)),0)</f>
        <v>0</v>
      </c>
      <c r="J332" s="76" cm="1">
        <f t="array" aca="1" ref="J332" ca="1">IFERROR(ROUND(LOOKUP(9.99999999999999E+307,--MID(VLOOKUP(A332,'FBS input file'!A:L,10,0),MIN(FIND({0,1,2,3,4,5,6,7,8,9},VLOOKUP(A332,'FBS input file'!A:L,10,0)&amp;"0123456789")),ROW(INDIRECT("1:20")))),0),0)</f>
        <v>0</v>
      </c>
      <c r="K332" t="str" cm="1">
        <f t="array" ref="K332">_xlfn.IFS(ISNUMBER(SEARCH("*severe*",VLOOKUP(A332,'FBS input file'!A:M,10,0)))=TRUE,"Severe LB",ISNUMBER(SEARCH("*LB*",VLOOKUP(A332,'FBS input file'!A:M,10,0)))=TRUE,"LB",ISNUMBER(SEARCH("*LB*",VLOOKUP(A332,'FBS input file'!A:M,10,0)))=FALSE,"No")</f>
        <v>No</v>
      </c>
      <c r="L332" t="str" cm="1">
        <f t="array" ref="L332">IF(D332="Binding",IFERROR(_xlfn.IFS(AND(H332&gt;=$H$1,I332&gt;=$I$1),"Binding",AND(H332&gt;=$H$1,OR(J332&gt;=$J$1,K332="LB")),"Binding",AND(I332&gt;=$I$1,OR(J332&gt;=$J$1,K332="LB")),"Binding",K332="Severe LB","Binding"),"Not Binding"),"-")</f>
        <v>-</v>
      </c>
      <c r="M332">
        <f>IFERROR(_xlfn.NUMBERVALUE(VLOOKUP(A332,'FBS input file'!A:L,12,0)),"No")</f>
        <v>0</v>
      </c>
      <c r="N332" t="str">
        <f>VLOOKUP(A332,'All Plates'!A:K,3,0)</f>
        <v>Consistent Expert</v>
      </c>
      <c r="O332" t="str">
        <f>VLOOKUP(A332,'All Plates'!A:K,7,0)</f>
        <v>high purity</v>
      </c>
      <c r="P332">
        <f t="shared" si="21"/>
        <v>-10000</v>
      </c>
      <c r="Q332" s="53">
        <f t="shared" si="22"/>
        <v>0</v>
      </c>
    </row>
    <row r="333" spans="1:17" x14ac:dyDescent="0.25">
      <c r="A333" t="str">
        <f>'All Plates'!A315</f>
        <v>P4_C02</v>
      </c>
      <c r="B333" s="5" t="str">
        <f>'All Plates'!J315</f>
        <v>9990529606</v>
      </c>
      <c r="C333" t="s">
        <v>4534</v>
      </c>
      <c r="D333" t="str">
        <f>IFERROR('All Plates'!K315,"Not Binding")</f>
        <v>Not Binding</v>
      </c>
      <c r="E333" t="str">
        <f>IF(ISNUMBER(SEARCH("Waterlogsy",VLOOKUP(A333,'FBS input file'!A:I,9,0))),"Yes","No")</f>
        <v>No</v>
      </c>
      <c r="F333" t="str">
        <f>IF(ISNUMBER(SEARCH("T2",VLOOKUP(A333,'FBS input file'!A:I,9,0))),"Yes","No")</f>
        <v>No</v>
      </c>
      <c r="G333" t="str">
        <f>IF(ISNUMBER(SEARCH("1D",VLOOKUP(A333,'FBS input file'!A:I,9,0))),"Yes","No")</f>
        <v>No</v>
      </c>
      <c r="H333" s="57">
        <f>IFERROR(_xlfn.NUMBERVALUE(VLOOKUP(A333,'FBS input file'!A:M,13,0)),0)</f>
        <v>0</v>
      </c>
      <c r="I333" s="55">
        <f>IFERROR(_xlfn.NUMBERVALUE(VLOOKUP(A333,'FBS input file'!A:M,11,0)),0)</f>
        <v>0</v>
      </c>
      <c r="J333" s="76" cm="1">
        <f t="array" aca="1" ref="J333" ca="1">IFERROR(ROUND(LOOKUP(9.99999999999999E+307,--MID(VLOOKUP(A333,'FBS input file'!A:L,10,0),MIN(FIND({0,1,2,3,4,5,6,7,8,9},VLOOKUP(A333,'FBS input file'!A:L,10,0)&amp;"0123456789")),ROW(INDIRECT("1:20")))),0),0)</f>
        <v>0</v>
      </c>
      <c r="K333" t="str" cm="1">
        <f t="array" ref="K333">_xlfn.IFS(ISNUMBER(SEARCH("*severe*",VLOOKUP(A333,'FBS input file'!A:M,10,0)))=TRUE,"Severe LB",ISNUMBER(SEARCH("*LB*",VLOOKUP(A333,'FBS input file'!A:M,10,0)))=TRUE,"LB",ISNUMBER(SEARCH("*LB*",VLOOKUP(A333,'FBS input file'!A:M,10,0)))=FALSE,"No")</f>
        <v>No</v>
      </c>
      <c r="L333" t="str" cm="1">
        <f t="array" ref="L333">IF(D333="Binding",IFERROR(_xlfn.IFS(AND(H333&gt;=$H$1,I333&gt;=$I$1),"Binding",AND(H333&gt;=$H$1,OR(J333&gt;=$J$1,K333="LB")),"Binding",AND(I333&gt;=$I$1,OR(J333&gt;=$J$1,K333="LB")),"Binding",K333="Severe LB","Binding"),"Not Binding"),"-")</f>
        <v>-</v>
      </c>
      <c r="M333">
        <f>IFERROR(_xlfn.NUMBERVALUE(VLOOKUP(A333,'FBS input file'!A:L,12,0)),"No")</f>
        <v>0</v>
      </c>
      <c r="N333" t="str">
        <f>VLOOKUP(A333,'All Plates'!A:K,3,0)</f>
        <v>Consistent Expert</v>
      </c>
      <c r="O333" t="str">
        <f>VLOOKUP(A333,'All Plates'!A:K,7,0)</f>
        <v>medium purity*</v>
      </c>
      <c r="P333">
        <f t="shared" si="21"/>
        <v>-10000</v>
      </c>
      <c r="Q333" s="53">
        <f t="shared" si="22"/>
        <v>0</v>
      </c>
    </row>
    <row r="334" spans="1:17" x14ac:dyDescent="0.25">
      <c r="A334" t="str">
        <f>'All Plates'!A316</f>
        <v>P4_C03</v>
      </c>
      <c r="B334" s="5" t="str">
        <f>'All Plates'!J316</f>
        <v>9990529605</v>
      </c>
      <c r="C334" t="s">
        <v>4535</v>
      </c>
      <c r="D334" t="str">
        <f>IFERROR('All Plates'!K316,"Not Binding")</f>
        <v>Not Binding</v>
      </c>
      <c r="E334" t="str">
        <f>IF(ISNUMBER(SEARCH("Waterlogsy",VLOOKUP(A334,'FBS input file'!A:I,9,0))),"Yes","No")</f>
        <v>No</v>
      </c>
      <c r="F334" t="str">
        <f>IF(ISNUMBER(SEARCH("T2",VLOOKUP(A334,'FBS input file'!A:I,9,0))),"Yes","No")</f>
        <v>No</v>
      </c>
      <c r="G334" t="str">
        <f>IF(ISNUMBER(SEARCH("1D",VLOOKUP(A334,'FBS input file'!A:I,9,0))),"Yes","No")</f>
        <v>No</v>
      </c>
      <c r="H334" s="57">
        <f>IFERROR(_xlfn.NUMBERVALUE(VLOOKUP(A334,'FBS input file'!A:M,13,0)),0)</f>
        <v>0</v>
      </c>
      <c r="I334" s="55">
        <f>IFERROR(_xlfn.NUMBERVALUE(VLOOKUP(A334,'FBS input file'!A:M,11,0)),0)</f>
        <v>0</v>
      </c>
      <c r="J334" s="76" cm="1">
        <f t="array" aca="1" ref="J334" ca="1">IFERROR(ROUND(LOOKUP(9.99999999999999E+307,--MID(VLOOKUP(A334,'FBS input file'!A:L,10,0),MIN(FIND({0,1,2,3,4,5,6,7,8,9},VLOOKUP(A334,'FBS input file'!A:L,10,0)&amp;"0123456789")),ROW(INDIRECT("1:20")))),0),0)</f>
        <v>0</v>
      </c>
      <c r="K334" t="str" cm="1">
        <f t="array" ref="K334">_xlfn.IFS(ISNUMBER(SEARCH("*severe*",VLOOKUP(A334,'FBS input file'!A:M,10,0)))=TRUE,"Severe LB",ISNUMBER(SEARCH("*LB*",VLOOKUP(A334,'FBS input file'!A:M,10,0)))=TRUE,"LB",ISNUMBER(SEARCH("*LB*",VLOOKUP(A334,'FBS input file'!A:M,10,0)))=FALSE,"No")</f>
        <v>No</v>
      </c>
      <c r="L334" t="str" cm="1">
        <f t="array" ref="L334">IF(D334="Binding",IFERROR(_xlfn.IFS(AND(H334&gt;=$H$1,I334&gt;=$I$1),"Binding",AND(H334&gt;=$H$1,OR(J334&gt;=$J$1,K334="LB")),"Binding",AND(I334&gt;=$I$1,OR(J334&gt;=$J$1,K334="LB")),"Binding",K334="Severe LB","Binding"),"Not Binding"),"-")</f>
        <v>-</v>
      </c>
      <c r="M334">
        <f>IFERROR(_xlfn.NUMBERVALUE(VLOOKUP(A334,'FBS input file'!A:L,12,0)),"No")</f>
        <v>0</v>
      </c>
      <c r="N334" t="str">
        <f>VLOOKUP(A334,'All Plates'!A:K,3,0)</f>
        <v>Inconsistent Expert</v>
      </c>
      <c r="O334" t="str">
        <f>VLOOKUP(A334,'All Plates'!A:K,7,0)</f>
        <v>addtional signals or too few signals</v>
      </c>
      <c r="P334">
        <f t="shared" si="21"/>
        <v>-10000</v>
      </c>
      <c r="Q334" s="53">
        <f t="shared" si="22"/>
        <v>0</v>
      </c>
    </row>
    <row r="335" spans="1:17" x14ac:dyDescent="0.25">
      <c r="A335" t="str">
        <f>'All Plates'!A317</f>
        <v>P4_C04</v>
      </c>
      <c r="B335" s="5" t="str">
        <f>'All Plates'!J317</f>
        <v>9990529604</v>
      </c>
      <c r="C335" t="s">
        <v>4536</v>
      </c>
      <c r="D335" t="str">
        <f>IFERROR('All Plates'!K317,"Not Binding")</f>
        <v>Not Binding</v>
      </c>
      <c r="E335" t="str">
        <f>IF(ISNUMBER(SEARCH("Waterlogsy",VLOOKUP(A335,'FBS input file'!A:I,9,0))),"Yes","No")</f>
        <v>No</v>
      </c>
      <c r="F335" t="str">
        <f>IF(ISNUMBER(SEARCH("T2",VLOOKUP(A335,'FBS input file'!A:I,9,0))),"Yes","No")</f>
        <v>No</v>
      </c>
      <c r="G335" t="str">
        <f>IF(ISNUMBER(SEARCH("1D",VLOOKUP(A335,'FBS input file'!A:I,9,0))),"Yes","No")</f>
        <v>No</v>
      </c>
      <c r="H335" s="57">
        <f>IFERROR(_xlfn.NUMBERVALUE(VLOOKUP(A335,'FBS input file'!A:M,13,0)),0)</f>
        <v>0</v>
      </c>
      <c r="I335" s="55">
        <f>IFERROR(_xlfn.NUMBERVALUE(VLOOKUP(A335,'FBS input file'!A:M,11,0)),0)</f>
        <v>0</v>
      </c>
      <c r="J335" s="76" cm="1">
        <f t="array" aca="1" ref="J335" ca="1">IFERROR(ROUND(LOOKUP(9.99999999999999E+307,--MID(VLOOKUP(A335,'FBS input file'!A:L,10,0),MIN(FIND({0,1,2,3,4,5,6,7,8,9},VLOOKUP(A335,'FBS input file'!A:L,10,0)&amp;"0123456789")),ROW(INDIRECT("1:20")))),0),0)</f>
        <v>0</v>
      </c>
      <c r="K335" t="str" cm="1">
        <f t="array" ref="K335">_xlfn.IFS(ISNUMBER(SEARCH("*severe*",VLOOKUP(A335,'FBS input file'!A:M,10,0)))=TRUE,"Severe LB",ISNUMBER(SEARCH("*LB*",VLOOKUP(A335,'FBS input file'!A:M,10,0)))=TRUE,"LB",ISNUMBER(SEARCH("*LB*",VLOOKUP(A335,'FBS input file'!A:M,10,0)))=FALSE,"No")</f>
        <v>No</v>
      </c>
      <c r="L335" t="str" cm="1">
        <f t="array" ref="L335">IF(D335="Binding",IFERROR(_xlfn.IFS(AND(H335&gt;=$H$1,I335&gt;=$I$1),"Binding",AND(H335&gt;=$H$1,OR(J335&gt;=$J$1,K335="LB")),"Binding",AND(I335&gt;=$I$1,OR(J335&gt;=$J$1,K335="LB")),"Binding",K335="Severe LB","Binding"),"Not Binding"),"-")</f>
        <v>-</v>
      </c>
      <c r="M335">
        <f>IFERROR(_xlfn.NUMBERVALUE(VLOOKUP(A335,'FBS input file'!A:L,12,0)),"No")</f>
        <v>0</v>
      </c>
      <c r="N335" t="str">
        <f>VLOOKUP(A335,'All Plates'!A:K,3,0)</f>
        <v>Inconsistent Expert</v>
      </c>
      <c r="O335" t="str">
        <f>VLOOKUP(A335,'All Plates'!A:K,7,0)</f>
        <v>addtional signals or too few signals</v>
      </c>
      <c r="P335">
        <f t="shared" si="21"/>
        <v>-10000</v>
      </c>
      <c r="Q335" s="53">
        <f t="shared" si="22"/>
        <v>0</v>
      </c>
    </row>
    <row r="336" spans="1:17" x14ac:dyDescent="0.25">
      <c r="A336" t="str">
        <f>'All Plates'!A318</f>
        <v>P4_C05</v>
      </c>
      <c r="B336" s="5" t="str">
        <f>'All Plates'!J318</f>
        <v>9990529603</v>
      </c>
      <c r="C336" t="s">
        <v>4537</v>
      </c>
      <c r="D336" t="str">
        <f>IFERROR('All Plates'!K318,"Not Binding")</f>
        <v>Not Binding</v>
      </c>
      <c r="E336" t="str">
        <f>IF(ISNUMBER(SEARCH("Waterlogsy",VLOOKUP(A336,'FBS input file'!A:I,9,0))),"Yes","No")</f>
        <v>No</v>
      </c>
      <c r="F336" t="str">
        <f>IF(ISNUMBER(SEARCH("T2",VLOOKUP(A336,'FBS input file'!A:I,9,0))),"Yes","No")</f>
        <v>No</v>
      </c>
      <c r="G336" t="str">
        <f>IF(ISNUMBER(SEARCH("1D",VLOOKUP(A336,'FBS input file'!A:I,9,0))),"Yes","No")</f>
        <v>No</v>
      </c>
      <c r="H336" s="57">
        <f>IFERROR(_xlfn.NUMBERVALUE(VLOOKUP(A336,'FBS input file'!A:M,13,0)),0)</f>
        <v>0</v>
      </c>
      <c r="I336" s="55">
        <f>IFERROR(_xlfn.NUMBERVALUE(VLOOKUP(A336,'FBS input file'!A:M,11,0)),0)</f>
        <v>0</v>
      </c>
      <c r="J336" s="76" cm="1">
        <f t="array" aca="1" ref="J336" ca="1">IFERROR(ROUND(LOOKUP(9.99999999999999E+307,--MID(VLOOKUP(A336,'FBS input file'!A:L,10,0),MIN(FIND({0,1,2,3,4,5,6,7,8,9},VLOOKUP(A336,'FBS input file'!A:L,10,0)&amp;"0123456789")),ROW(INDIRECT("1:20")))),0),0)</f>
        <v>0</v>
      </c>
      <c r="K336" t="str" cm="1">
        <f t="array" ref="K336">_xlfn.IFS(ISNUMBER(SEARCH("*severe*",VLOOKUP(A336,'FBS input file'!A:M,10,0)))=TRUE,"Severe LB",ISNUMBER(SEARCH("*LB*",VLOOKUP(A336,'FBS input file'!A:M,10,0)))=TRUE,"LB",ISNUMBER(SEARCH("*LB*",VLOOKUP(A336,'FBS input file'!A:M,10,0)))=FALSE,"No")</f>
        <v>No</v>
      </c>
      <c r="L336" t="str" cm="1">
        <f t="array" ref="L336">IF(D336="Binding",IFERROR(_xlfn.IFS(AND(H336&gt;=$H$1,I336&gt;=$I$1),"Binding",AND(H336&gt;=$H$1,OR(J336&gt;=$J$1,K336="LB")),"Binding",AND(I336&gt;=$I$1,OR(J336&gt;=$J$1,K336="LB")),"Binding",K336="Severe LB","Binding"),"Not Binding"),"-")</f>
        <v>-</v>
      </c>
      <c r="M336">
        <f>IFERROR(_xlfn.NUMBERVALUE(VLOOKUP(A336,'FBS input file'!A:L,12,0)),"No")</f>
        <v>0</v>
      </c>
      <c r="N336" t="str">
        <f>VLOOKUP(A336,'All Plates'!A:K,3,0)</f>
        <v>Consistent Expert</v>
      </c>
      <c r="O336" t="str">
        <f>VLOOKUP(A336,'All Plates'!A:K,7,0)</f>
        <v>medium purity*</v>
      </c>
      <c r="P336">
        <f t="shared" si="21"/>
        <v>-10000</v>
      </c>
      <c r="Q336" s="53">
        <f t="shared" si="22"/>
        <v>0</v>
      </c>
    </row>
    <row r="337" spans="1:17" x14ac:dyDescent="0.25">
      <c r="A337" t="str">
        <f>'All Plates'!A319</f>
        <v>P4_C06</v>
      </c>
      <c r="B337" s="5" t="str">
        <f>'All Plates'!J319</f>
        <v>9990529602</v>
      </c>
      <c r="C337" t="s">
        <v>4538</v>
      </c>
      <c r="D337" t="str">
        <f>IFERROR('All Plates'!K319,"Not Binding")</f>
        <v>Not Binding</v>
      </c>
      <c r="E337" t="str">
        <f>IF(ISNUMBER(SEARCH("Waterlogsy",VLOOKUP(A337,'FBS input file'!A:I,9,0))),"Yes","No")</f>
        <v>No</v>
      </c>
      <c r="F337" t="str">
        <f>IF(ISNUMBER(SEARCH("T2",VLOOKUP(A337,'FBS input file'!A:I,9,0))),"Yes","No")</f>
        <v>No</v>
      </c>
      <c r="G337" t="str">
        <f>IF(ISNUMBER(SEARCH("1D",VLOOKUP(A337,'FBS input file'!A:I,9,0))),"Yes","No")</f>
        <v>No</v>
      </c>
      <c r="H337" s="57">
        <f>IFERROR(_xlfn.NUMBERVALUE(VLOOKUP(A337,'FBS input file'!A:M,13,0)),0)</f>
        <v>0</v>
      </c>
      <c r="I337" s="55">
        <f>IFERROR(_xlfn.NUMBERVALUE(VLOOKUP(A337,'FBS input file'!A:M,11,0)),0)</f>
        <v>0</v>
      </c>
      <c r="J337" s="76" cm="1">
        <f t="array" aca="1" ref="J337" ca="1">IFERROR(ROUND(LOOKUP(9.99999999999999E+307,--MID(VLOOKUP(A337,'FBS input file'!A:L,10,0),MIN(FIND({0,1,2,3,4,5,6,7,8,9},VLOOKUP(A337,'FBS input file'!A:L,10,0)&amp;"0123456789")),ROW(INDIRECT("1:20")))),0),0)</f>
        <v>0</v>
      </c>
      <c r="K337" t="str" cm="1">
        <f t="array" ref="K337">_xlfn.IFS(ISNUMBER(SEARCH("*severe*",VLOOKUP(A337,'FBS input file'!A:M,10,0)))=TRUE,"Severe LB",ISNUMBER(SEARCH("*LB*",VLOOKUP(A337,'FBS input file'!A:M,10,0)))=TRUE,"LB",ISNUMBER(SEARCH("*LB*",VLOOKUP(A337,'FBS input file'!A:M,10,0)))=FALSE,"No")</f>
        <v>No</v>
      </c>
      <c r="L337" t="str" cm="1">
        <f t="array" ref="L337">IF(D337="Binding",IFERROR(_xlfn.IFS(AND(H337&gt;=$H$1,I337&gt;=$I$1),"Binding",AND(H337&gt;=$H$1,OR(J337&gt;=$J$1,K337="LB")),"Binding",AND(I337&gt;=$I$1,OR(J337&gt;=$J$1,K337="LB")),"Binding",K337="Severe LB","Binding"),"Not Binding"),"-")</f>
        <v>-</v>
      </c>
      <c r="M337">
        <f>IFERROR(_xlfn.NUMBERVALUE(VLOOKUP(A337,'FBS input file'!A:L,12,0)),"No")</f>
        <v>0</v>
      </c>
      <c r="N337" t="str">
        <f>VLOOKUP(A337,'All Plates'!A:K,3,0)</f>
        <v>Inconsistent Expert</v>
      </c>
      <c r="O337" t="str">
        <f>VLOOKUP(A337,'All Plates'!A:K,7,0)</f>
        <v>low solubility</v>
      </c>
      <c r="P337">
        <f t="shared" si="21"/>
        <v>-10000</v>
      </c>
      <c r="Q337" s="53">
        <f t="shared" si="22"/>
        <v>0</v>
      </c>
    </row>
    <row r="338" spans="1:17" x14ac:dyDescent="0.25">
      <c r="A338" t="str">
        <f>'All Plates'!A320</f>
        <v>P4_C07</v>
      </c>
      <c r="B338" s="5" t="str">
        <f>'All Plates'!J320</f>
        <v>9990529601</v>
      </c>
      <c r="C338" t="s">
        <v>4539</v>
      </c>
      <c r="D338" t="str">
        <f>IFERROR('All Plates'!K320,"Not Binding")</f>
        <v>Not Binding</v>
      </c>
      <c r="E338" t="str">
        <f>IF(ISNUMBER(SEARCH("Waterlogsy",VLOOKUP(A338,'FBS input file'!A:I,9,0))),"Yes","No")</f>
        <v>No</v>
      </c>
      <c r="F338" t="str">
        <f>IF(ISNUMBER(SEARCH("T2",VLOOKUP(A338,'FBS input file'!A:I,9,0))),"Yes","No")</f>
        <v>No</v>
      </c>
      <c r="G338" t="str">
        <f>IF(ISNUMBER(SEARCH("1D",VLOOKUP(A338,'FBS input file'!A:I,9,0))),"Yes","No")</f>
        <v>No</v>
      </c>
      <c r="H338" s="57">
        <f>IFERROR(_xlfn.NUMBERVALUE(VLOOKUP(A338,'FBS input file'!A:M,13,0)),0)</f>
        <v>0</v>
      </c>
      <c r="I338" s="55">
        <f>IFERROR(_xlfn.NUMBERVALUE(VLOOKUP(A338,'FBS input file'!A:M,11,0)),0)</f>
        <v>0</v>
      </c>
      <c r="J338" s="76" cm="1">
        <f t="array" aca="1" ref="J338" ca="1">IFERROR(ROUND(LOOKUP(9.99999999999999E+307,--MID(VLOOKUP(A338,'FBS input file'!A:L,10,0),MIN(FIND({0,1,2,3,4,5,6,7,8,9},VLOOKUP(A338,'FBS input file'!A:L,10,0)&amp;"0123456789")),ROW(INDIRECT("1:20")))),0),0)</f>
        <v>0</v>
      </c>
      <c r="K338" t="str" cm="1">
        <f t="array" ref="K338">_xlfn.IFS(ISNUMBER(SEARCH("*severe*",VLOOKUP(A338,'FBS input file'!A:M,10,0)))=TRUE,"Severe LB",ISNUMBER(SEARCH("*LB*",VLOOKUP(A338,'FBS input file'!A:M,10,0)))=TRUE,"LB",ISNUMBER(SEARCH("*LB*",VLOOKUP(A338,'FBS input file'!A:M,10,0)))=FALSE,"No")</f>
        <v>No</v>
      </c>
      <c r="L338" t="str" cm="1">
        <f t="array" ref="L338">IF(D338="Binding",IFERROR(_xlfn.IFS(AND(H338&gt;=$H$1,I338&gt;=$I$1),"Binding",AND(H338&gt;=$H$1,OR(J338&gt;=$J$1,K338="LB")),"Binding",AND(I338&gt;=$I$1,OR(J338&gt;=$J$1,K338="LB")),"Binding",K338="Severe LB","Binding"),"Not Binding"),"-")</f>
        <v>-</v>
      </c>
      <c r="M338">
        <f>IFERROR(_xlfn.NUMBERVALUE(VLOOKUP(A338,'FBS input file'!A:L,12,0)),"No")</f>
        <v>0</v>
      </c>
      <c r="N338" t="str">
        <f>VLOOKUP(A338,'All Plates'!A:K,3,0)</f>
        <v>Consistent Expert</v>
      </c>
      <c r="O338" t="str">
        <f>VLOOKUP(A338,'All Plates'!A:K,7,0)</f>
        <v>addtional signals or too few signals</v>
      </c>
      <c r="P338">
        <f t="shared" si="21"/>
        <v>-10000</v>
      </c>
      <c r="Q338" s="53">
        <f t="shared" si="22"/>
        <v>0</v>
      </c>
    </row>
    <row r="339" spans="1:17" x14ac:dyDescent="0.25">
      <c r="A339" t="str">
        <f>'All Plates'!A321</f>
        <v>P4_C08</v>
      </c>
      <c r="B339" s="5" t="str">
        <f>'All Plates'!J321</f>
        <v>9990529600</v>
      </c>
      <c r="C339" t="s">
        <v>4540</v>
      </c>
      <c r="D339" t="str">
        <f>IFERROR('All Plates'!K321,"Not Binding")</f>
        <v>Not Binding</v>
      </c>
      <c r="E339" t="str">
        <f>IF(ISNUMBER(SEARCH("Waterlogsy",VLOOKUP(A339,'FBS input file'!A:I,9,0))),"Yes","No")</f>
        <v>No</v>
      </c>
      <c r="F339" t="str">
        <f>IF(ISNUMBER(SEARCH("T2",VLOOKUP(A339,'FBS input file'!A:I,9,0))),"Yes","No")</f>
        <v>No</v>
      </c>
      <c r="G339" t="str">
        <f>IF(ISNUMBER(SEARCH("1D",VLOOKUP(A339,'FBS input file'!A:I,9,0))),"Yes","No")</f>
        <v>No</v>
      </c>
      <c r="H339" s="57">
        <f>IFERROR(_xlfn.NUMBERVALUE(VLOOKUP(A339,'FBS input file'!A:M,13,0)),0)</f>
        <v>0</v>
      </c>
      <c r="I339" s="55">
        <f>IFERROR(_xlfn.NUMBERVALUE(VLOOKUP(A339,'FBS input file'!A:M,11,0)),0)</f>
        <v>0</v>
      </c>
      <c r="J339" s="76" cm="1">
        <f t="array" aca="1" ref="J339" ca="1">IFERROR(ROUND(LOOKUP(9.99999999999999E+307,--MID(VLOOKUP(A339,'FBS input file'!A:L,10,0),MIN(FIND({0,1,2,3,4,5,6,7,8,9},VLOOKUP(A339,'FBS input file'!A:L,10,0)&amp;"0123456789")),ROW(INDIRECT("1:20")))),0),0)</f>
        <v>0</v>
      </c>
      <c r="K339" t="str" cm="1">
        <f t="array" ref="K339">_xlfn.IFS(ISNUMBER(SEARCH("*severe*",VLOOKUP(A339,'FBS input file'!A:M,10,0)))=TRUE,"Severe LB",ISNUMBER(SEARCH("*LB*",VLOOKUP(A339,'FBS input file'!A:M,10,0)))=TRUE,"LB",ISNUMBER(SEARCH("*LB*",VLOOKUP(A339,'FBS input file'!A:M,10,0)))=FALSE,"No")</f>
        <v>No</v>
      </c>
      <c r="L339" t="str" cm="1">
        <f t="array" ref="L339">IF(D339="Binding",IFERROR(_xlfn.IFS(AND(H339&gt;=$H$1,I339&gt;=$I$1),"Binding",AND(H339&gt;=$H$1,OR(J339&gt;=$J$1,K339="LB")),"Binding",AND(I339&gt;=$I$1,OR(J339&gt;=$J$1,K339="LB")),"Binding",K339="Severe LB","Binding"),"Not Binding"),"-")</f>
        <v>-</v>
      </c>
      <c r="M339">
        <f>IFERROR(_xlfn.NUMBERVALUE(VLOOKUP(A339,'FBS input file'!A:L,12,0)),"No")</f>
        <v>0</v>
      </c>
      <c r="N339" t="str">
        <f>VLOOKUP(A339,'All Plates'!A:K,3,0)</f>
        <v>Consistent Expert</v>
      </c>
      <c r="O339" t="str">
        <f>VLOOKUP(A339,'All Plates'!A:K,7,0)</f>
        <v>high purity*</v>
      </c>
      <c r="P339">
        <f t="shared" si="21"/>
        <v>-10000</v>
      </c>
      <c r="Q339" s="53">
        <f t="shared" si="22"/>
        <v>0</v>
      </c>
    </row>
    <row r="340" spans="1:17" x14ac:dyDescent="0.25">
      <c r="A340" t="str">
        <f>'All Plates'!A322</f>
        <v>P4_C09</v>
      </c>
      <c r="B340" s="5" t="str">
        <f>'All Plates'!J322</f>
        <v>9990529599</v>
      </c>
      <c r="C340" t="s">
        <v>4541</v>
      </c>
      <c r="D340" t="str">
        <f>IFERROR('All Plates'!K322,"Not Binding")</f>
        <v>Not Binding</v>
      </c>
      <c r="E340" t="str">
        <f>IF(ISNUMBER(SEARCH("Waterlogsy",VLOOKUP(A340,'FBS input file'!A:I,9,0))),"Yes","No")</f>
        <v>No</v>
      </c>
      <c r="F340" t="str">
        <f>IF(ISNUMBER(SEARCH("T2",VLOOKUP(A340,'FBS input file'!A:I,9,0))),"Yes","No")</f>
        <v>No</v>
      </c>
      <c r="G340" t="str">
        <f>IF(ISNUMBER(SEARCH("1D",VLOOKUP(A340,'FBS input file'!A:I,9,0))),"Yes","No")</f>
        <v>No</v>
      </c>
      <c r="H340" s="57">
        <f>IFERROR(_xlfn.NUMBERVALUE(VLOOKUP(A340,'FBS input file'!A:M,13,0)),0)</f>
        <v>0</v>
      </c>
      <c r="I340" s="55">
        <f>IFERROR(_xlfn.NUMBERVALUE(VLOOKUP(A340,'FBS input file'!A:M,11,0)),0)</f>
        <v>0</v>
      </c>
      <c r="J340" s="76" cm="1">
        <f t="array" aca="1" ref="J340" ca="1">IFERROR(ROUND(LOOKUP(9.99999999999999E+307,--MID(VLOOKUP(A340,'FBS input file'!A:L,10,0),MIN(FIND({0,1,2,3,4,5,6,7,8,9},VLOOKUP(A340,'FBS input file'!A:L,10,0)&amp;"0123456789")),ROW(INDIRECT("1:20")))),0),0)</f>
        <v>0</v>
      </c>
      <c r="K340" t="str" cm="1">
        <f t="array" ref="K340">_xlfn.IFS(ISNUMBER(SEARCH("*severe*",VLOOKUP(A340,'FBS input file'!A:M,10,0)))=TRUE,"Severe LB",ISNUMBER(SEARCH("*LB*",VLOOKUP(A340,'FBS input file'!A:M,10,0)))=TRUE,"LB",ISNUMBER(SEARCH("*LB*",VLOOKUP(A340,'FBS input file'!A:M,10,0)))=FALSE,"No")</f>
        <v>No</v>
      </c>
      <c r="L340" t="str" cm="1">
        <f t="array" ref="L340">IF(D340="Binding",IFERROR(_xlfn.IFS(AND(H340&gt;=$H$1,I340&gt;=$I$1),"Binding",AND(H340&gt;=$H$1,OR(J340&gt;=$J$1,K340="LB")),"Binding",AND(I340&gt;=$I$1,OR(J340&gt;=$J$1,K340="LB")),"Binding",K340="Severe LB","Binding"),"Not Binding"),"-")</f>
        <v>-</v>
      </c>
      <c r="M340">
        <f>IFERROR(_xlfn.NUMBERVALUE(VLOOKUP(A340,'FBS input file'!A:L,12,0)),"No")</f>
        <v>0</v>
      </c>
      <c r="N340" t="str">
        <f>VLOOKUP(A340,'All Plates'!A:K,3,0)</f>
        <v>Consistent Expert</v>
      </c>
      <c r="O340" t="str">
        <f>VLOOKUP(A340,'All Plates'!A:K,7,0)</f>
        <v>high purity*</v>
      </c>
      <c r="P340">
        <f t="shared" si="21"/>
        <v>-10000</v>
      </c>
      <c r="Q340" s="53">
        <f t="shared" si="22"/>
        <v>0</v>
      </c>
    </row>
    <row r="341" spans="1:17" x14ac:dyDescent="0.25">
      <c r="A341" t="str">
        <f>'All Plates'!A323</f>
        <v>P4_C10</v>
      </c>
      <c r="B341" s="5" t="str">
        <f>'All Plates'!J323</f>
        <v>9990529598</v>
      </c>
      <c r="C341" t="s">
        <v>4542</v>
      </c>
      <c r="D341" t="str">
        <f>IFERROR('All Plates'!K323,"Not Binding")</f>
        <v>Not Binding</v>
      </c>
      <c r="E341" t="str">
        <f>IF(ISNUMBER(SEARCH("Waterlogsy",VLOOKUP(A341,'FBS input file'!A:I,9,0))),"Yes","No")</f>
        <v>No</v>
      </c>
      <c r="F341" t="str">
        <f>IF(ISNUMBER(SEARCH("T2",VLOOKUP(A341,'FBS input file'!A:I,9,0))),"Yes","No")</f>
        <v>No</v>
      </c>
      <c r="G341" t="str">
        <f>IF(ISNUMBER(SEARCH("1D",VLOOKUP(A341,'FBS input file'!A:I,9,0))),"Yes","No")</f>
        <v>No</v>
      </c>
      <c r="H341" s="57">
        <f>IFERROR(_xlfn.NUMBERVALUE(VLOOKUP(A341,'FBS input file'!A:M,13,0)),0)</f>
        <v>0</v>
      </c>
      <c r="I341" s="55">
        <f>IFERROR(_xlfn.NUMBERVALUE(VLOOKUP(A341,'FBS input file'!A:M,11,0)),0)</f>
        <v>0</v>
      </c>
      <c r="J341" s="76" cm="1">
        <f t="array" aca="1" ref="J341" ca="1">IFERROR(ROUND(LOOKUP(9.99999999999999E+307,--MID(VLOOKUP(A341,'FBS input file'!A:L,10,0),MIN(FIND({0,1,2,3,4,5,6,7,8,9},VLOOKUP(A341,'FBS input file'!A:L,10,0)&amp;"0123456789")),ROW(INDIRECT("1:20")))),0),0)</f>
        <v>0</v>
      </c>
      <c r="K341" t="str" cm="1">
        <f t="array" ref="K341">_xlfn.IFS(ISNUMBER(SEARCH("*severe*",VLOOKUP(A341,'FBS input file'!A:M,10,0)))=TRUE,"Severe LB",ISNUMBER(SEARCH("*LB*",VLOOKUP(A341,'FBS input file'!A:M,10,0)))=TRUE,"LB",ISNUMBER(SEARCH("*LB*",VLOOKUP(A341,'FBS input file'!A:M,10,0)))=FALSE,"No")</f>
        <v>No</v>
      </c>
      <c r="L341" t="str" cm="1">
        <f t="array" ref="L341">IF(D341="Binding",IFERROR(_xlfn.IFS(AND(H341&gt;=$H$1,I341&gt;=$I$1),"Binding",AND(H341&gt;=$H$1,OR(J341&gt;=$J$1,K341="LB")),"Binding",AND(I341&gt;=$I$1,OR(J341&gt;=$J$1,K341="LB")),"Binding",K341="Severe LB","Binding"),"Not Binding"),"-")</f>
        <v>-</v>
      </c>
      <c r="M341">
        <f>IFERROR(_xlfn.NUMBERVALUE(VLOOKUP(A341,'FBS input file'!A:L,12,0)),"No")</f>
        <v>0</v>
      </c>
      <c r="N341" t="str">
        <f>VLOOKUP(A341,'All Plates'!A:K,3,0)</f>
        <v>Consistent Expert</v>
      </c>
      <c r="O341" t="str">
        <f>VLOOKUP(A341,'All Plates'!A:K,7,0)</f>
        <v>high purity</v>
      </c>
      <c r="P341">
        <f t="shared" si="21"/>
        <v>-10000</v>
      </c>
      <c r="Q341" s="53">
        <f t="shared" si="22"/>
        <v>0</v>
      </c>
    </row>
    <row r="342" spans="1:17" x14ac:dyDescent="0.25">
      <c r="A342" t="str">
        <f>'All Plates'!A324</f>
        <v>P4_C11</v>
      </c>
      <c r="B342" s="5" t="str">
        <f>'All Plates'!J324</f>
        <v>9990529455</v>
      </c>
      <c r="C342" t="s">
        <v>4543</v>
      </c>
      <c r="D342" t="str">
        <f>IFERROR('All Plates'!K324,"Not Binding")</f>
        <v>Not Binding</v>
      </c>
      <c r="E342" t="str">
        <f>IF(ISNUMBER(SEARCH("Waterlogsy",VLOOKUP(A342,'FBS input file'!A:I,9,0))),"Yes","No")</f>
        <v>No</v>
      </c>
      <c r="F342" t="str">
        <f>IF(ISNUMBER(SEARCH("T2",VLOOKUP(A342,'FBS input file'!A:I,9,0))),"Yes","No")</f>
        <v>No</v>
      </c>
      <c r="G342" t="str">
        <f>IF(ISNUMBER(SEARCH("1D",VLOOKUP(A342,'FBS input file'!A:I,9,0))),"Yes","No")</f>
        <v>No</v>
      </c>
      <c r="H342" s="57">
        <f>IFERROR(_xlfn.NUMBERVALUE(VLOOKUP(A342,'FBS input file'!A:M,13,0)),0)</f>
        <v>0</v>
      </c>
      <c r="I342" s="55">
        <f>IFERROR(_xlfn.NUMBERVALUE(VLOOKUP(A342,'FBS input file'!A:M,11,0)),0)</f>
        <v>0</v>
      </c>
      <c r="J342" s="76" cm="1">
        <f t="array" aca="1" ref="J342" ca="1">IFERROR(ROUND(LOOKUP(9.99999999999999E+307,--MID(VLOOKUP(A342,'FBS input file'!A:L,10,0),MIN(FIND({0,1,2,3,4,5,6,7,8,9},VLOOKUP(A342,'FBS input file'!A:L,10,0)&amp;"0123456789")),ROW(INDIRECT("1:20")))),0),0)</f>
        <v>0</v>
      </c>
      <c r="K342" t="str" cm="1">
        <f t="array" ref="K342">_xlfn.IFS(ISNUMBER(SEARCH("*severe*",VLOOKUP(A342,'FBS input file'!A:M,10,0)))=TRUE,"Severe LB",ISNUMBER(SEARCH("*LB*",VLOOKUP(A342,'FBS input file'!A:M,10,0)))=TRUE,"LB",ISNUMBER(SEARCH("*LB*",VLOOKUP(A342,'FBS input file'!A:M,10,0)))=FALSE,"No")</f>
        <v>No</v>
      </c>
      <c r="L342" t="str" cm="1">
        <f t="array" ref="L342">IF(D342="Binding",IFERROR(_xlfn.IFS(AND(H342&gt;=$H$1,I342&gt;=$I$1),"Binding",AND(H342&gt;=$H$1,OR(J342&gt;=$J$1,K342="LB")),"Binding",AND(I342&gt;=$I$1,OR(J342&gt;=$J$1,K342="LB")),"Binding",K342="Severe LB","Binding"),"Not Binding"),"-")</f>
        <v>-</v>
      </c>
      <c r="M342">
        <f>IFERROR(_xlfn.NUMBERVALUE(VLOOKUP(A342,'FBS input file'!A:L,12,0)),"No")</f>
        <v>0</v>
      </c>
      <c r="N342" t="str">
        <f>VLOOKUP(A342,'All Plates'!A:K,3,0)</f>
        <v>Consistent Expert</v>
      </c>
      <c r="O342" t="str">
        <f>VLOOKUP(A342,'All Plates'!A:K,7,0)</f>
        <v>high purity*</v>
      </c>
      <c r="P342">
        <f t="shared" si="21"/>
        <v>-10000</v>
      </c>
      <c r="Q342" s="53">
        <f t="shared" si="22"/>
        <v>0</v>
      </c>
    </row>
    <row r="343" spans="1:17" x14ac:dyDescent="0.25">
      <c r="A343" t="str">
        <f>'All Plates'!A325</f>
        <v>P4_C12</v>
      </c>
      <c r="B343" s="5" t="str">
        <f>'All Plates'!J325</f>
        <v>9990529457</v>
      </c>
      <c r="C343" t="s">
        <v>4544</v>
      </c>
      <c r="D343" t="str">
        <f>IFERROR('All Plates'!K325,"Not Binding")</f>
        <v>Not Binding</v>
      </c>
      <c r="E343" t="str">
        <f>IF(ISNUMBER(SEARCH("Waterlogsy",VLOOKUP(A343,'FBS input file'!A:I,9,0))),"Yes","No")</f>
        <v>No</v>
      </c>
      <c r="F343" t="str">
        <f>IF(ISNUMBER(SEARCH("T2",VLOOKUP(A343,'FBS input file'!A:I,9,0))),"Yes","No")</f>
        <v>No</v>
      </c>
      <c r="G343" t="str">
        <f>IF(ISNUMBER(SEARCH("1D",VLOOKUP(A343,'FBS input file'!A:I,9,0))),"Yes","No")</f>
        <v>No</v>
      </c>
      <c r="H343" s="57">
        <f>IFERROR(_xlfn.NUMBERVALUE(VLOOKUP(A343,'FBS input file'!A:M,13,0)),0)</f>
        <v>0</v>
      </c>
      <c r="I343" s="55">
        <f>IFERROR(_xlfn.NUMBERVALUE(VLOOKUP(A343,'FBS input file'!A:M,11,0)),0)</f>
        <v>0</v>
      </c>
      <c r="J343" s="76" cm="1">
        <f t="array" aca="1" ref="J343" ca="1">IFERROR(ROUND(LOOKUP(9.99999999999999E+307,--MID(VLOOKUP(A343,'FBS input file'!A:L,10,0),MIN(FIND({0,1,2,3,4,5,6,7,8,9},VLOOKUP(A343,'FBS input file'!A:L,10,0)&amp;"0123456789")),ROW(INDIRECT("1:20")))),0),0)</f>
        <v>0</v>
      </c>
      <c r="K343" t="str" cm="1">
        <f t="array" ref="K343">_xlfn.IFS(ISNUMBER(SEARCH("*severe*",VLOOKUP(A343,'FBS input file'!A:M,10,0)))=TRUE,"Severe LB",ISNUMBER(SEARCH("*LB*",VLOOKUP(A343,'FBS input file'!A:M,10,0)))=TRUE,"LB",ISNUMBER(SEARCH("*LB*",VLOOKUP(A343,'FBS input file'!A:M,10,0)))=FALSE,"No")</f>
        <v>No</v>
      </c>
      <c r="L343" t="str" cm="1">
        <f t="array" ref="L343">IF(D343="Binding",IFERROR(_xlfn.IFS(AND(H343&gt;=$H$1,I343&gt;=$I$1),"Binding",AND(H343&gt;=$H$1,OR(J343&gt;=$J$1,K343="LB")),"Binding",AND(I343&gt;=$I$1,OR(J343&gt;=$J$1,K343="LB")),"Binding",K343="Severe LB","Binding"),"Not Binding"),"-")</f>
        <v>-</v>
      </c>
      <c r="M343">
        <f>IFERROR(_xlfn.NUMBERVALUE(VLOOKUP(A343,'FBS input file'!A:L,12,0)),"No")</f>
        <v>0</v>
      </c>
      <c r="N343" t="str">
        <f>VLOOKUP(A343,'All Plates'!A:K,3,0)</f>
        <v>Consistent Expert</v>
      </c>
      <c r="O343" t="str">
        <f>VLOOKUP(A343,'All Plates'!A:K,7,0)</f>
        <v>high purity</v>
      </c>
      <c r="P343">
        <f t="shared" si="21"/>
        <v>-10000</v>
      </c>
      <c r="Q343" s="53">
        <f t="shared" si="22"/>
        <v>0</v>
      </c>
    </row>
    <row r="344" spans="1:17" x14ac:dyDescent="0.25">
      <c r="A344" t="str">
        <f>'All Plates'!A326</f>
        <v>P4_D01</v>
      </c>
      <c r="B344" s="5" t="str">
        <f>'All Plates'!J326</f>
        <v>9990529584</v>
      </c>
      <c r="C344" t="s">
        <v>4545</v>
      </c>
      <c r="D344" t="str">
        <f>IFERROR('All Plates'!K326,"Not Binding")</f>
        <v>Not Binding</v>
      </c>
      <c r="E344" t="str">
        <f>IF(ISNUMBER(SEARCH("Waterlogsy",VLOOKUP(A344,'FBS input file'!A:I,9,0))),"Yes","No")</f>
        <v>No</v>
      </c>
      <c r="F344" t="str">
        <f>IF(ISNUMBER(SEARCH("T2",VLOOKUP(A344,'FBS input file'!A:I,9,0))),"Yes","No")</f>
        <v>No</v>
      </c>
      <c r="G344" t="str">
        <f>IF(ISNUMBER(SEARCH("1D",VLOOKUP(A344,'FBS input file'!A:I,9,0))),"Yes","No")</f>
        <v>No</v>
      </c>
      <c r="H344" s="57">
        <f>IFERROR(_xlfn.NUMBERVALUE(VLOOKUP(A344,'FBS input file'!A:M,13,0)),0)</f>
        <v>0</v>
      </c>
      <c r="I344" s="55">
        <f>IFERROR(_xlfn.NUMBERVALUE(VLOOKUP(A344,'FBS input file'!A:M,11,0)),0)</f>
        <v>0</v>
      </c>
      <c r="J344" s="76" cm="1">
        <f t="array" aca="1" ref="J344" ca="1">IFERROR(ROUND(LOOKUP(9.99999999999999E+307,--MID(VLOOKUP(A344,'FBS input file'!A:L,10,0),MIN(FIND({0,1,2,3,4,5,6,7,8,9},VLOOKUP(A344,'FBS input file'!A:L,10,0)&amp;"0123456789")),ROW(INDIRECT("1:20")))),0),0)</f>
        <v>0</v>
      </c>
      <c r="K344" t="str" cm="1">
        <f t="array" ref="K344">_xlfn.IFS(ISNUMBER(SEARCH("*severe*",VLOOKUP(A344,'FBS input file'!A:M,10,0)))=TRUE,"Severe LB",ISNUMBER(SEARCH("*LB*",VLOOKUP(A344,'FBS input file'!A:M,10,0)))=TRUE,"LB",ISNUMBER(SEARCH("*LB*",VLOOKUP(A344,'FBS input file'!A:M,10,0)))=FALSE,"No")</f>
        <v>No</v>
      </c>
      <c r="L344" t="str" cm="1">
        <f t="array" ref="L344">IF(D344="Binding",IFERROR(_xlfn.IFS(AND(H344&gt;=$H$1,I344&gt;=$I$1),"Binding",AND(H344&gt;=$H$1,OR(J344&gt;=$J$1,K344="LB")),"Binding",AND(I344&gt;=$I$1,OR(J344&gt;=$J$1,K344="LB")),"Binding",K344="Severe LB","Binding"),"Not Binding"),"-")</f>
        <v>-</v>
      </c>
      <c r="M344">
        <f>IFERROR(_xlfn.NUMBERVALUE(VLOOKUP(A344,'FBS input file'!A:L,12,0)),"No")</f>
        <v>0</v>
      </c>
      <c r="N344" t="str">
        <f>VLOOKUP(A344,'All Plates'!A:K,3,0)</f>
        <v>Inconsistent Expert</v>
      </c>
      <c r="O344" t="str">
        <f>VLOOKUP(A344,'All Plates'!A:K,7,0)</f>
        <v>low solubility</v>
      </c>
      <c r="P344">
        <f t="shared" si="21"/>
        <v>-10000</v>
      </c>
      <c r="Q344" s="53">
        <f t="shared" si="22"/>
        <v>0</v>
      </c>
    </row>
    <row r="345" spans="1:17" x14ac:dyDescent="0.25">
      <c r="A345" t="str">
        <f>'All Plates'!A327</f>
        <v>P4_D02</v>
      </c>
      <c r="B345" s="5" t="str">
        <f>'All Plates'!J327</f>
        <v>9990529585</v>
      </c>
      <c r="C345" t="s">
        <v>4546</v>
      </c>
      <c r="D345" t="str">
        <f>IFERROR('All Plates'!K327,"Not Binding")</f>
        <v>Not Binding</v>
      </c>
      <c r="E345" t="str">
        <f>IF(ISNUMBER(SEARCH("Waterlogsy",VLOOKUP(A345,'FBS input file'!A:I,9,0))),"Yes","No")</f>
        <v>No</v>
      </c>
      <c r="F345" t="str">
        <f>IF(ISNUMBER(SEARCH("T2",VLOOKUP(A345,'FBS input file'!A:I,9,0))),"Yes","No")</f>
        <v>No</v>
      </c>
      <c r="G345" t="str">
        <f>IF(ISNUMBER(SEARCH("1D",VLOOKUP(A345,'FBS input file'!A:I,9,0))),"Yes","No")</f>
        <v>No</v>
      </c>
      <c r="H345" s="57">
        <f>IFERROR(_xlfn.NUMBERVALUE(VLOOKUP(A345,'FBS input file'!A:M,13,0)),0)</f>
        <v>0</v>
      </c>
      <c r="I345" s="55">
        <f>IFERROR(_xlfn.NUMBERVALUE(VLOOKUP(A345,'FBS input file'!A:M,11,0)),0)</f>
        <v>0</v>
      </c>
      <c r="J345" s="76" cm="1">
        <f t="array" aca="1" ref="J345" ca="1">IFERROR(ROUND(LOOKUP(9.99999999999999E+307,--MID(VLOOKUP(A345,'FBS input file'!A:L,10,0),MIN(FIND({0,1,2,3,4,5,6,7,8,9},VLOOKUP(A345,'FBS input file'!A:L,10,0)&amp;"0123456789")),ROW(INDIRECT("1:20")))),0),0)</f>
        <v>0</v>
      </c>
      <c r="K345" t="str" cm="1">
        <f t="array" ref="K345">_xlfn.IFS(ISNUMBER(SEARCH("*severe*",VLOOKUP(A345,'FBS input file'!A:M,10,0)))=TRUE,"Severe LB",ISNUMBER(SEARCH("*LB*",VLOOKUP(A345,'FBS input file'!A:M,10,0)))=TRUE,"LB",ISNUMBER(SEARCH("*LB*",VLOOKUP(A345,'FBS input file'!A:M,10,0)))=FALSE,"No")</f>
        <v>No</v>
      </c>
      <c r="L345" t="str" cm="1">
        <f t="array" ref="L345">IF(D345="Binding",IFERROR(_xlfn.IFS(AND(H345&gt;=$H$1,I345&gt;=$I$1),"Binding",AND(H345&gt;=$H$1,OR(J345&gt;=$J$1,K345="LB")),"Binding",AND(I345&gt;=$I$1,OR(J345&gt;=$J$1,K345="LB")),"Binding",K345="Severe LB","Binding"),"Not Binding"),"-")</f>
        <v>-</v>
      </c>
      <c r="M345">
        <f>IFERROR(_xlfn.NUMBERVALUE(VLOOKUP(A345,'FBS input file'!A:L,12,0)),"No")</f>
        <v>0</v>
      </c>
      <c r="N345" t="str">
        <f>VLOOKUP(A345,'All Plates'!A:K,3,0)</f>
        <v>Consistent Expert</v>
      </c>
      <c r="O345" t="str">
        <f>VLOOKUP(A345,'All Plates'!A:K,7,0)</f>
        <v>medium purity*</v>
      </c>
      <c r="P345">
        <f t="shared" si="21"/>
        <v>-10000</v>
      </c>
      <c r="Q345" s="53">
        <f t="shared" si="22"/>
        <v>0</v>
      </c>
    </row>
    <row r="346" spans="1:17" x14ac:dyDescent="0.25">
      <c r="A346" t="str">
        <f>'All Plates'!A328</f>
        <v>P4_D03</v>
      </c>
      <c r="B346" s="5" t="str">
        <f>'All Plates'!J328</f>
        <v>9990529586</v>
      </c>
      <c r="C346" t="s">
        <v>4547</v>
      </c>
      <c r="D346" t="str">
        <f>IFERROR('All Plates'!K328,"Not Binding")</f>
        <v>Not Binding</v>
      </c>
      <c r="E346" t="str">
        <f>IF(ISNUMBER(SEARCH("Waterlogsy",VLOOKUP(A346,'FBS input file'!A:I,9,0))),"Yes","No")</f>
        <v>No</v>
      </c>
      <c r="F346" t="str">
        <f>IF(ISNUMBER(SEARCH("T2",VLOOKUP(A346,'FBS input file'!A:I,9,0))),"Yes","No")</f>
        <v>No</v>
      </c>
      <c r="G346" t="str">
        <f>IF(ISNUMBER(SEARCH("1D",VLOOKUP(A346,'FBS input file'!A:I,9,0))),"Yes","No")</f>
        <v>No</v>
      </c>
      <c r="H346" s="57">
        <f>IFERROR(_xlfn.NUMBERVALUE(VLOOKUP(A346,'FBS input file'!A:M,13,0)),0)</f>
        <v>0</v>
      </c>
      <c r="I346" s="55">
        <f>IFERROR(_xlfn.NUMBERVALUE(VLOOKUP(A346,'FBS input file'!A:M,11,0)),0)</f>
        <v>0</v>
      </c>
      <c r="J346" s="76" cm="1">
        <f t="array" aca="1" ref="J346" ca="1">IFERROR(ROUND(LOOKUP(9.99999999999999E+307,--MID(VLOOKUP(A346,'FBS input file'!A:L,10,0),MIN(FIND({0,1,2,3,4,5,6,7,8,9},VLOOKUP(A346,'FBS input file'!A:L,10,0)&amp;"0123456789")),ROW(INDIRECT("1:20")))),0),0)</f>
        <v>0</v>
      </c>
      <c r="K346" t="str" cm="1">
        <f t="array" ref="K346">_xlfn.IFS(ISNUMBER(SEARCH("*severe*",VLOOKUP(A346,'FBS input file'!A:M,10,0)))=TRUE,"Severe LB",ISNUMBER(SEARCH("*LB*",VLOOKUP(A346,'FBS input file'!A:M,10,0)))=TRUE,"LB",ISNUMBER(SEARCH("*LB*",VLOOKUP(A346,'FBS input file'!A:M,10,0)))=FALSE,"No")</f>
        <v>No</v>
      </c>
      <c r="L346" t="str" cm="1">
        <f t="array" ref="L346">IF(D346="Binding",IFERROR(_xlfn.IFS(AND(H346&gt;=$H$1,I346&gt;=$I$1),"Binding",AND(H346&gt;=$H$1,OR(J346&gt;=$J$1,K346="LB")),"Binding",AND(I346&gt;=$I$1,OR(J346&gt;=$J$1,K346="LB")),"Binding",K346="Severe LB","Binding"),"Not Binding"),"-")</f>
        <v>-</v>
      </c>
      <c r="M346">
        <f>IFERROR(_xlfn.NUMBERVALUE(VLOOKUP(A346,'FBS input file'!A:L,12,0)),"No")</f>
        <v>0</v>
      </c>
      <c r="N346" t="str">
        <f>VLOOKUP(A346,'All Plates'!A:K,3,0)</f>
        <v>Consistent Expert</v>
      </c>
      <c r="O346" t="str">
        <f>VLOOKUP(A346,'All Plates'!A:K,7,0)</f>
        <v>high purity</v>
      </c>
      <c r="P346">
        <f t="shared" si="21"/>
        <v>-10000</v>
      </c>
      <c r="Q346" s="53">
        <f t="shared" si="22"/>
        <v>0</v>
      </c>
    </row>
    <row r="347" spans="1:17" x14ac:dyDescent="0.25">
      <c r="A347" t="str">
        <f>'All Plates'!A329</f>
        <v>P4_D04</v>
      </c>
      <c r="B347" s="5" t="str">
        <f>'All Plates'!J329</f>
        <v>9990529587</v>
      </c>
      <c r="C347" t="s">
        <v>4548</v>
      </c>
      <c r="D347" t="str">
        <f>IFERROR('All Plates'!K329,"Not Binding")</f>
        <v>Not Binding</v>
      </c>
      <c r="E347" t="str">
        <f>IF(ISNUMBER(SEARCH("Waterlogsy",VLOOKUP(A347,'FBS input file'!A:I,9,0))),"Yes","No")</f>
        <v>No</v>
      </c>
      <c r="F347" t="str">
        <f>IF(ISNUMBER(SEARCH("T2",VLOOKUP(A347,'FBS input file'!A:I,9,0))),"Yes","No")</f>
        <v>No</v>
      </c>
      <c r="G347" t="str">
        <f>IF(ISNUMBER(SEARCH("1D",VLOOKUP(A347,'FBS input file'!A:I,9,0))),"Yes","No")</f>
        <v>No</v>
      </c>
      <c r="H347" s="57">
        <f>IFERROR(_xlfn.NUMBERVALUE(VLOOKUP(A347,'FBS input file'!A:M,13,0)),0)</f>
        <v>0</v>
      </c>
      <c r="I347" s="55">
        <f>IFERROR(_xlfn.NUMBERVALUE(VLOOKUP(A347,'FBS input file'!A:M,11,0)),0)</f>
        <v>0</v>
      </c>
      <c r="J347" s="76" cm="1">
        <f t="array" aca="1" ref="J347" ca="1">IFERROR(ROUND(LOOKUP(9.99999999999999E+307,--MID(VLOOKUP(A347,'FBS input file'!A:L,10,0),MIN(FIND({0,1,2,3,4,5,6,7,8,9},VLOOKUP(A347,'FBS input file'!A:L,10,0)&amp;"0123456789")),ROW(INDIRECT("1:20")))),0),0)</f>
        <v>0</v>
      </c>
      <c r="K347" t="str" cm="1">
        <f t="array" ref="K347">_xlfn.IFS(ISNUMBER(SEARCH("*severe*",VLOOKUP(A347,'FBS input file'!A:M,10,0)))=TRUE,"Severe LB",ISNUMBER(SEARCH("*LB*",VLOOKUP(A347,'FBS input file'!A:M,10,0)))=TRUE,"LB",ISNUMBER(SEARCH("*LB*",VLOOKUP(A347,'FBS input file'!A:M,10,0)))=FALSE,"No")</f>
        <v>No</v>
      </c>
      <c r="L347" t="str" cm="1">
        <f t="array" ref="L347">IF(D347="Binding",IFERROR(_xlfn.IFS(AND(H347&gt;=$H$1,I347&gt;=$I$1),"Binding",AND(H347&gt;=$H$1,OR(J347&gt;=$J$1,K347="LB")),"Binding",AND(I347&gt;=$I$1,OR(J347&gt;=$J$1,K347="LB")),"Binding",K347="Severe LB","Binding"),"Not Binding"),"-")</f>
        <v>-</v>
      </c>
      <c r="M347">
        <f>IFERROR(_xlfn.NUMBERVALUE(VLOOKUP(A347,'FBS input file'!A:L,12,0)),"No")</f>
        <v>0</v>
      </c>
      <c r="N347" t="str">
        <f>VLOOKUP(A347,'All Plates'!A:K,3,0)</f>
        <v>Inconsistent Expert</v>
      </c>
      <c r="O347" t="str">
        <f>VLOOKUP(A347,'All Plates'!A:K,7,0)</f>
        <v>addtional signals or too few signals</v>
      </c>
      <c r="P347">
        <f t="shared" si="21"/>
        <v>-10000</v>
      </c>
      <c r="Q347" s="53">
        <f t="shared" si="22"/>
        <v>0</v>
      </c>
    </row>
    <row r="348" spans="1:17" x14ac:dyDescent="0.25">
      <c r="A348" t="str">
        <f>'All Plates'!A330</f>
        <v>P4_D05</v>
      </c>
      <c r="B348" s="5" t="str">
        <f>'All Plates'!J330</f>
        <v>9990529588</v>
      </c>
      <c r="C348" t="s">
        <v>4549</v>
      </c>
      <c r="D348" t="str">
        <f>IFERROR('All Plates'!K330,"Not Binding")</f>
        <v>Not Binding</v>
      </c>
      <c r="E348" t="str">
        <f>IF(ISNUMBER(SEARCH("Waterlogsy",VLOOKUP(A348,'FBS input file'!A:I,9,0))),"Yes","No")</f>
        <v>No</v>
      </c>
      <c r="F348" t="str">
        <f>IF(ISNUMBER(SEARCH("T2",VLOOKUP(A348,'FBS input file'!A:I,9,0))),"Yes","No")</f>
        <v>No</v>
      </c>
      <c r="G348" t="str">
        <f>IF(ISNUMBER(SEARCH("1D",VLOOKUP(A348,'FBS input file'!A:I,9,0))),"Yes","No")</f>
        <v>No</v>
      </c>
      <c r="H348" s="57">
        <f>IFERROR(_xlfn.NUMBERVALUE(VLOOKUP(A348,'FBS input file'!A:M,13,0)),0)</f>
        <v>0</v>
      </c>
      <c r="I348" s="55">
        <f>IFERROR(_xlfn.NUMBERVALUE(VLOOKUP(A348,'FBS input file'!A:M,11,0)),0)</f>
        <v>0</v>
      </c>
      <c r="J348" s="76" cm="1">
        <f t="array" aca="1" ref="J348" ca="1">IFERROR(ROUND(LOOKUP(9.99999999999999E+307,--MID(VLOOKUP(A348,'FBS input file'!A:L,10,0),MIN(FIND({0,1,2,3,4,5,6,7,8,9},VLOOKUP(A348,'FBS input file'!A:L,10,0)&amp;"0123456789")),ROW(INDIRECT("1:20")))),0),0)</f>
        <v>0</v>
      </c>
      <c r="K348" t="str" cm="1">
        <f t="array" ref="K348">_xlfn.IFS(ISNUMBER(SEARCH("*severe*",VLOOKUP(A348,'FBS input file'!A:M,10,0)))=TRUE,"Severe LB",ISNUMBER(SEARCH("*LB*",VLOOKUP(A348,'FBS input file'!A:M,10,0)))=TRUE,"LB",ISNUMBER(SEARCH("*LB*",VLOOKUP(A348,'FBS input file'!A:M,10,0)))=FALSE,"No")</f>
        <v>No</v>
      </c>
      <c r="L348" t="str" cm="1">
        <f t="array" ref="L348">IF(D348="Binding",IFERROR(_xlfn.IFS(AND(H348&gt;=$H$1,I348&gt;=$I$1),"Binding",AND(H348&gt;=$H$1,OR(J348&gt;=$J$1,K348="LB")),"Binding",AND(I348&gt;=$I$1,OR(J348&gt;=$J$1,K348="LB")),"Binding",K348="Severe LB","Binding"),"Not Binding"),"-")</f>
        <v>-</v>
      </c>
      <c r="M348">
        <f>IFERROR(_xlfn.NUMBERVALUE(VLOOKUP(A348,'FBS input file'!A:L,12,0)),"No")</f>
        <v>0</v>
      </c>
      <c r="N348" t="str">
        <f>VLOOKUP(A348,'All Plates'!A:K,3,0)</f>
        <v>Consistent Expert</v>
      </c>
      <c r="O348" t="str">
        <f>VLOOKUP(A348,'All Plates'!A:K,7,0)</f>
        <v>high purity*</v>
      </c>
      <c r="P348">
        <f t="shared" si="21"/>
        <v>-10000</v>
      </c>
      <c r="Q348" s="53">
        <f t="shared" si="22"/>
        <v>0</v>
      </c>
    </row>
    <row r="349" spans="1:17" x14ac:dyDescent="0.25">
      <c r="A349" t="str">
        <f>'All Plates'!A332</f>
        <v>P4_D07</v>
      </c>
      <c r="B349" s="5" t="str">
        <f>'All Plates'!J332</f>
        <v>9990529590</v>
      </c>
      <c r="C349" t="s">
        <v>4551</v>
      </c>
      <c r="D349" t="str">
        <f>IFERROR('All Plates'!K332,"Not Binding")</f>
        <v>Not Binding</v>
      </c>
      <c r="E349" t="str">
        <f>IF(ISNUMBER(SEARCH("Waterlogsy",VLOOKUP(A349,'FBS input file'!A:I,9,0))),"Yes","No")</f>
        <v>No</v>
      </c>
      <c r="F349" t="str">
        <f>IF(ISNUMBER(SEARCH("T2",VLOOKUP(A349,'FBS input file'!A:I,9,0))),"Yes","No")</f>
        <v>No</v>
      </c>
      <c r="G349" t="str">
        <f>IF(ISNUMBER(SEARCH("1D",VLOOKUP(A349,'FBS input file'!A:I,9,0))),"Yes","No")</f>
        <v>No</v>
      </c>
      <c r="H349" s="57">
        <f>IFERROR(_xlfn.NUMBERVALUE(VLOOKUP(A349,'FBS input file'!A:M,13,0)),0)</f>
        <v>0</v>
      </c>
      <c r="I349" s="55">
        <f>IFERROR(_xlfn.NUMBERVALUE(VLOOKUP(A349,'FBS input file'!A:M,11,0)),0)</f>
        <v>0</v>
      </c>
      <c r="J349" s="76" cm="1">
        <f t="array" aca="1" ref="J349" ca="1">IFERROR(ROUND(LOOKUP(9.99999999999999E+307,--MID(VLOOKUP(A349,'FBS input file'!A:L,10,0),MIN(FIND({0,1,2,3,4,5,6,7,8,9},VLOOKUP(A349,'FBS input file'!A:L,10,0)&amp;"0123456789")),ROW(INDIRECT("1:20")))),0),0)</f>
        <v>0</v>
      </c>
      <c r="K349" t="str" cm="1">
        <f t="array" ref="K349">_xlfn.IFS(ISNUMBER(SEARCH("*severe*",VLOOKUP(A349,'FBS input file'!A:M,10,0)))=TRUE,"Severe LB",ISNUMBER(SEARCH("*LB*",VLOOKUP(A349,'FBS input file'!A:M,10,0)))=TRUE,"LB",ISNUMBER(SEARCH("*LB*",VLOOKUP(A349,'FBS input file'!A:M,10,0)))=FALSE,"No")</f>
        <v>No</v>
      </c>
      <c r="L349" t="str" cm="1">
        <f t="array" ref="L349">IF(D349="Binding",IFERROR(_xlfn.IFS(AND(H349&gt;=$H$1,I349&gt;=$I$1),"Binding",AND(H349&gt;=$H$1,OR(J349&gt;=$J$1,K349="LB")),"Binding",AND(I349&gt;=$I$1,OR(J349&gt;=$J$1,K349="LB")),"Binding",K349="Severe LB","Binding"),"Not Binding"),"-")</f>
        <v>-</v>
      </c>
      <c r="M349">
        <f>IFERROR(_xlfn.NUMBERVALUE(VLOOKUP(A349,'FBS input file'!A:L,12,0)),"No")</f>
        <v>0</v>
      </c>
      <c r="N349" t="str">
        <f>VLOOKUP(A349,'All Plates'!A:K,3,0)</f>
        <v>Inconsistent Expert</v>
      </c>
      <c r="O349" t="str">
        <f>VLOOKUP(A349,'All Plates'!A:K,7,0)</f>
        <v>addtional signals or too few signals</v>
      </c>
      <c r="P349">
        <f t="shared" si="21"/>
        <v>-10000</v>
      </c>
      <c r="Q349" s="53">
        <f t="shared" si="22"/>
        <v>0</v>
      </c>
    </row>
    <row r="350" spans="1:17" x14ac:dyDescent="0.25">
      <c r="A350" t="str">
        <f>'All Plates'!A333</f>
        <v>P4_D08</v>
      </c>
      <c r="B350" s="5" t="str">
        <f>'All Plates'!J333</f>
        <v>9990529591</v>
      </c>
      <c r="C350" t="s">
        <v>4552</v>
      </c>
      <c r="D350" t="str">
        <f>IFERROR('All Plates'!K333,"Not Binding")</f>
        <v>Not Binding</v>
      </c>
      <c r="E350" t="str">
        <f>IF(ISNUMBER(SEARCH("Waterlogsy",VLOOKUP(A350,'FBS input file'!A:I,9,0))),"Yes","No")</f>
        <v>No</v>
      </c>
      <c r="F350" t="str">
        <f>IF(ISNUMBER(SEARCH("T2",VLOOKUP(A350,'FBS input file'!A:I,9,0))),"Yes","No")</f>
        <v>No</v>
      </c>
      <c r="G350" t="str">
        <f>IF(ISNUMBER(SEARCH("1D",VLOOKUP(A350,'FBS input file'!A:I,9,0))),"Yes","No")</f>
        <v>No</v>
      </c>
      <c r="H350" s="57">
        <f>IFERROR(_xlfn.NUMBERVALUE(VLOOKUP(A350,'FBS input file'!A:M,13,0)),0)</f>
        <v>0</v>
      </c>
      <c r="I350" s="55">
        <f>IFERROR(_xlfn.NUMBERVALUE(VLOOKUP(A350,'FBS input file'!A:M,11,0)),0)</f>
        <v>0</v>
      </c>
      <c r="J350" s="76" cm="1">
        <f t="array" aca="1" ref="J350" ca="1">IFERROR(ROUND(LOOKUP(9.99999999999999E+307,--MID(VLOOKUP(A350,'FBS input file'!A:L,10,0),MIN(FIND({0,1,2,3,4,5,6,7,8,9},VLOOKUP(A350,'FBS input file'!A:L,10,0)&amp;"0123456789")),ROW(INDIRECT("1:20")))),0),0)</f>
        <v>0</v>
      </c>
      <c r="K350" t="str" cm="1">
        <f t="array" ref="K350">_xlfn.IFS(ISNUMBER(SEARCH("*severe*",VLOOKUP(A350,'FBS input file'!A:M,10,0)))=TRUE,"Severe LB",ISNUMBER(SEARCH("*LB*",VLOOKUP(A350,'FBS input file'!A:M,10,0)))=TRUE,"LB",ISNUMBER(SEARCH("*LB*",VLOOKUP(A350,'FBS input file'!A:M,10,0)))=FALSE,"No")</f>
        <v>No</v>
      </c>
      <c r="L350" t="str" cm="1">
        <f t="array" ref="L350">IF(D350="Binding",IFERROR(_xlfn.IFS(AND(H350&gt;=$H$1,I350&gt;=$I$1),"Binding",AND(H350&gt;=$H$1,OR(J350&gt;=$J$1,K350="LB")),"Binding",AND(I350&gt;=$I$1,OR(J350&gt;=$J$1,K350="LB")),"Binding",K350="Severe LB","Binding"),"Not Binding"),"-")</f>
        <v>-</v>
      </c>
      <c r="M350">
        <f>IFERROR(_xlfn.NUMBERVALUE(VLOOKUP(A350,'FBS input file'!A:L,12,0)),"No")</f>
        <v>0</v>
      </c>
      <c r="N350" t="str">
        <f>VLOOKUP(A350,'All Plates'!A:K,3,0)</f>
        <v>Consistent Expert</v>
      </c>
      <c r="O350" t="str">
        <f>VLOOKUP(A350,'All Plates'!A:K,7,0)</f>
        <v>medium purity</v>
      </c>
      <c r="P350">
        <f t="shared" si="21"/>
        <v>-10000</v>
      </c>
      <c r="Q350" s="53">
        <f t="shared" si="22"/>
        <v>0</v>
      </c>
    </row>
    <row r="351" spans="1:17" x14ac:dyDescent="0.25">
      <c r="A351" t="str">
        <f>'All Plates'!A334</f>
        <v>P4_D09</v>
      </c>
      <c r="B351" s="5" t="str">
        <f>'All Plates'!J334</f>
        <v>9990529592</v>
      </c>
      <c r="C351" t="s">
        <v>4553</v>
      </c>
      <c r="D351" t="str">
        <f>IFERROR('All Plates'!K334,"Not Binding")</f>
        <v>Not Binding</v>
      </c>
      <c r="E351" t="str">
        <f>IF(ISNUMBER(SEARCH("Waterlogsy",VLOOKUP(A351,'FBS input file'!A:I,9,0))),"Yes","No")</f>
        <v>No</v>
      </c>
      <c r="F351" t="str">
        <f>IF(ISNUMBER(SEARCH("T2",VLOOKUP(A351,'FBS input file'!A:I,9,0))),"Yes","No")</f>
        <v>No</v>
      </c>
      <c r="G351" t="str">
        <f>IF(ISNUMBER(SEARCH("1D",VLOOKUP(A351,'FBS input file'!A:I,9,0))),"Yes","No")</f>
        <v>No</v>
      </c>
      <c r="H351" s="57">
        <f>IFERROR(_xlfn.NUMBERVALUE(VLOOKUP(A351,'FBS input file'!A:M,13,0)),0)</f>
        <v>0</v>
      </c>
      <c r="I351" s="55">
        <f>IFERROR(_xlfn.NUMBERVALUE(VLOOKUP(A351,'FBS input file'!A:M,11,0)),0)</f>
        <v>0</v>
      </c>
      <c r="J351" s="76" cm="1">
        <f t="array" aca="1" ref="J351" ca="1">IFERROR(ROUND(LOOKUP(9.99999999999999E+307,--MID(VLOOKUP(A351,'FBS input file'!A:L,10,0),MIN(FIND({0,1,2,3,4,5,6,7,8,9},VLOOKUP(A351,'FBS input file'!A:L,10,0)&amp;"0123456789")),ROW(INDIRECT("1:20")))),0),0)</f>
        <v>0</v>
      </c>
      <c r="K351" t="str" cm="1">
        <f t="array" ref="K351">_xlfn.IFS(ISNUMBER(SEARCH("*severe*",VLOOKUP(A351,'FBS input file'!A:M,10,0)))=TRUE,"Severe LB",ISNUMBER(SEARCH("*LB*",VLOOKUP(A351,'FBS input file'!A:M,10,0)))=TRUE,"LB",ISNUMBER(SEARCH("*LB*",VLOOKUP(A351,'FBS input file'!A:M,10,0)))=FALSE,"No")</f>
        <v>No</v>
      </c>
      <c r="L351" t="str" cm="1">
        <f t="array" ref="L351">IF(D351="Binding",IFERROR(_xlfn.IFS(AND(H351&gt;=$H$1,I351&gt;=$I$1),"Binding",AND(H351&gt;=$H$1,OR(J351&gt;=$J$1,K351="LB")),"Binding",AND(I351&gt;=$I$1,OR(J351&gt;=$J$1,K351="LB")),"Binding",K351="Severe LB","Binding"),"Not Binding"),"-")</f>
        <v>-</v>
      </c>
      <c r="M351">
        <f>IFERROR(_xlfn.NUMBERVALUE(VLOOKUP(A351,'FBS input file'!A:L,12,0)),"No")</f>
        <v>0</v>
      </c>
      <c r="N351" t="str">
        <f>VLOOKUP(A351,'All Plates'!A:K,3,0)</f>
        <v>Consistent Expert</v>
      </c>
      <c r="O351" t="str">
        <f>VLOOKUP(A351,'All Plates'!A:K,7,0)</f>
        <v>high purity</v>
      </c>
      <c r="P351">
        <f t="shared" si="21"/>
        <v>-10000</v>
      </c>
      <c r="Q351" s="53">
        <f t="shared" si="22"/>
        <v>0</v>
      </c>
    </row>
    <row r="352" spans="1:17" x14ac:dyDescent="0.25">
      <c r="A352" t="str">
        <f>'All Plates'!A335</f>
        <v>P4_D10</v>
      </c>
      <c r="B352" s="5" t="str">
        <f>'All Plates'!J335</f>
        <v>9990529593</v>
      </c>
      <c r="C352" t="s">
        <v>4554</v>
      </c>
      <c r="D352" t="str">
        <f>IFERROR('All Plates'!K335,"Not Binding")</f>
        <v>Not Binding</v>
      </c>
      <c r="E352" t="str">
        <f>IF(ISNUMBER(SEARCH("Waterlogsy",VLOOKUP(A352,'FBS input file'!A:I,9,0))),"Yes","No")</f>
        <v>No</v>
      </c>
      <c r="F352" t="str">
        <f>IF(ISNUMBER(SEARCH("T2",VLOOKUP(A352,'FBS input file'!A:I,9,0))),"Yes","No")</f>
        <v>No</v>
      </c>
      <c r="G352" t="str">
        <f>IF(ISNUMBER(SEARCH("1D",VLOOKUP(A352,'FBS input file'!A:I,9,0))),"Yes","No")</f>
        <v>No</v>
      </c>
      <c r="H352" s="57">
        <f>IFERROR(_xlfn.NUMBERVALUE(VLOOKUP(A352,'FBS input file'!A:M,13,0)),0)</f>
        <v>0</v>
      </c>
      <c r="I352" s="55">
        <f>IFERROR(_xlfn.NUMBERVALUE(VLOOKUP(A352,'FBS input file'!A:M,11,0)),0)</f>
        <v>0</v>
      </c>
      <c r="J352" s="76" cm="1">
        <f t="array" aca="1" ref="J352" ca="1">IFERROR(ROUND(LOOKUP(9.99999999999999E+307,--MID(VLOOKUP(A352,'FBS input file'!A:L,10,0),MIN(FIND({0,1,2,3,4,5,6,7,8,9},VLOOKUP(A352,'FBS input file'!A:L,10,0)&amp;"0123456789")),ROW(INDIRECT("1:20")))),0),0)</f>
        <v>0</v>
      </c>
      <c r="K352" t="str" cm="1">
        <f t="array" ref="K352">_xlfn.IFS(ISNUMBER(SEARCH("*severe*",VLOOKUP(A352,'FBS input file'!A:M,10,0)))=TRUE,"Severe LB",ISNUMBER(SEARCH("*LB*",VLOOKUP(A352,'FBS input file'!A:M,10,0)))=TRUE,"LB",ISNUMBER(SEARCH("*LB*",VLOOKUP(A352,'FBS input file'!A:M,10,0)))=FALSE,"No")</f>
        <v>No</v>
      </c>
      <c r="L352" t="str" cm="1">
        <f t="array" ref="L352">IF(D352="Binding",IFERROR(_xlfn.IFS(AND(H352&gt;=$H$1,I352&gt;=$I$1),"Binding",AND(H352&gt;=$H$1,OR(J352&gt;=$J$1,K352="LB")),"Binding",AND(I352&gt;=$I$1,OR(J352&gt;=$J$1,K352="LB")),"Binding",K352="Severe LB","Binding"),"Not Binding"),"-")</f>
        <v>-</v>
      </c>
      <c r="M352">
        <f>IFERROR(_xlfn.NUMBERVALUE(VLOOKUP(A352,'FBS input file'!A:L,12,0)),"No")</f>
        <v>0</v>
      </c>
      <c r="N352" t="str">
        <f>VLOOKUP(A352,'All Plates'!A:K,3,0)</f>
        <v>Consistent Expert</v>
      </c>
      <c r="O352" t="str">
        <f>VLOOKUP(A352,'All Plates'!A:K,7,0)</f>
        <v>high purity*</v>
      </c>
      <c r="P352">
        <f t="shared" si="21"/>
        <v>-10000</v>
      </c>
      <c r="Q352" s="53">
        <f t="shared" si="22"/>
        <v>0</v>
      </c>
    </row>
    <row r="353" spans="1:17" x14ac:dyDescent="0.25">
      <c r="A353" t="str">
        <f>'All Plates'!A336</f>
        <v>P4_D11</v>
      </c>
      <c r="B353" s="5" t="str">
        <f>'All Plates'!J336</f>
        <v>9990529469</v>
      </c>
      <c r="C353" t="s">
        <v>4555</v>
      </c>
      <c r="D353" t="str">
        <f>IFERROR('All Plates'!K336,"Not Binding")</f>
        <v>Not Binding</v>
      </c>
      <c r="E353" t="str">
        <f>IF(ISNUMBER(SEARCH("Waterlogsy",VLOOKUP(A353,'FBS input file'!A:I,9,0))),"Yes","No")</f>
        <v>No</v>
      </c>
      <c r="F353" t="str">
        <f>IF(ISNUMBER(SEARCH("T2",VLOOKUP(A353,'FBS input file'!A:I,9,0))),"Yes","No")</f>
        <v>No</v>
      </c>
      <c r="G353" t="str">
        <f>IF(ISNUMBER(SEARCH("1D",VLOOKUP(A353,'FBS input file'!A:I,9,0))),"Yes","No")</f>
        <v>No</v>
      </c>
      <c r="H353" s="57">
        <f>IFERROR(_xlfn.NUMBERVALUE(VLOOKUP(A353,'FBS input file'!A:M,13,0)),0)</f>
        <v>0</v>
      </c>
      <c r="I353" s="55">
        <f>IFERROR(_xlfn.NUMBERVALUE(VLOOKUP(A353,'FBS input file'!A:M,11,0)),0)</f>
        <v>0</v>
      </c>
      <c r="J353" s="76" cm="1">
        <f t="array" aca="1" ref="J353" ca="1">IFERROR(ROUND(LOOKUP(9.99999999999999E+307,--MID(VLOOKUP(A353,'FBS input file'!A:L,10,0),MIN(FIND({0,1,2,3,4,5,6,7,8,9},VLOOKUP(A353,'FBS input file'!A:L,10,0)&amp;"0123456789")),ROW(INDIRECT("1:20")))),0),0)</f>
        <v>0</v>
      </c>
      <c r="K353" t="str" cm="1">
        <f t="array" ref="K353">_xlfn.IFS(ISNUMBER(SEARCH("*severe*",VLOOKUP(A353,'FBS input file'!A:M,10,0)))=TRUE,"Severe LB",ISNUMBER(SEARCH("*LB*",VLOOKUP(A353,'FBS input file'!A:M,10,0)))=TRUE,"LB",ISNUMBER(SEARCH("*LB*",VLOOKUP(A353,'FBS input file'!A:M,10,0)))=FALSE,"No")</f>
        <v>No</v>
      </c>
      <c r="L353" t="str" cm="1">
        <f t="array" ref="L353">IF(D353="Binding",IFERROR(_xlfn.IFS(AND(H353&gt;=$H$1,I353&gt;=$I$1),"Binding",AND(H353&gt;=$H$1,OR(J353&gt;=$J$1,K353="LB")),"Binding",AND(I353&gt;=$I$1,OR(J353&gt;=$J$1,K353="LB")),"Binding",K353="Severe LB","Binding"),"Not Binding"),"-")</f>
        <v>-</v>
      </c>
      <c r="M353">
        <f>IFERROR(_xlfn.NUMBERVALUE(VLOOKUP(A353,'FBS input file'!A:L,12,0)),"No")</f>
        <v>0</v>
      </c>
      <c r="N353" t="str">
        <f>VLOOKUP(A353,'All Plates'!A:K,3,0)</f>
        <v>Inconsistent Expert</v>
      </c>
      <c r="O353" t="str">
        <f>VLOOKUP(A353,'All Plates'!A:K,7,0)</f>
        <v>addtional signals or too few signals</v>
      </c>
      <c r="P353">
        <f t="shared" si="21"/>
        <v>-10000</v>
      </c>
      <c r="Q353" s="53">
        <f t="shared" si="22"/>
        <v>0</v>
      </c>
    </row>
    <row r="354" spans="1:17" x14ac:dyDescent="0.25">
      <c r="A354" t="str">
        <f>'All Plates'!A337</f>
        <v>P4_D12</v>
      </c>
      <c r="B354" s="5" t="str">
        <f>'All Plates'!J337</f>
        <v>9990529458</v>
      </c>
      <c r="C354" t="s">
        <v>4556</v>
      </c>
      <c r="D354" t="str">
        <f>IFERROR('All Plates'!K337,"Not Binding")</f>
        <v>Not Binding</v>
      </c>
      <c r="E354" t="str">
        <f>IF(ISNUMBER(SEARCH("Waterlogsy",VLOOKUP(A354,'FBS input file'!A:I,9,0))),"Yes","No")</f>
        <v>No</v>
      </c>
      <c r="F354" t="str">
        <f>IF(ISNUMBER(SEARCH("T2",VLOOKUP(A354,'FBS input file'!A:I,9,0))),"Yes","No")</f>
        <v>No</v>
      </c>
      <c r="G354" t="str">
        <f>IF(ISNUMBER(SEARCH("1D",VLOOKUP(A354,'FBS input file'!A:I,9,0))),"Yes","No")</f>
        <v>No</v>
      </c>
      <c r="H354" s="57">
        <f>IFERROR(_xlfn.NUMBERVALUE(VLOOKUP(A354,'FBS input file'!A:M,13,0)),0)</f>
        <v>0</v>
      </c>
      <c r="I354" s="55">
        <f>IFERROR(_xlfn.NUMBERVALUE(VLOOKUP(A354,'FBS input file'!A:M,11,0)),0)</f>
        <v>0</v>
      </c>
      <c r="J354" s="76" cm="1">
        <f t="array" aca="1" ref="J354" ca="1">IFERROR(ROUND(LOOKUP(9.99999999999999E+307,--MID(VLOOKUP(A354,'FBS input file'!A:L,10,0),MIN(FIND({0,1,2,3,4,5,6,7,8,9},VLOOKUP(A354,'FBS input file'!A:L,10,0)&amp;"0123456789")),ROW(INDIRECT("1:20")))),0),0)</f>
        <v>0</v>
      </c>
      <c r="K354" t="str" cm="1">
        <f t="array" ref="K354">_xlfn.IFS(ISNUMBER(SEARCH("*severe*",VLOOKUP(A354,'FBS input file'!A:M,10,0)))=TRUE,"Severe LB",ISNUMBER(SEARCH("*LB*",VLOOKUP(A354,'FBS input file'!A:M,10,0)))=TRUE,"LB",ISNUMBER(SEARCH("*LB*",VLOOKUP(A354,'FBS input file'!A:M,10,0)))=FALSE,"No")</f>
        <v>No</v>
      </c>
      <c r="L354" t="str" cm="1">
        <f t="array" ref="L354">IF(D354="Binding",IFERROR(_xlfn.IFS(AND(H354&gt;=$H$1,I354&gt;=$I$1),"Binding",AND(H354&gt;=$H$1,OR(J354&gt;=$J$1,K354="LB")),"Binding",AND(I354&gt;=$I$1,OR(J354&gt;=$J$1,K354="LB")),"Binding",K354="Severe LB","Binding"),"Not Binding"),"-")</f>
        <v>-</v>
      </c>
      <c r="M354">
        <f>IFERROR(_xlfn.NUMBERVALUE(VLOOKUP(A354,'FBS input file'!A:L,12,0)),"No")</f>
        <v>0</v>
      </c>
      <c r="N354" t="str">
        <f>VLOOKUP(A354,'All Plates'!A:K,3,0)</f>
        <v>Inconsistent Expert</v>
      </c>
      <c r="O354" t="str">
        <f>VLOOKUP(A354,'All Plates'!A:K,7,0)</f>
        <v>low solubility</v>
      </c>
      <c r="P354">
        <f t="shared" si="21"/>
        <v>-10000</v>
      </c>
      <c r="Q354" s="53">
        <f t="shared" si="22"/>
        <v>0</v>
      </c>
    </row>
    <row r="355" spans="1:17" x14ac:dyDescent="0.25">
      <c r="A355" t="str">
        <f>'All Plates'!A338</f>
        <v>P4_E01</v>
      </c>
      <c r="B355" s="5" t="str">
        <f>'All Plates'!J338</f>
        <v>9990529583</v>
      </c>
      <c r="C355" t="s">
        <v>4557</v>
      </c>
      <c r="D355" t="str">
        <f>IFERROR('All Plates'!K338,"Not Binding")</f>
        <v>Not Binding</v>
      </c>
      <c r="E355" t="str">
        <f>IF(ISNUMBER(SEARCH("Waterlogsy",VLOOKUP(A355,'FBS input file'!A:I,9,0))),"Yes","No")</f>
        <v>No</v>
      </c>
      <c r="F355" t="str">
        <f>IF(ISNUMBER(SEARCH("T2",VLOOKUP(A355,'FBS input file'!A:I,9,0))),"Yes","No")</f>
        <v>No</v>
      </c>
      <c r="G355" t="str">
        <f>IF(ISNUMBER(SEARCH("1D",VLOOKUP(A355,'FBS input file'!A:I,9,0))),"Yes","No")</f>
        <v>No</v>
      </c>
      <c r="H355" s="57">
        <f>IFERROR(_xlfn.NUMBERVALUE(VLOOKUP(A355,'FBS input file'!A:M,13,0)),0)</f>
        <v>0</v>
      </c>
      <c r="I355" s="55">
        <f>IFERROR(_xlfn.NUMBERVALUE(VLOOKUP(A355,'FBS input file'!A:M,11,0)),0)</f>
        <v>0</v>
      </c>
      <c r="J355" s="76" cm="1">
        <f t="array" aca="1" ref="J355" ca="1">IFERROR(ROUND(LOOKUP(9.99999999999999E+307,--MID(VLOOKUP(A355,'FBS input file'!A:L,10,0),MIN(FIND({0,1,2,3,4,5,6,7,8,9},VLOOKUP(A355,'FBS input file'!A:L,10,0)&amp;"0123456789")),ROW(INDIRECT("1:20")))),0),0)</f>
        <v>0</v>
      </c>
      <c r="K355" t="str" cm="1">
        <f t="array" ref="K355">_xlfn.IFS(ISNUMBER(SEARCH("*severe*",VLOOKUP(A355,'FBS input file'!A:M,10,0)))=TRUE,"Severe LB",ISNUMBER(SEARCH("*LB*",VLOOKUP(A355,'FBS input file'!A:M,10,0)))=TRUE,"LB",ISNUMBER(SEARCH("*LB*",VLOOKUP(A355,'FBS input file'!A:M,10,0)))=FALSE,"No")</f>
        <v>No</v>
      </c>
      <c r="L355" t="str" cm="1">
        <f t="array" ref="L355">IF(D355="Binding",IFERROR(_xlfn.IFS(AND(H355&gt;=$H$1,I355&gt;=$I$1),"Binding",AND(H355&gt;=$H$1,OR(J355&gt;=$J$1,K355="LB")),"Binding",AND(I355&gt;=$I$1,OR(J355&gt;=$J$1,K355="LB")),"Binding",K355="Severe LB","Binding"),"Not Binding"),"-")</f>
        <v>-</v>
      </c>
      <c r="M355">
        <f>IFERROR(_xlfn.NUMBERVALUE(VLOOKUP(A355,'FBS input file'!A:L,12,0)),"No")</f>
        <v>0</v>
      </c>
      <c r="N355" t="str">
        <f>VLOOKUP(A355,'All Plates'!A:K,3,0)</f>
        <v>Consistent Expert</v>
      </c>
      <c r="O355" t="str">
        <f>VLOOKUP(A355,'All Plates'!A:K,7,0)</f>
        <v>high purity</v>
      </c>
      <c r="P355">
        <f t="shared" si="21"/>
        <v>-10000</v>
      </c>
      <c r="Q355" s="53">
        <f t="shared" si="22"/>
        <v>0</v>
      </c>
    </row>
    <row r="356" spans="1:17" x14ac:dyDescent="0.25">
      <c r="A356" t="str">
        <f>'All Plates'!A339</f>
        <v>P4_E02</v>
      </c>
      <c r="B356" s="5" t="str">
        <f>'All Plates'!J339</f>
        <v>9990529582</v>
      </c>
      <c r="C356" t="s">
        <v>4558</v>
      </c>
      <c r="D356" t="str">
        <f>IFERROR('All Plates'!K339,"Not Binding")</f>
        <v>Not Binding</v>
      </c>
      <c r="E356" t="str">
        <f>IF(ISNUMBER(SEARCH("Waterlogsy",VLOOKUP(A356,'FBS input file'!A:I,9,0))),"Yes","No")</f>
        <v>No</v>
      </c>
      <c r="F356" t="str">
        <f>IF(ISNUMBER(SEARCH("T2",VLOOKUP(A356,'FBS input file'!A:I,9,0))),"Yes","No")</f>
        <v>No</v>
      </c>
      <c r="G356" t="str">
        <f>IF(ISNUMBER(SEARCH("1D",VLOOKUP(A356,'FBS input file'!A:I,9,0))),"Yes","No")</f>
        <v>No</v>
      </c>
      <c r="H356" s="57">
        <f>IFERROR(_xlfn.NUMBERVALUE(VLOOKUP(A356,'FBS input file'!A:M,13,0)),0)</f>
        <v>0</v>
      </c>
      <c r="I356" s="55">
        <f>IFERROR(_xlfn.NUMBERVALUE(VLOOKUP(A356,'FBS input file'!A:M,11,0)),0)</f>
        <v>0</v>
      </c>
      <c r="J356" s="76" cm="1">
        <f t="array" aca="1" ref="J356" ca="1">IFERROR(ROUND(LOOKUP(9.99999999999999E+307,--MID(VLOOKUP(A356,'FBS input file'!A:L,10,0),MIN(FIND({0,1,2,3,4,5,6,7,8,9},VLOOKUP(A356,'FBS input file'!A:L,10,0)&amp;"0123456789")),ROW(INDIRECT("1:20")))),0),0)</f>
        <v>0</v>
      </c>
      <c r="K356" t="str" cm="1">
        <f t="array" ref="K356">_xlfn.IFS(ISNUMBER(SEARCH("*severe*",VLOOKUP(A356,'FBS input file'!A:M,10,0)))=TRUE,"Severe LB",ISNUMBER(SEARCH("*LB*",VLOOKUP(A356,'FBS input file'!A:M,10,0)))=TRUE,"LB",ISNUMBER(SEARCH("*LB*",VLOOKUP(A356,'FBS input file'!A:M,10,0)))=FALSE,"No")</f>
        <v>No</v>
      </c>
      <c r="L356" t="str" cm="1">
        <f t="array" ref="L356">IF(D356="Binding",IFERROR(_xlfn.IFS(AND(H356&gt;=$H$1,I356&gt;=$I$1),"Binding",AND(H356&gt;=$H$1,OR(J356&gt;=$J$1,K356="LB")),"Binding",AND(I356&gt;=$I$1,OR(J356&gt;=$J$1,K356="LB")),"Binding",K356="Severe LB","Binding"),"Not Binding"),"-")</f>
        <v>-</v>
      </c>
      <c r="M356">
        <f>IFERROR(_xlfn.NUMBERVALUE(VLOOKUP(A356,'FBS input file'!A:L,12,0)),"No")</f>
        <v>0</v>
      </c>
      <c r="N356" t="str">
        <f>VLOOKUP(A356,'All Plates'!A:K,3,0)</f>
        <v>Consistent Expert</v>
      </c>
      <c r="O356" t="str">
        <f>VLOOKUP(A356,'All Plates'!A:K,7,0)</f>
        <v>medium purity*</v>
      </c>
      <c r="P356">
        <f t="shared" si="21"/>
        <v>-10000</v>
      </c>
      <c r="Q356" s="53">
        <f t="shared" si="22"/>
        <v>0</v>
      </c>
    </row>
    <row r="357" spans="1:17" x14ac:dyDescent="0.25">
      <c r="A357" t="str">
        <f>'All Plates'!A340</f>
        <v>P4_E03</v>
      </c>
      <c r="B357" s="5" t="str">
        <f>'All Plates'!J340</f>
        <v>9990529581</v>
      </c>
      <c r="C357" t="s">
        <v>4559</v>
      </c>
      <c r="D357" t="str">
        <f>IFERROR('All Plates'!K340,"Not Binding")</f>
        <v>Not Binding</v>
      </c>
      <c r="E357" t="str">
        <f>IF(ISNUMBER(SEARCH("Waterlogsy",VLOOKUP(A357,'FBS input file'!A:I,9,0))),"Yes","No")</f>
        <v>No</v>
      </c>
      <c r="F357" t="str">
        <f>IF(ISNUMBER(SEARCH("T2",VLOOKUP(A357,'FBS input file'!A:I,9,0))),"Yes","No")</f>
        <v>No</v>
      </c>
      <c r="G357" t="str">
        <f>IF(ISNUMBER(SEARCH("1D",VLOOKUP(A357,'FBS input file'!A:I,9,0))),"Yes","No")</f>
        <v>No</v>
      </c>
      <c r="H357" s="57">
        <f>IFERROR(_xlfn.NUMBERVALUE(VLOOKUP(A357,'FBS input file'!A:M,13,0)),0)</f>
        <v>0</v>
      </c>
      <c r="I357" s="55">
        <f>IFERROR(_xlfn.NUMBERVALUE(VLOOKUP(A357,'FBS input file'!A:M,11,0)),0)</f>
        <v>0</v>
      </c>
      <c r="J357" s="76" cm="1">
        <f t="array" aca="1" ref="J357" ca="1">IFERROR(ROUND(LOOKUP(9.99999999999999E+307,--MID(VLOOKUP(A357,'FBS input file'!A:L,10,0),MIN(FIND({0,1,2,3,4,5,6,7,8,9},VLOOKUP(A357,'FBS input file'!A:L,10,0)&amp;"0123456789")),ROW(INDIRECT("1:20")))),0),0)</f>
        <v>0</v>
      </c>
      <c r="K357" t="str" cm="1">
        <f t="array" ref="K357">_xlfn.IFS(ISNUMBER(SEARCH("*severe*",VLOOKUP(A357,'FBS input file'!A:M,10,0)))=TRUE,"Severe LB",ISNUMBER(SEARCH("*LB*",VLOOKUP(A357,'FBS input file'!A:M,10,0)))=TRUE,"LB",ISNUMBER(SEARCH("*LB*",VLOOKUP(A357,'FBS input file'!A:M,10,0)))=FALSE,"No")</f>
        <v>No</v>
      </c>
      <c r="L357" t="str" cm="1">
        <f t="array" ref="L357">IF(D357="Binding",IFERROR(_xlfn.IFS(AND(H357&gt;=$H$1,I357&gt;=$I$1),"Binding",AND(H357&gt;=$H$1,OR(J357&gt;=$J$1,K357="LB")),"Binding",AND(I357&gt;=$I$1,OR(J357&gt;=$J$1,K357="LB")),"Binding",K357="Severe LB","Binding"),"Not Binding"),"-")</f>
        <v>-</v>
      </c>
      <c r="M357">
        <f>IFERROR(_xlfn.NUMBERVALUE(VLOOKUP(A357,'FBS input file'!A:L,12,0)),"No")</f>
        <v>0</v>
      </c>
      <c r="N357" t="str">
        <f>VLOOKUP(A357,'All Plates'!A:K,3,0)</f>
        <v>Consistent Expert</v>
      </c>
      <c r="O357" t="str">
        <f>VLOOKUP(A357,'All Plates'!A:K,7,0)</f>
        <v>medium purity*</v>
      </c>
      <c r="P357">
        <f t="shared" si="21"/>
        <v>-10000</v>
      </c>
      <c r="Q357" s="53">
        <f t="shared" si="22"/>
        <v>0</v>
      </c>
    </row>
    <row r="358" spans="1:17" x14ac:dyDescent="0.25">
      <c r="A358" t="str">
        <f>'All Plates'!A341</f>
        <v>P4_E04</v>
      </c>
      <c r="B358" s="5" t="str">
        <f>'All Plates'!J341</f>
        <v>9990529580</v>
      </c>
      <c r="C358" t="s">
        <v>4560</v>
      </c>
      <c r="D358" t="str">
        <f>IFERROR('All Plates'!K341,"Not Binding")</f>
        <v>Not Binding</v>
      </c>
      <c r="E358" t="str">
        <f>IF(ISNUMBER(SEARCH("Waterlogsy",VLOOKUP(A358,'FBS input file'!A:I,9,0))),"Yes","No")</f>
        <v>No</v>
      </c>
      <c r="F358" t="str">
        <f>IF(ISNUMBER(SEARCH("T2",VLOOKUP(A358,'FBS input file'!A:I,9,0))),"Yes","No")</f>
        <v>No</v>
      </c>
      <c r="G358" t="str">
        <f>IF(ISNUMBER(SEARCH("1D",VLOOKUP(A358,'FBS input file'!A:I,9,0))),"Yes","No")</f>
        <v>No</v>
      </c>
      <c r="H358" s="57">
        <f>IFERROR(_xlfn.NUMBERVALUE(VLOOKUP(A358,'FBS input file'!A:M,13,0)),0)</f>
        <v>0</v>
      </c>
      <c r="I358" s="55">
        <f>IFERROR(_xlfn.NUMBERVALUE(VLOOKUP(A358,'FBS input file'!A:M,11,0)),0)</f>
        <v>0</v>
      </c>
      <c r="J358" s="76" cm="1">
        <f t="array" aca="1" ref="J358" ca="1">IFERROR(ROUND(LOOKUP(9.99999999999999E+307,--MID(VLOOKUP(A358,'FBS input file'!A:L,10,0),MIN(FIND({0,1,2,3,4,5,6,7,8,9},VLOOKUP(A358,'FBS input file'!A:L,10,0)&amp;"0123456789")),ROW(INDIRECT("1:20")))),0),0)</f>
        <v>0</v>
      </c>
      <c r="K358" t="str" cm="1">
        <f t="array" ref="K358">_xlfn.IFS(ISNUMBER(SEARCH("*severe*",VLOOKUP(A358,'FBS input file'!A:M,10,0)))=TRUE,"Severe LB",ISNUMBER(SEARCH("*LB*",VLOOKUP(A358,'FBS input file'!A:M,10,0)))=TRUE,"LB",ISNUMBER(SEARCH("*LB*",VLOOKUP(A358,'FBS input file'!A:M,10,0)))=FALSE,"No")</f>
        <v>No</v>
      </c>
      <c r="L358" t="str" cm="1">
        <f t="array" ref="L358">IF(D358="Binding",IFERROR(_xlfn.IFS(AND(H358&gt;=$H$1,I358&gt;=$I$1),"Binding",AND(H358&gt;=$H$1,OR(J358&gt;=$J$1,K358="LB")),"Binding",AND(I358&gt;=$I$1,OR(J358&gt;=$J$1,K358="LB")),"Binding",K358="Severe LB","Binding"),"Not Binding"),"-")</f>
        <v>-</v>
      </c>
      <c r="M358">
        <f>IFERROR(_xlfn.NUMBERVALUE(VLOOKUP(A358,'FBS input file'!A:L,12,0)),"No")</f>
        <v>0</v>
      </c>
      <c r="N358" t="str">
        <f>VLOOKUP(A358,'All Plates'!A:K,3,0)</f>
        <v>Consistent Expert</v>
      </c>
      <c r="O358" t="str">
        <f>VLOOKUP(A358,'All Plates'!A:K,7,0)</f>
        <v>high purity*</v>
      </c>
      <c r="P358">
        <f t="shared" si="21"/>
        <v>-10000</v>
      </c>
      <c r="Q358" s="53">
        <f t="shared" si="22"/>
        <v>0</v>
      </c>
    </row>
    <row r="359" spans="1:17" x14ac:dyDescent="0.25">
      <c r="A359" t="str">
        <f>'All Plates'!A342</f>
        <v>P4_E05</v>
      </c>
      <c r="B359" s="5" t="str">
        <f>'All Plates'!J342</f>
        <v>9990529579</v>
      </c>
      <c r="C359" t="s">
        <v>4561</v>
      </c>
      <c r="D359" t="str">
        <f>IFERROR('All Plates'!K342,"Not Binding")</f>
        <v>Not Binding</v>
      </c>
      <c r="E359" t="str">
        <f>IF(ISNUMBER(SEARCH("Waterlogsy",VLOOKUP(A359,'FBS input file'!A:I,9,0))),"Yes","No")</f>
        <v>No</v>
      </c>
      <c r="F359" t="str">
        <f>IF(ISNUMBER(SEARCH("T2",VLOOKUP(A359,'FBS input file'!A:I,9,0))),"Yes","No")</f>
        <v>No</v>
      </c>
      <c r="G359" t="str">
        <f>IF(ISNUMBER(SEARCH("1D",VLOOKUP(A359,'FBS input file'!A:I,9,0))),"Yes","No")</f>
        <v>No</v>
      </c>
      <c r="H359" s="57">
        <f>IFERROR(_xlfn.NUMBERVALUE(VLOOKUP(A359,'FBS input file'!A:M,13,0)),0)</f>
        <v>0</v>
      </c>
      <c r="I359" s="55">
        <f>IFERROR(_xlfn.NUMBERVALUE(VLOOKUP(A359,'FBS input file'!A:M,11,0)),0)</f>
        <v>0</v>
      </c>
      <c r="J359" s="76" cm="1">
        <f t="array" aca="1" ref="J359" ca="1">IFERROR(ROUND(LOOKUP(9.99999999999999E+307,--MID(VLOOKUP(A359,'FBS input file'!A:L,10,0),MIN(FIND({0,1,2,3,4,5,6,7,8,9},VLOOKUP(A359,'FBS input file'!A:L,10,0)&amp;"0123456789")),ROW(INDIRECT("1:20")))),0),0)</f>
        <v>0</v>
      </c>
      <c r="K359" t="str" cm="1">
        <f t="array" ref="K359">_xlfn.IFS(ISNUMBER(SEARCH("*severe*",VLOOKUP(A359,'FBS input file'!A:M,10,0)))=TRUE,"Severe LB",ISNUMBER(SEARCH("*LB*",VLOOKUP(A359,'FBS input file'!A:M,10,0)))=TRUE,"LB",ISNUMBER(SEARCH("*LB*",VLOOKUP(A359,'FBS input file'!A:M,10,0)))=FALSE,"No")</f>
        <v>No</v>
      </c>
      <c r="L359" t="str" cm="1">
        <f t="array" ref="L359">IF(D359="Binding",IFERROR(_xlfn.IFS(AND(H359&gt;=$H$1,I359&gt;=$I$1),"Binding",AND(H359&gt;=$H$1,OR(J359&gt;=$J$1,K359="LB")),"Binding",AND(I359&gt;=$I$1,OR(J359&gt;=$J$1,K359="LB")),"Binding",K359="Severe LB","Binding"),"Not Binding"),"-")</f>
        <v>-</v>
      </c>
      <c r="M359">
        <f>IFERROR(_xlfn.NUMBERVALUE(VLOOKUP(A359,'FBS input file'!A:L,12,0)),"No")</f>
        <v>0</v>
      </c>
      <c r="N359" t="str">
        <f>VLOOKUP(A359,'All Plates'!A:K,3,0)</f>
        <v>Consistent Expert</v>
      </c>
      <c r="O359" t="str">
        <f>VLOOKUP(A359,'All Plates'!A:K,7,0)</f>
        <v>high purity</v>
      </c>
      <c r="P359">
        <f t="shared" si="21"/>
        <v>-10000</v>
      </c>
      <c r="Q359" s="53">
        <f t="shared" si="22"/>
        <v>0</v>
      </c>
    </row>
    <row r="360" spans="1:17" x14ac:dyDescent="0.25">
      <c r="A360" t="str">
        <f>'All Plates'!A343</f>
        <v>P4_E06</v>
      </c>
      <c r="B360" s="5" t="str">
        <f>'All Plates'!J343</f>
        <v>9990529578</v>
      </c>
      <c r="C360" t="s">
        <v>4562</v>
      </c>
      <c r="D360" t="str">
        <f>IFERROR('All Plates'!K343,"Not Binding")</f>
        <v>Not Binding</v>
      </c>
      <c r="E360" t="str">
        <f>IF(ISNUMBER(SEARCH("Waterlogsy",VLOOKUP(A360,'FBS input file'!A:I,9,0))),"Yes","No")</f>
        <v>No</v>
      </c>
      <c r="F360" t="str">
        <f>IF(ISNUMBER(SEARCH("T2",VLOOKUP(A360,'FBS input file'!A:I,9,0))),"Yes","No")</f>
        <v>No</v>
      </c>
      <c r="G360" t="str">
        <f>IF(ISNUMBER(SEARCH("1D",VLOOKUP(A360,'FBS input file'!A:I,9,0))),"Yes","No")</f>
        <v>No</v>
      </c>
      <c r="H360" s="57">
        <f>IFERROR(_xlfn.NUMBERVALUE(VLOOKUP(A360,'FBS input file'!A:M,13,0)),0)</f>
        <v>0</v>
      </c>
      <c r="I360" s="55">
        <f>IFERROR(_xlfn.NUMBERVALUE(VLOOKUP(A360,'FBS input file'!A:M,11,0)),0)</f>
        <v>0</v>
      </c>
      <c r="J360" s="76" cm="1">
        <f t="array" aca="1" ref="J360" ca="1">IFERROR(ROUND(LOOKUP(9.99999999999999E+307,--MID(VLOOKUP(A360,'FBS input file'!A:L,10,0),MIN(FIND({0,1,2,3,4,5,6,7,8,9},VLOOKUP(A360,'FBS input file'!A:L,10,0)&amp;"0123456789")),ROW(INDIRECT("1:20")))),0),0)</f>
        <v>0</v>
      </c>
      <c r="K360" t="str" cm="1">
        <f t="array" ref="K360">_xlfn.IFS(ISNUMBER(SEARCH("*severe*",VLOOKUP(A360,'FBS input file'!A:M,10,0)))=TRUE,"Severe LB",ISNUMBER(SEARCH("*LB*",VLOOKUP(A360,'FBS input file'!A:M,10,0)))=TRUE,"LB",ISNUMBER(SEARCH("*LB*",VLOOKUP(A360,'FBS input file'!A:M,10,0)))=FALSE,"No")</f>
        <v>No</v>
      </c>
      <c r="L360" t="str" cm="1">
        <f t="array" ref="L360">IF(D360="Binding",IFERROR(_xlfn.IFS(AND(H360&gt;=$H$1,I360&gt;=$I$1),"Binding",AND(H360&gt;=$H$1,OR(J360&gt;=$J$1,K360="LB")),"Binding",AND(I360&gt;=$I$1,OR(J360&gt;=$J$1,K360="LB")),"Binding",K360="Severe LB","Binding"),"Not Binding"),"-")</f>
        <v>-</v>
      </c>
      <c r="M360">
        <f>IFERROR(_xlfn.NUMBERVALUE(VLOOKUP(A360,'FBS input file'!A:L,12,0)),"No")</f>
        <v>0</v>
      </c>
      <c r="N360" t="str">
        <f>VLOOKUP(A360,'All Plates'!A:K,3,0)</f>
        <v>Consistent Expert</v>
      </c>
      <c r="O360" t="str">
        <f>VLOOKUP(A360,'All Plates'!A:K,7,0)</f>
        <v>very high purity*</v>
      </c>
      <c r="P360">
        <f t="shared" si="21"/>
        <v>-10000</v>
      </c>
      <c r="Q360" s="53">
        <f t="shared" si="22"/>
        <v>0</v>
      </c>
    </row>
    <row r="361" spans="1:17" x14ac:dyDescent="0.25">
      <c r="A361" t="str">
        <f>'All Plates'!A344</f>
        <v>P4_E07</v>
      </c>
      <c r="B361" s="5" t="str">
        <f>'All Plates'!J344</f>
        <v>9990529577</v>
      </c>
      <c r="C361" t="s">
        <v>4563</v>
      </c>
      <c r="D361" t="str">
        <f>IFERROR('All Plates'!K344,"Not Binding")</f>
        <v>Not Binding</v>
      </c>
      <c r="E361" t="str">
        <f>IF(ISNUMBER(SEARCH("Waterlogsy",VLOOKUP(A361,'FBS input file'!A:I,9,0))),"Yes","No")</f>
        <v>No</v>
      </c>
      <c r="F361" t="str">
        <f>IF(ISNUMBER(SEARCH("T2",VLOOKUP(A361,'FBS input file'!A:I,9,0))),"Yes","No")</f>
        <v>No</v>
      </c>
      <c r="G361" t="str">
        <f>IF(ISNUMBER(SEARCH("1D",VLOOKUP(A361,'FBS input file'!A:I,9,0))),"Yes","No")</f>
        <v>No</v>
      </c>
      <c r="H361" s="57">
        <f>IFERROR(_xlfn.NUMBERVALUE(VLOOKUP(A361,'FBS input file'!A:M,13,0)),0)</f>
        <v>0</v>
      </c>
      <c r="I361" s="55">
        <f>IFERROR(_xlfn.NUMBERVALUE(VLOOKUP(A361,'FBS input file'!A:M,11,0)),0)</f>
        <v>0</v>
      </c>
      <c r="J361" s="76" cm="1">
        <f t="array" aca="1" ref="J361" ca="1">IFERROR(ROUND(LOOKUP(9.99999999999999E+307,--MID(VLOOKUP(A361,'FBS input file'!A:L,10,0),MIN(FIND({0,1,2,3,4,5,6,7,8,9},VLOOKUP(A361,'FBS input file'!A:L,10,0)&amp;"0123456789")),ROW(INDIRECT("1:20")))),0),0)</f>
        <v>0</v>
      </c>
      <c r="K361" t="str" cm="1">
        <f t="array" ref="K361">_xlfn.IFS(ISNUMBER(SEARCH("*severe*",VLOOKUP(A361,'FBS input file'!A:M,10,0)))=TRUE,"Severe LB",ISNUMBER(SEARCH("*LB*",VLOOKUP(A361,'FBS input file'!A:M,10,0)))=TRUE,"LB",ISNUMBER(SEARCH("*LB*",VLOOKUP(A361,'FBS input file'!A:M,10,0)))=FALSE,"No")</f>
        <v>No</v>
      </c>
      <c r="L361" t="str" cm="1">
        <f t="array" ref="L361">IF(D361="Binding",IFERROR(_xlfn.IFS(AND(H361&gt;=$H$1,I361&gt;=$I$1),"Binding",AND(H361&gt;=$H$1,OR(J361&gt;=$J$1,K361="LB")),"Binding",AND(I361&gt;=$I$1,OR(J361&gt;=$J$1,K361="LB")),"Binding",K361="Severe LB","Binding"),"Not Binding"),"-")</f>
        <v>-</v>
      </c>
      <c r="M361">
        <f>IFERROR(_xlfn.NUMBERVALUE(VLOOKUP(A361,'FBS input file'!A:L,12,0)),"No")</f>
        <v>0</v>
      </c>
      <c r="N361" t="str">
        <f>VLOOKUP(A361,'All Plates'!A:K,3,0)</f>
        <v>Consistent Expert</v>
      </c>
      <c r="O361" t="str">
        <f>VLOOKUP(A361,'All Plates'!A:K,7,0)</f>
        <v>high purity</v>
      </c>
      <c r="P361">
        <f t="shared" si="21"/>
        <v>-10000</v>
      </c>
      <c r="Q361" s="53">
        <f t="shared" si="22"/>
        <v>0</v>
      </c>
    </row>
    <row r="362" spans="1:17" x14ac:dyDescent="0.25">
      <c r="A362" t="str">
        <f>'All Plates'!A345</f>
        <v>P4_E08</v>
      </c>
      <c r="B362" s="5" t="str">
        <f>'All Plates'!J345</f>
        <v>9990529576</v>
      </c>
      <c r="C362" t="s">
        <v>4564</v>
      </c>
      <c r="D362" t="str">
        <f>IFERROR('All Plates'!K345,"Not Binding")</f>
        <v>Not Binding</v>
      </c>
      <c r="E362" t="str">
        <f>IF(ISNUMBER(SEARCH("Waterlogsy",VLOOKUP(A362,'FBS input file'!A:I,9,0))),"Yes","No")</f>
        <v>No</v>
      </c>
      <c r="F362" t="str">
        <f>IF(ISNUMBER(SEARCH("T2",VLOOKUP(A362,'FBS input file'!A:I,9,0))),"Yes","No")</f>
        <v>No</v>
      </c>
      <c r="G362" t="str">
        <f>IF(ISNUMBER(SEARCH("1D",VLOOKUP(A362,'FBS input file'!A:I,9,0))),"Yes","No")</f>
        <v>No</v>
      </c>
      <c r="H362" s="57">
        <f>IFERROR(_xlfn.NUMBERVALUE(VLOOKUP(A362,'FBS input file'!A:M,13,0)),0)</f>
        <v>0</v>
      </c>
      <c r="I362" s="55">
        <f>IFERROR(_xlfn.NUMBERVALUE(VLOOKUP(A362,'FBS input file'!A:M,11,0)),0)</f>
        <v>0</v>
      </c>
      <c r="J362" s="76" cm="1">
        <f t="array" aca="1" ref="J362" ca="1">IFERROR(ROUND(LOOKUP(9.99999999999999E+307,--MID(VLOOKUP(A362,'FBS input file'!A:L,10,0),MIN(FIND({0,1,2,3,4,5,6,7,8,9},VLOOKUP(A362,'FBS input file'!A:L,10,0)&amp;"0123456789")),ROW(INDIRECT("1:20")))),0),0)</f>
        <v>0</v>
      </c>
      <c r="K362" t="str" cm="1">
        <f t="array" ref="K362">_xlfn.IFS(ISNUMBER(SEARCH("*severe*",VLOOKUP(A362,'FBS input file'!A:M,10,0)))=TRUE,"Severe LB",ISNUMBER(SEARCH("*LB*",VLOOKUP(A362,'FBS input file'!A:M,10,0)))=TRUE,"LB",ISNUMBER(SEARCH("*LB*",VLOOKUP(A362,'FBS input file'!A:M,10,0)))=FALSE,"No")</f>
        <v>No</v>
      </c>
      <c r="L362" t="str" cm="1">
        <f t="array" ref="L362">IF(D362="Binding",IFERROR(_xlfn.IFS(AND(H362&gt;=$H$1,I362&gt;=$I$1),"Binding",AND(H362&gt;=$H$1,OR(J362&gt;=$J$1,K362="LB")),"Binding",AND(I362&gt;=$I$1,OR(J362&gt;=$J$1,K362="LB")),"Binding",K362="Severe LB","Binding"),"Not Binding"),"-")</f>
        <v>-</v>
      </c>
      <c r="M362">
        <f>IFERROR(_xlfn.NUMBERVALUE(VLOOKUP(A362,'FBS input file'!A:L,12,0)),"No")</f>
        <v>0</v>
      </c>
      <c r="N362" t="str">
        <f>VLOOKUP(A362,'All Plates'!A:K,3,0)</f>
        <v>Consistent Expert</v>
      </c>
      <c r="O362" t="str">
        <f>VLOOKUP(A362,'All Plates'!A:K,7,0)</f>
        <v>very high purity*</v>
      </c>
      <c r="P362">
        <f t="shared" si="21"/>
        <v>-10000</v>
      </c>
      <c r="Q362" s="53">
        <f t="shared" si="22"/>
        <v>0</v>
      </c>
    </row>
    <row r="363" spans="1:17" x14ac:dyDescent="0.25">
      <c r="A363" t="str">
        <f>'All Plates'!A346</f>
        <v>P4_E09</v>
      </c>
      <c r="B363" s="5" t="str">
        <f>'All Plates'!J346</f>
        <v>9990529575</v>
      </c>
      <c r="C363" t="s">
        <v>4565</v>
      </c>
      <c r="D363" t="str">
        <f>IFERROR('All Plates'!K346,"Not Binding")</f>
        <v>Not Binding</v>
      </c>
      <c r="E363" t="str">
        <f>IF(ISNUMBER(SEARCH("Waterlogsy",VLOOKUP(A363,'FBS input file'!A:I,9,0))),"Yes","No")</f>
        <v>No</v>
      </c>
      <c r="F363" t="str">
        <f>IF(ISNUMBER(SEARCH("T2",VLOOKUP(A363,'FBS input file'!A:I,9,0))),"Yes","No")</f>
        <v>No</v>
      </c>
      <c r="G363" t="str">
        <f>IF(ISNUMBER(SEARCH("1D",VLOOKUP(A363,'FBS input file'!A:I,9,0))),"Yes","No")</f>
        <v>No</v>
      </c>
      <c r="H363" s="57">
        <f>IFERROR(_xlfn.NUMBERVALUE(VLOOKUP(A363,'FBS input file'!A:M,13,0)),0)</f>
        <v>0</v>
      </c>
      <c r="I363" s="55">
        <f>IFERROR(_xlfn.NUMBERVALUE(VLOOKUP(A363,'FBS input file'!A:M,11,0)),0)</f>
        <v>0</v>
      </c>
      <c r="J363" s="76" cm="1">
        <f t="array" aca="1" ref="J363" ca="1">IFERROR(ROUND(LOOKUP(9.99999999999999E+307,--MID(VLOOKUP(A363,'FBS input file'!A:L,10,0),MIN(FIND({0,1,2,3,4,5,6,7,8,9},VLOOKUP(A363,'FBS input file'!A:L,10,0)&amp;"0123456789")),ROW(INDIRECT("1:20")))),0),0)</f>
        <v>0</v>
      </c>
      <c r="K363" t="str" cm="1">
        <f t="array" ref="K363">_xlfn.IFS(ISNUMBER(SEARCH("*severe*",VLOOKUP(A363,'FBS input file'!A:M,10,0)))=TRUE,"Severe LB",ISNUMBER(SEARCH("*LB*",VLOOKUP(A363,'FBS input file'!A:M,10,0)))=TRUE,"LB",ISNUMBER(SEARCH("*LB*",VLOOKUP(A363,'FBS input file'!A:M,10,0)))=FALSE,"No")</f>
        <v>No</v>
      </c>
      <c r="L363" t="str" cm="1">
        <f t="array" ref="L363">IF(D363="Binding",IFERROR(_xlfn.IFS(AND(H363&gt;=$H$1,I363&gt;=$I$1),"Binding",AND(H363&gt;=$H$1,OR(J363&gt;=$J$1,K363="LB")),"Binding",AND(I363&gt;=$I$1,OR(J363&gt;=$J$1,K363="LB")),"Binding",K363="Severe LB","Binding"),"Not Binding"),"-")</f>
        <v>-</v>
      </c>
      <c r="M363">
        <f>IFERROR(_xlfn.NUMBERVALUE(VLOOKUP(A363,'FBS input file'!A:L,12,0)),"No")</f>
        <v>0</v>
      </c>
      <c r="N363" t="str">
        <f>VLOOKUP(A363,'All Plates'!A:K,3,0)</f>
        <v>Consistent Expert</v>
      </c>
      <c r="O363" t="str">
        <f>VLOOKUP(A363,'All Plates'!A:K,7,0)</f>
        <v>very high purity*</v>
      </c>
      <c r="P363">
        <f t="shared" si="21"/>
        <v>-10000</v>
      </c>
      <c r="Q363" s="53">
        <f t="shared" si="22"/>
        <v>0</v>
      </c>
    </row>
    <row r="364" spans="1:17" x14ac:dyDescent="0.25">
      <c r="A364" t="str">
        <f>'All Plates'!A347</f>
        <v>P4_E10</v>
      </c>
      <c r="B364" s="5" t="str">
        <f>'All Plates'!J347</f>
        <v>9990529574</v>
      </c>
      <c r="C364" t="s">
        <v>4566</v>
      </c>
      <c r="D364" t="str">
        <f>IFERROR('All Plates'!K347,"Not Binding")</f>
        <v>Not Binding</v>
      </c>
      <c r="E364" t="str">
        <f>IF(ISNUMBER(SEARCH("Waterlogsy",VLOOKUP(A364,'FBS input file'!A:I,9,0))),"Yes","No")</f>
        <v>No</v>
      </c>
      <c r="F364" t="str">
        <f>IF(ISNUMBER(SEARCH("T2",VLOOKUP(A364,'FBS input file'!A:I,9,0))),"Yes","No")</f>
        <v>No</v>
      </c>
      <c r="G364" t="str">
        <f>IF(ISNUMBER(SEARCH("1D",VLOOKUP(A364,'FBS input file'!A:I,9,0))),"Yes","No")</f>
        <v>No</v>
      </c>
      <c r="H364" s="57">
        <f>IFERROR(_xlfn.NUMBERVALUE(VLOOKUP(A364,'FBS input file'!A:M,13,0)),0)</f>
        <v>0</v>
      </c>
      <c r="I364" s="55">
        <f>IFERROR(_xlfn.NUMBERVALUE(VLOOKUP(A364,'FBS input file'!A:M,11,0)),0)</f>
        <v>0</v>
      </c>
      <c r="J364" s="76" cm="1">
        <f t="array" aca="1" ref="J364" ca="1">IFERROR(ROUND(LOOKUP(9.99999999999999E+307,--MID(VLOOKUP(A364,'FBS input file'!A:L,10,0),MIN(FIND({0,1,2,3,4,5,6,7,8,9},VLOOKUP(A364,'FBS input file'!A:L,10,0)&amp;"0123456789")),ROW(INDIRECT("1:20")))),0),0)</f>
        <v>0</v>
      </c>
      <c r="K364" t="str" cm="1">
        <f t="array" ref="K364">_xlfn.IFS(ISNUMBER(SEARCH("*severe*",VLOOKUP(A364,'FBS input file'!A:M,10,0)))=TRUE,"Severe LB",ISNUMBER(SEARCH("*LB*",VLOOKUP(A364,'FBS input file'!A:M,10,0)))=TRUE,"LB",ISNUMBER(SEARCH("*LB*",VLOOKUP(A364,'FBS input file'!A:M,10,0)))=FALSE,"No")</f>
        <v>No</v>
      </c>
      <c r="L364" t="str" cm="1">
        <f t="array" ref="L364">IF(D364="Binding",IFERROR(_xlfn.IFS(AND(H364&gt;=$H$1,I364&gt;=$I$1),"Binding",AND(H364&gt;=$H$1,OR(J364&gt;=$J$1,K364="LB")),"Binding",AND(I364&gt;=$I$1,OR(J364&gt;=$J$1,K364="LB")),"Binding",K364="Severe LB","Binding"),"Not Binding"),"-")</f>
        <v>-</v>
      </c>
      <c r="M364">
        <f>IFERROR(_xlfn.NUMBERVALUE(VLOOKUP(A364,'FBS input file'!A:L,12,0)),"No")</f>
        <v>0</v>
      </c>
      <c r="N364" t="str">
        <f>VLOOKUP(A364,'All Plates'!A:K,3,0)</f>
        <v>Consistent Expert</v>
      </c>
      <c r="O364" t="str">
        <f>VLOOKUP(A364,'All Plates'!A:K,7,0)</f>
        <v>medium purity*</v>
      </c>
      <c r="P364">
        <f t="shared" si="21"/>
        <v>-10000</v>
      </c>
      <c r="Q364" s="53">
        <f t="shared" si="22"/>
        <v>0</v>
      </c>
    </row>
    <row r="365" spans="1:17" x14ac:dyDescent="0.25">
      <c r="A365" t="str">
        <f>'All Plates'!A348</f>
        <v>P4_E11</v>
      </c>
      <c r="B365" s="5" t="str">
        <f>'All Plates'!J348</f>
        <v>9990529573</v>
      </c>
      <c r="C365" t="s">
        <v>4567</v>
      </c>
      <c r="D365" t="str">
        <f>IFERROR('All Plates'!K348,"Not Binding")</f>
        <v>Not Binding</v>
      </c>
      <c r="E365" t="str">
        <f>IF(ISNUMBER(SEARCH("Waterlogsy",VLOOKUP(A365,'FBS input file'!A:I,9,0))),"Yes","No")</f>
        <v>No</v>
      </c>
      <c r="F365" t="str">
        <f>IF(ISNUMBER(SEARCH("T2",VLOOKUP(A365,'FBS input file'!A:I,9,0))),"Yes","No")</f>
        <v>No</v>
      </c>
      <c r="G365" t="str">
        <f>IF(ISNUMBER(SEARCH("1D",VLOOKUP(A365,'FBS input file'!A:I,9,0))),"Yes","No")</f>
        <v>No</v>
      </c>
      <c r="H365" s="57">
        <f>IFERROR(_xlfn.NUMBERVALUE(VLOOKUP(A365,'FBS input file'!A:M,13,0)),0)</f>
        <v>0</v>
      </c>
      <c r="I365" s="55">
        <f>IFERROR(_xlfn.NUMBERVALUE(VLOOKUP(A365,'FBS input file'!A:M,11,0)),0)</f>
        <v>0</v>
      </c>
      <c r="J365" s="76" cm="1">
        <f t="array" aca="1" ref="J365" ca="1">IFERROR(ROUND(LOOKUP(9.99999999999999E+307,--MID(VLOOKUP(A365,'FBS input file'!A:L,10,0),MIN(FIND({0,1,2,3,4,5,6,7,8,9},VLOOKUP(A365,'FBS input file'!A:L,10,0)&amp;"0123456789")),ROW(INDIRECT("1:20")))),0),0)</f>
        <v>0</v>
      </c>
      <c r="K365" t="str" cm="1">
        <f t="array" ref="K365">_xlfn.IFS(ISNUMBER(SEARCH("*severe*",VLOOKUP(A365,'FBS input file'!A:M,10,0)))=TRUE,"Severe LB",ISNUMBER(SEARCH("*LB*",VLOOKUP(A365,'FBS input file'!A:M,10,0)))=TRUE,"LB",ISNUMBER(SEARCH("*LB*",VLOOKUP(A365,'FBS input file'!A:M,10,0)))=FALSE,"No")</f>
        <v>No</v>
      </c>
      <c r="L365" t="str" cm="1">
        <f t="array" ref="L365">IF(D365="Binding",IFERROR(_xlfn.IFS(AND(H365&gt;=$H$1,I365&gt;=$I$1),"Binding",AND(H365&gt;=$H$1,OR(J365&gt;=$J$1,K365="LB")),"Binding",AND(I365&gt;=$I$1,OR(J365&gt;=$J$1,K365="LB")),"Binding",K365="Severe LB","Binding"),"Not Binding"),"-")</f>
        <v>-</v>
      </c>
      <c r="M365">
        <f>IFERROR(_xlfn.NUMBERVALUE(VLOOKUP(A365,'FBS input file'!A:L,12,0)),"No")</f>
        <v>0</v>
      </c>
      <c r="N365" t="str">
        <f>VLOOKUP(A365,'All Plates'!A:K,3,0)</f>
        <v>Consistent Expert</v>
      </c>
      <c r="O365" t="str">
        <f>VLOOKUP(A365,'All Plates'!A:K,7,0)</f>
        <v>high purity</v>
      </c>
      <c r="P365">
        <f t="shared" si="21"/>
        <v>-10000</v>
      </c>
      <c r="Q365" s="53">
        <f t="shared" si="22"/>
        <v>0</v>
      </c>
    </row>
    <row r="366" spans="1:17" x14ac:dyDescent="0.25">
      <c r="A366" t="str">
        <f>'All Plates'!A349</f>
        <v>P4_E12</v>
      </c>
      <c r="B366" s="5" t="str">
        <f>'All Plates'!J349</f>
        <v>9990529572</v>
      </c>
      <c r="C366" t="s">
        <v>4568</v>
      </c>
      <c r="D366" t="str">
        <f>IFERROR('All Plates'!K349,"Not Binding")</f>
        <v>Not Binding</v>
      </c>
      <c r="E366" t="str">
        <f>IF(ISNUMBER(SEARCH("Waterlogsy",VLOOKUP(A366,'FBS input file'!A:I,9,0))),"Yes","No")</f>
        <v>No</v>
      </c>
      <c r="F366" t="str">
        <f>IF(ISNUMBER(SEARCH("T2",VLOOKUP(A366,'FBS input file'!A:I,9,0))),"Yes","No")</f>
        <v>No</v>
      </c>
      <c r="G366" t="str">
        <f>IF(ISNUMBER(SEARCH("1D",VLOOKUP(A366,'FBS input file'!A:I,9,0))),"Yes","No")</f>
        <v>No</v>
      </c>
      <c r="H366" s="57">
        <f>IFERROR(_xlfn.NUMBERVALUE(VLOOKUP(A366,'FBS input file'!A:M,13,0)),0)</f>
        <v>0</v>
      </c>
      <c r="I366" s="55">
        <f>IFERROR(_xlfn.NUMBERVALUE(VLOOKUP(A366,'FBS input file'!A:M,11,0)),0)</f>
        <v>0</v>
      </c>
      <c r="J366" s="76" cm="1">
        <f t="array" aca="1" ref="J366" ca="1">IFERROR(ROUND(LOOKUP(9.99999999999999E+307,--MID(VLOOKUP(A366,'FBS input file'!A:L,10,0),MIN(FIND({0,1,2,3,4,5,6,7,8,9},VLOOKUP(A366,'FBS input file'!A:L,10,0)&amp;"0123456789")),ROW(INDIRECT("1:20")))),0),0)</f>
        <v>0</v>
      </c>
      <c r="K366" t="str" cm="1">
        <f t="array" ref="K366">_xlfn.IFS(ISNUMBER(SEARCH("*severe*",VLOOKUP(A366,'FBS input file'!A:M,10,0)))=TRUE,"Severe LB",ISNUMBER(SEARCH("*LB*",VLOOKUP(A366,'FBS input file'!A:M,10,0)))=TRUE,"LB",ISNUMBER(SEARCH("*LB*",VLOOKUP(A366,'FBS input file'!A:M,10,0)))=FALSE,"No")</f>
        <v>No</v>
      </c>
      <c r="L366" t="str" cm="1">
        <f t="array" ref="L366">IF(D366="Binding",IFERROR(_xlfn.IFS(AND(H366&gt;=$H$1,I366&gt;=$I$1),"Binding",AND(H366&gt;=$H$1,OR(J366&gt;=$J$1,K366="LB")),"Binding",AND(I366&gt;=$I$1,OR(J366&gt;=$J$1,K366="LB")),"Binding",K366="Severe LB","Binding"),"Not Binding"),"-")</f>
        <v>-</v>
      </c>
      <c r="M366">
        <f>IFERROR(_xlfn.NUMBERVALUE(VLOOKUP(A366,'FBS input file'!A:L,12,0)),"No")</f>
        <v>0</v>
      </c>
      <c r="N366" t="str">
        <f>VLOOKUP(A366,'All Plates'!A:K,3,0)</f>
        <v>Consistent Expert</v>
      </c>
      <c r="O366" t="str">
        <f>VLOOKUP(A366,'All Plates'!A:K,7,0)</f>
        <v>very high purity</v>
      </c>
      <c r="P366">
        <f t="shared" si="21"/>
        <v>-10000</v>
      </c>
      <c r="Q366" s="53">
        <f t="shared" si="22"/>
        <v>0</v>
      </c>
    </row>
    <row r="367" spans="1:17" x14ac:dyDescent="0.25">
      <c r="A367" t="str">
        <f>'All Plates'!A350</f>
        <v>P4_F01</v>
      </c>
      <c r="B367" s="5" t="str">
        <f>'All Plates'!J350</f>
        <v>9990529560</v>
      </c>
      <c r="C367" t="s">
        <v>4569</v>
      </c>
      <c r="D367" t="str">
        <f>IFERROR('All Plates'!K350,"Not Binding")</f>
        <v>Not Binding</v>
      </c>
      <c r="E367" t="str">
        <f>IF(ISNUMBER(SEARCH("Waterlogsy",VLOOKUP(A367,'FBS input file'!A:I,9,0))),"Yes","No")</f>
        <v>No</v>
      </c>
      <c r="F367" t="str">
        <f>IF(ISNUMBER(SEARCH("T2",VLOOKUP(A367,'FBS input file'!A:I,9,0))),"Yes","No")</f>
        <v>No</v>
      </c>
      <c r="G367" t="str">
        <f>IF(ISNUMBER(SEARCH("1D",VLOOKUP(A367,'FBS input file'!A:I,9,0))),"Yes","No")</f>
        <v>No</v>
      </c>
      <c r="H367" s="57">
        <f>IFERROR(_xlfn.NUMBERVALUE(VLOOKUP(A367,'FBS input file'!A:M,13,0)),0)</f>
        <v>0</v>
      </c>
      <c r="I367" s="55">
        <f>IFERROR(_xlfn.NUMBERVALUE(VLOOKUP(A367,'FBS input file'!A:M,11,0)),0)</f>
        <v>0</v>
      </c>
      <c r="J367" s="76" cm="1">
        <f t="array" aca="1" ref="J367" ca="1">IFERROR(ROUND(LOOKUP(9.99999999999999E+307,--MID(VLOOKUP(A367,'FBS input file'!A:L,10,0),MIN(FIND({0,1,2,3,4,5,6,7,8,9},VLOOKUP(A367,'FBS input file'!A:L,10,0)&amp;"0123456789")),ROW(INDIRECT("1:20")))),0),0)</f>
        <v>0</v>
      </c>
      <c r="K367" t="str" cm="1">
        <f t="array" ref="K367">_xlfn.IFS(ISNUMBER(SEARCH("*severe*",VLOOKUP(A367,'FBS input file'!A:M,10,0)))=TRUE,"Severe LB",ISNUMBER(SEARCH("*LB*",VLOOKUP(A367,'FBS input file'!A:M,10,0)))=TRUE,"LB",ISNUMBER(SEARCH("*LB*",VLOOKUP(A367,'FBS input file'!A:M,10,0)))=FALSE,"No")</f>
        <v>No</v>
      </c>
      <c r="L367" t="str" cm="1">
        <f t="array" ref="L367">IF(D367="Binding",IFERROR(_xlfn.IFS(AND(H367&gt;=$H$1,I367&gt;=$I$1),"Binding",AND(H367&gt;=$H$1,OR(J367&gt;=$J$1,K367="LB")),"Binding",AND(I367&gt;=$I$1,OR(J367&gt;=$J$1,K367="LB")),"Binding",K367="Severe LB","Binding"),"Not Binding"),"-")</f>
        <v>-</v>
      </c>
      <c r="M367">
        <f>IFERROR(_xlfn.NUMBERVALUE(VLOOKUP(A367,'FBS input file'!A:L,12,0)),"No")</f>
        <v>0</v>
      </c>
      <c r="N367" t="str">
        <f>VLOOKUP(A367,'All Plates'!A:K,3,0)</f>
        <v>Consistent Expert</v>
      </c>
      <c r="O367" t="str">
        <f>VLOOKUP(A367,'All Plates'!A:K,7,0)</f>
        <v>high purity*</v>
      </c>
      <c r="P367">
        <f t="shared" si="21"/>
        <v>-10000</v>
      </c>
      <c r="Q367" s="53">
        <f t="shared" si="22"/>
        <v>0</v>
      </c>
    </row>
    <row r="368" spans="1:17" x14ac:dyDescent="0.25">
      <c r="A368" t="str">
        <f>'All Plates'!A351</f>
        <v>P4_F02</v>
      </c>
      <c r="B368" s="5" t="str">
        <f>'All Plates'!J351</f>
        <v>9990529561</v>
      </c>
      <c r="C368" t="s">
        <v>4570</v>
      </c>
      <c r="D368" t="str">
        <f>IFERROR('All Plates'!K351,"Not Binding")</f>
        <v>Not Binding</v>
      </c>
      <c r="E368" t="str">
        <f>IF(ISNUMBER(SEARCH("Waterlogsy",VLOOKUP(A368,'FBS input file'!A:I,9,0))),"Yes","No")</f>
        <v>No</v>
      </c>
      <c r="F368" t="str">
        <f>IF(ISNUMBER(SEARCH("T2",VLOOKUP(A368,'FBS input file'!A:I,9,0))),"Yes","No")</f>
        <v>No</v>
      </c>
      <c r="G368" t="str">
        <f>IF(ISNUMBER(SEARCH("1D",VLOOKUP(A368,'FBS input file'!A:I,9,0))),"Yes","No")</f>
        <v>No</v>
      </c>
      <c r="H368" s="57">
        <f>IFERROR(_xlfn.NUMBERVALUE(VLOOKUP(A368,'FBS input file'!A:M,13,0)),0)</f>
        <v>0</v>
      </c>
      <c r="I368" s="55">
        <f>IFERROR(_xlfn.NUMBERVALUE(VLOOKUP(A368,'FBS input file'!A:M,11,0)),0)</f>
        <v>0</v>
      </c>
      <c r="J368" s="76" cm="1">
        <f t="array" aca="1" ref="J368" ca="1">IFERROR(ROUND(LOOKUP(9.99999999999999E+307,--MID(VLOOKUP(A368,'FBS input file'!A:L,10,0),MIN(FIND({0,1,2,3,4,5,6,7,8,9},VLOOKUP(A368,'FBS input file'!A:L,10,0)&amp;"0123456789")),ROW(INDIRECT("1:20")))),0),0)</f>
        <v>0</v>
      </c>
      <c r="K368" t="str" cm="1">
        <f t="array" ref="K368">_xlfn.IFS(ISNUMBER(SEARCH("*severe*",VLOOKUP(A368,'FBS input file'!A:M,10,0)))=TRUE,"Severe LB",ISNUMBER(SEARCH("*LB*",VLOOKUP(A368,'FBS input file'!A:M,10,0)))=TRUE,"LB",ISNUMBER(SEARCH("*LB*",VLOOKUP(A368,'FBS input file'!A:M,10,0)))=FALSE,"No")</f>
        <v>No</v>
      </c>
      <c r="L368" t="str" cm="1">
        <f t="array" ref="L368">IF(D368="Binding",IFERROR(_xlfn.IFS(AND(H368&gt;=$H$1,I368&gt;=$I$1),"Binding",AND(H368&gt;=$H$1,OR(J368&gt;=$J$1,K368="LB")),"Binding",AND(I368&gt;=$I$1,OR(J368&gt;=$J$1,K368="LB")),"Binding",K368="Severe LB","Binding"),"Not Binding"),"-")</f>
        <v>-</v>
      </c>
      <c r="M368">
        <f>IFERROR(_xlfn.NUMBERVALUE(VLOOKUP(A368,'FBS input file'!A:L,12,0)),"No")</f>
        <v>0</v>
      </c>
      <c r="N368" t="str">
        <f>VLOOKUP(A368,'All Plates'!A:K,3,0)</f>
        <v>Consistent Expert</v>
      </c>
      <c r="O368" t="str">
        <f>VLOOKUP(A368,'All Plates'!A:K,7,0)</f>
        <v>high purity</v>
      </c>
      <c r="P368">
        <f t="shared" si="21"/>
        <v>-10000</v>
      </c>
      <c r="Q368" s="53">
        <f t="shared" si="22"/>
        <v>0</v>
      </c>
    </row>
    <row r="369" spans="1:17" x14ac:dyDescent="0.25">
      <c r="A369" t="str">
        <f>'All Plates'!A352</f>
        <v>P4_F03</v>
      </c>
      <c r="B369" s="5" t="str">
        <f>'All Plates'!J352</f>
        <v>9990529562</v>
      </c>
      <c r="C369" t="s">
        <v>4571</v>
      </c>
      <c r="D369" t="str">
        <f>IFERROR('All Plates'!K352,"Not Binding")</f>
        <v>Not Binding</v>
      </c>
      <c r="E369" t="str">
        <f>IF(ISNUMBER(SEARCH("Waterlogsy",VLOOKUP(A369,'FBS input file'!A:I,9,0))),"Yes","No")</f>
        <v>No</v>
      </c>
      <c r="F369" t="str">
        <f>IF(ISNUMBER(SEARCH("T2",VLOOKUP(A369,'FBS input file'!A:I,9,0))),"Yes","No")</f>
        <v>No</v>
      </c>
      <c r="G369" t="str">
        <f>IF(ISNUMBER(SEARCH("1D",VLOOKUP(A369,'FBS input file'!A:I,9,0))),"Yes","No")</f>
        <v>No</v>
      </c>
      <c r="H369" s="57">
        <f>IFERROR(_xlfn.NUMBERVALUE(VLOOKUP(A369,'FBS input file'!A:M,13,0)),0)</f>
        <v>0</v>
      </c>
      <c r="I369" s="55">
        <f>IFERROR(_xlfn.NUMBERVALUE(VLOOKUP(A369,'FBS input file'!A:M,11,0)),0)</f>
        <v>0</v>
      </c>
      <c r="J369" s="76" cm="1">
        <f t="array" aca="1" ref="J369" ca="1">IFERROR(ROUND(LOOKUP(9.99999999999999E+307,--MID(VLOOKUP(A369,'FBS input file'!A:L,10,0),MIN(FIND({0,1,2,3,4,5,6,7,8,9},VLOOKUP(A369,'FBS input file'!A:L,10,0)&amp;"0123456789")),ROW(INDIRECT("1:20")))),0),0)</f>
        <v>0</v>
      </c>
      <c r="K369" t="str" cm="1">
        <f t="array" ref="K369">_xlfn.IFS(ISNUMBER(SEARCH("*severe*",VLOOKUP(A369,'FBS input file'!A:M,10,0)))=TRUE,"Severe LB",ISNUMBER(SEARCH("*LB*",VLOOKUP(A369,'FBS input file'!A:M,10,0)))=TRUE,"LB",ISNUMBER(SEARCH("*LB*",VLOOKUP(A369,'FBS input file'!A:M,10,0)))=FALSE,"No")</f>
        <v>No</v>
      </c>
      <c r="L369" t="str" cm="1">
        <f t="array" ref="L369">IF(D369="Binding",IFERROR(_xlfn.IFS(AND(H369&gt;=$H$1,I369&gt;=$I$1),"Binding",AND(H369&gt;=$H$1,OR(J369&gt;=$J$1,K369="LB")),"Binding",AND(I369&gt;=$I$1,OR(J369&gt;=$J$1,K369="LB")),"Binding",K369="Severe LB","Binding"),"Not Binding"),"-")</f>
        <v>-</v>
      </c>
      <c r="M369">
        <f>IFERROR(_xlfn.NUMBERVALUE(VLOOKUP(A369,'FBS input file'!A:L,12,0)),"No")</f>
        <v>0</v>
      </c>
      <c r="N369" t="str">
        <f>VLOOKUP(A369,'All Plates'!A:K,3,0)</f>
        <v>Consistent Expert</v>
      </c>
      <c r="O369" t="str">
        <f>VLOOKUP(A369,'All Plates'!A:K,7,0)</f>
        <v>high purity</v>
      </c>
      <c r="P369">
        <f t="shared" si="21"/>
        <v>-10000</v>
      </c>
      <c r="Q369" s="53">
        <f t="shared" si="22"/>
        <v>0</v>
      </c>
    </row>
    <row r="370" spans="1:17" x14ac:dyDescent="0.25">
      <c r="A370" t="str">
        <f>'All Plates'!A353</f>
        <v>P4_F04</v>
      </c>
      <c r="B370" s="5" t="str">
        <f>'All Plates'!J353</f>
        <v>9990529563</v>
      </c>
      <c r="C370" t="s">
        <v>4572</v>
      </c>
      <c r="D370" t="str">
        <f>IFERROR('All Plates'!K353,"Not Binding")</f>
        <v>Not Binding</v>
      </c>
      <c r="E370" t="str">
        <f>IF(ISNUMBER(SEARCH("Waterlogsy",VLOOKUP(A370,'FBS input file'!A:I,9,0))),"Yes","No")</f>
        <v>No</v>
      </c>
      <c r="F370" t="str">
        <f>IF(ISNUMBER(SEARCH("T2",VLOOKUP(A370,'FBS input file'!A:I,9,0))),"Yes","No")</f>
        <v>No</v>
      </c>
      <c r="G370" t="str">
        <f>IF(ISNUMBER(SEARCH("1D",VLOOKUP(A370,'FBS input file'!A:I,9,0))),"Yes","No")</f>
        <v>No</v>
      </c>
      <c r="H370" s="57">
        <f>IFERROR(_xlfn.NUMBERVALUE(VLOOKUP(A370,'FBS input file'!A:M,13,0)),0)</f>
        <v>0</v>
      </c>
      <c r="I370" s="55">
        <f>IFERROR(_xlfn.NUMBERVALUE(VLOOKUP(A370,'FBS input file'!A:M,11,0)),0)</f>
        <v>0</v>
      </c>
      <c r="J370" s="76" cm="1">
        <f t="array" aca="1" ref="J370" ca="1">IFERROR(ROUND(LOOKUP(9.99999999999999E+307,--MID(VLOOKUP(A370,'FBS input file'!A:L,10,0),MIN(FIND({0,1,2,3,4,5,6,7,8,9},VLOOKUP(A370,'FBS input file'!A:L,10,0)&amp;"0123456789")),ROW(INDIRECT("1:20")))),0),0)</f>
        <v>0</v>
      </c>
      <c r="K370" t="str" cm="1">
        <f t="array" ref="K370">_xlfn.IFS(ISNUMBER(SEARCH("*severe*",VLOOKUP(A370,'FBS input file'!A:M,10,0)))=TRUE,"Severe LB",ISNUMBER(SEARCH("*LB*",VLOOKUP(A370,'FBS input file'!A:M,10,0)))=TRUE,"LB",ISNUMBER(SEARCH("*LB*",VLOOKUP(A370,'FBS input file'!A:M,10,0)))=FALSE,"No")</f>
        <v>No</v>
      </c>
      <c r="L370" t="str" cm="1">
        <f t="array" ref="L370">IF(D370="Binding",IFERROR(_xlfn.IFS(AND(H370&gt;=$H$1,I370&gt;=$I$1),"Binding",AND(H370&gt;=$H$1,OR(J370&gt;=$J$1,K370="LB")),"Binding",AND(I370&gt;=$I$1,OR(J370&gt;=$J$1,K370="LB")),"Binding",K370="Severe LB","Binding"),"Not Binding"),"-")</f>
        <v>-</v>
      </c>
      <c r="M370">
        <f>IFERROR(_xlfn.NUMBERVALUE(VLOOKUP(A370,'FBS input file'!A:L,12,0)),"No")</f>
        <v>0</v>
      </c>
      <c r="N370" t="str">
        <f>VLOOKUP(A370,'All Plates'!A:K,3,0)</f>
        <v>Consistent Expert</v>
      </c>
      <c r="O370" t="str">
        <f>VLOOKUP(A370,'All Plates'!A:K,7,0)</f>
        <v>very high purity</v>
      </c>
      <c r="P370">
        <f t="shared" si="21"/>
        <v>-10000</v>
      </c>
      <c r="Q370" s="53">
        <f t="shared" si="22"/>
        <v>0</v>
      </c>
    </row>
    <row r="371" spans="1:17" x14ac:dyDescent="0.25">
      <c r="A371" t="str">
        <f>'All Plates'!A354</f>
        <v>P4_F05</v>
      </c>
      <c r="B371" s="5" t="str">
        <f>'All Plates'!J354</f>
        <v>9990529564</v>
      </c>
      <c r="C371" t="s">
        <v>4573</v>
      </c>
      <c r="D371" t="str">
        <f>IFERROR('All Plates'!K354,"Not Binding")</f>
        <v>Not Binding</v>
      </c>
      <c r="E371" t="str">
        <f>IF(ISNUMBER(SEARCH("Waterlogsy",VLOOKUP(A371,'FBS input file'!A:I,9,0))),"Yes","No")</f>
        <v>No</v>
      </c>
      <c r="F371" t="str">
        <f>IF(ISNUMBER(SEARCH("T2",VLOOKUP(A371,'FBS input file'!A:I,9,0))),"Yes","No")</f>
        <v>No</v>
      </c>
      <c r="G371" t="str">
        <f>IF(ISNUMBER(SEARCH("1D",VLOOKUP(A371,'FBS input file'!A:I,9,0))),"Yes","No")</f>
        <v>No</v>
      </c>
      <c r="H371" s="57">
        <f>IFERROR(_xlfn.NUMBERVALUE(VLOOKUP(A371,'FBS input file'!A:M,13,0)),0)</f>
        <v>0</v>
      </c>
      <c r="I371" s="55">
        <f>IFERROR(_xlfn.NUMBERVALUE(VLOOKUP(A371,'FBS input file'!A:M,11,0)),0)</f>
        <v>0</v>
      </c>
      <c r="J371" s="76" cm="1">
        <f t="array" aca="1" ref="J371" ca="1">IFERROR(ROUND(LOOKUP(9.99999999999999E+307,--MID(VLOOKUP(A371,'FBS input file'!A:L,10,0),MIN(FIND({0,1,2,3,4,5,6,7,8,9},VLOOKUP(A371,'FBS input file'!A:L,10,0)&amp;"0123456789")),ROW(INDIRECT("1:20")))),0),0)</f>
        <v>0</v>
      </c>
      <c r="K371" t="str" cm="1">
        <f t="array" ref="K371">_xlfn.IFS(ISNUMBER(SEARCH("*severe*",VLOOKUP(A371,'FBS input file'!A:M,10,0)))=TRUE,"Severe LB",ISNUMBER(SEARCH("*LB*",VLOOKUP(A371,'FBS input file'!A:M,10,0)))=TRUE,"LB",ISNUMBER(SEARCH("*LB*",VLOOKUP(A371,'FBS input file'!A:M,10,0)))=FALSE,"No")</f>
        <v>No</v>
      </c>
      <c r="L371" t="str" cm="1">
        <f t="array" ref="L371">IF(D371="Binding",IFERROR(_xlfn.IFS(AND(H371&gt;=$H$1,I371&gt;=$I$1),"Binding",AND(H371&gt;=$H$1,OR(J371&gt;=$J$1,K371="LB")),"Binding",AND(I371&gt;=$I$1,OR(J371&gt;=$J$1,K371="LB")),"Binding",K371="Severe LB","Binding"),"Not Binding"),"-")</f>
        <v>-</v>
      </c>
      <c r="M371">
        <f>IFERROR(_xlfn.NUMBERVALUE(VLOOKUP(A371,'FBS input file'!A:L,12,0)),"No")</f>
        <v>0</v>
      </c>
      <c r="N371" t="str">
        <f>VLOOKUP(A371,'All Plates'!A:K,3,0)</f>
        <v>Inconsistent Expert</v>
      </c>
      <c r="O371" t="str">
        <f>VLOOKUP(A371,'All Plates'!A:K,7,0)</f>
        <v>low solubility</v>
      </c>
      <c r="P371">
        <f t="shared" si="21"/>
        <v>-10000</v>
      </c>
      <c r="Q371" s="53">
        <f t="shared" si="22"/>
        <v>0</v>
      </c>
    </row>
    <row r="372" spans="1:17" x14ac:dyDescent="0.25">
      <c r="A372" t="str">
        <f>'All Plates'!A355</f>
        <v>P4_F06</v>
      </c>
      <c r="B372" s="5" t="str">
        <f>'All Plates'!J355</f>
        <v>9990529565</v>
      </c>
      <c r="C372" t="s">
        <v>4574</v>
      </c>
      <c r="D372" t="str">
        <f>IFERROR('All Plates'!K355,"Not Binding")</f>
        <v>Not Binding</v>
      </c>
      <c r="E372" t="str">
        <f>IF(ISNUMBER(SEARCH("Waterlogsy",VLOOKUP(A372,'FBS input file'!A:I,9,0))),"Yes","No")</f>
        <v>No</v>
      </c>
      <c r="F372" t="str">
        <f>IF(ISNUMBER(SEARCH("T2",VLOOKUP(A372,'FBS input file'!A:I,9,0))),"Yes","No")</f>
        <v>No</v>
      </c>
      <c r="G372" t="str">
        <f>IF(ISNUMBER(SEARCH("1D",VLOOKUP(A372,'FBS input file'!A:I,9,0))),"Yes","No")</f>
        <v>No</v>
      </c>
      <c r="H372" s="57">
        <f>IFERROR(_xlfn.NUMBERVALUE(VLOOKUP(A372,'FBS input file'!A:M,13,0)),0)</f>
        <v>0</v>
      </c>
      <c r="I372" s="55">
        <f>IFERROR(_xlfn.NUMBERVALUE(VLOOKUP(A372,'FBS input file'!A:M,11,0)),0)</f>
        <v>0</v>
      </c>
      <c r="J372" s="76" cm="1">
        <f t="array" aca="1" ref="J372" ca="1">IFERROR(ROUND(LOOKUP(9.99999999999999E+307,--MID(VLOOKUP(A372,'FBS input file'!A:L,10,0),MIN(FIND({0,1,2,3,4,5,6,7,8,9},VLOOKUP(A372,'FBS input file'!A:L,10,0)&amp;"0123456789")),ROW(INDIRECT("1:20")))),0),0)</f>
        <v>0</v>
      </c>
      <c r="K372" t="str" cm="1">
        <f t="array" ref="K372">_xlfn.IFS(ISNUMBER(SEARCH("*severe*",VLOOKUP(A372,'FBS input file'!A:M,10,0)))=TRUE,"Severe LB",ISNUMBER(SEARCH("*LB*",VLOOKUP(A372,'FBS input file'!A:M,10,0)))=TRUE,"LB",ISNUMBER(SEARCH("*LB*",VLOOKUP(A372,'FBS input file'!A:M,10,0)))=FALSE,"No")</f>
        <v>No</v>
      </c>
      <c r="L372" t="str" cm="1">
        <f t="array" ref="L372">IF(D372="Binding",IFERROR(_xlfn.IFS(AND(H372&gt;=$H$1,I372&gt;=$I$1),"Binding",AND(H372&gt;=$H$1,OR(J372&gt;=$J$1,K372="LB")),"Binding",AND(I372&gt;=$I$1,OR(J372&gt;=$J$1,K372="LB")),"Binding",K372="Severe LB","Binding"),"Not Binding"),"-")</f>
        <v>-</v>
      </c>
      <c r="M372">
        <f>IFERROR(_xlfn.NUMBERVALUE(VLOOKUP(A372,'FBS input file'!A:L,12,0)),"No")</f>
        <v>0</v>
      </c>
      <c r="N372" t="str">
        <f>VLOOKUP(A372,'All Plates'!A:K,3,0)</f>
        <v>Consistent Expert</v>
      </c>
      <c r="O372" t="str">
        <f>VLOOKUP(A372,'All Plates'!A:K,7,0)</f>
        <v>high purity*</v>
      </c>
      <c r="P372">
        <f t="shared" si="21"/>
        <v>-10000</v>
      </c>
      <c r="Q372" s="53">
        <f t="shared" si="22"/>
        <v>0</v>
      </c>
    </row>
    <row r="373" spans="1:17" x14ac:dyDescent="0.25">
      <c r="A373" t="str">
        <f>'All Plates'!A356</f>
        <v>P4_F07</v>
      </c>
      <c r="B373" s="5" t="str">
        <f>'All Plates'!J356</f>
        <v>9990529566</v>
      </c>
      <c r="C373" t="s">
        <v>4575</v>
      </c>
      <c r="D373" t="str">
        <f>IFERROR('All Plates'!K356,"Not Binding")</f>
        <v>Not Binding</v>
      </c>
      <c r="E373" t="str">
        <f>IF(ISNUMBER(SEARCH("Waterlogsy",VLOOKUP(A373,'FBS input file'!A:I,9,0))),"Yes","No")</f>
        <v>No</v>
      </c>
      <c r="F373" t="str">
        <f>IF(ISNUMBER(SEARCH("T2",VLOOKUP(A373,'FBS input file'!A:I,9,0))),"Yes","No")</f>
        <v>No</v>
      </c>
      <c r="G373" t="str">
        <f>IF(ISNUMBER(SEARCH("1D",VLOOKUP(A373,'FBS input file'!A:I,9,0))),"Yes","No")</f>
        <v>No</v>
      </c>
      <c r="H373" s="57">
        <f>IFERROR(_xlfn.NUMBERVALUE(VLOOKUP(A373,'FBS input file'!A:M,13,0)),0)</f>
        <v>0</v>
      </c>
      <c r="I373" s="55">
        <f>IFERROR(_xlfn.NUMBERVALUE(VLOOKUP(A373,'FBS input file'!A:M,11,0)),0)</f>
        <v>0</v>
      </c>
      <c r="J373" s="76" cm="1">
        <f t="array" aca="1" ref="J373" ca="1">IFERROR(ROUND(LOOKUP(9.99999999999999E+307,--MID(VLOOKUP(A373,'FBS input file'!A:L,10,0),MIN(FIND({0,1,2,3,4,5,6,7,8,9},VLOOKUP(A373,'FBS input file'!A:L,10,0)&amp;"0123456789")),ROW(INDIRECT("1:20")))),0),0)</f>
        <v>0</v>
      </c>
      <c r="K373" t="str" cm="1">
        <f t="array" ref="K373">_xlfn.IFS(ISNUMBER(SEARCH("*severe*",VLOOKUP(A373,'FBS input file'!A:M,10,0)))=TRUE,"Severe LB",ISNUMBER(SEARCH("*LB*",VLOOKUP(A373,'FBS input file'!A:M,10,0)))=TRUE,"LB",ISNUMBER(SEARCH("*LB*",VLOOKUP(A373,'FBS input file'!A:M,10,0)))=FALSE,"No")</f>
        <v>No</v>
      </c>
      <c r="L373" t="str" cm="1">
        <f t="array" ref="L373">IF(D373="Binding",IFERROR(_xlfn.IFS(AND(H373&gt;=$H$1,I373&gt;=$I$1),"Binding",AND(H373&gt;=$H$1,OR(J373&gt;=$J$1,K373="LB")),"Binding",AND(I373&gt;=$I$1,OR(J373&gt;=$J$1,K373="LB")),"Binding",K373="Severe LB","Binding"),"Not Binding"),"-")</f>
        <v>-</v>
      </c>
      <c r="M373">
        <f>IFERROR(_xlfn.NUMBERVALUE(VLOOKUP(A373,'FBS input file'!A:L,12,0)),"No")</f>
        <v>0</v>
      </c>
      <c r="N373" t="str">
        <f>VLOOKUP(A373,'All Plates'!A:K,3,0)</f>
        <v>Consistent Expert</v>
      </c>
      <c r="O373" t="str">
        <f>VLOOKUP(A373,'All Plates'!A:K,7,0)</f>
        <v>high purity</v>
      </c>
      <c r="P373">
        <f t="shared" si="21"/>
        <v>-10000</v>
      </c>
      <c r="Q373" s="53">
        <f t="shared" si="22"/>
        <v>0</v>
      </c>
    </row>
    <row r="374" spans="1:17" x14ac:dyDescent="0.25">
      <c r="A374" t="str">
        <f>'All Plates'!A357</f>
        <v>P4_F08</v>
      </c>
      <c r="B374" s="5" t="str">
        <f>'All Plates'!J357</f>
        <v>9990529567</v>
      </c>
      <c r="C374" t="s">
        <v>4576</v>
      </c>
      <c r="D374" t="str">
        <f>IFERROR('All Plates'!K357,"Not Binding")</f>
        <v>Not Binding</v>
      </c>
      <c r="E374" t="str">
        <f>IF(ISNUMBER(SEARCH("Waterlogsy",VLOOKUP(A374,'FBS input file'!A:I,9,0))),"Yes","No")</f>
        <v>No</v>
      </c>
      <c r="F374" t="str">
        <f>IF(ISNUMBER(SEARCH("T2",VLOOKUP(A374,'FBS input file'!A:I,9,0))),"Yes","No")</f>
        <v>No</v>
      </c>
      <c r="G374" t="str">
        <f>IF(ISNUMBER(SEARCH("1D",VLOOKUP(A374,'FBS input file'!A:I,9,0))),"Yes","No")</f>
        <v>No</v>
      </c>
      <c r="H374" s="57">
        <f>IFERROR(_xlfn.NUMBERVALUE(VLOOKUP(A374,'FBS input file'!A:M,13,0)),0)</f>
        <v>0</v>
      </c>
      <c r="I374" s="55">
        <f>IFERROR(_xlfn.NUMBERVALUE(VLOOKUP(A374,'FBS input file'!A:M,11,0)),0)</f>
        <v>0</v>
      </c>
      <c r="J374" s="76" cm="1">
        <f t="array" aca="1" ref="J374" ca="1">IFERROR(ROUND(LOOKUP(9.99999999999999E+307,--MID(VLOOKUP(A374,'FBS input file'!A:L,10,0),MIN(FIND({0,1,2,3,4,5,6,7,8,9},VLOOKUP(A374,'FBS input file'!A:L,10,0)&amp;"0123456789")),ROW(INDIRECT("1:20")))),0),0)</f>
        <v>0</v>
      </c>
      <c r="K374" t="str" cm="1">
        <f t="array" ref="K374">_xlfn.IFS(ISNUMBER(SEARCH("*severe*",VLOOKUP(A374,'FBS input file'!A:M,10,0)))=TRUE,"Severe LB",ISNUMBER(SEARCH("*LB*",VLOOKUP(A374,'FBS input file'!A:M,10,0)))=TRUE,"LB",ISNUMBER(SEARCH("*LB*",VLOOKUP(A374,'FBS input file'!A:M,10,0)))=FALSE,"No")</f>
        <v>No</v>
      </c>
      <c r="L374" t="str" cm="1">
        <f t="array" ref="L374">IF(D374="Binding",IFERROR(_xlfn.IFS(AND(H374&gt;=$H$1,I374&gt;=$I$1),"Binding",AND(H374&gt;=$H$1,OR(J374&gt;=$J$1,K374="LB")),"Binding",AND(I374&gt;=$I$1,OR(J374&gt;=$J$1,K374="LB")),"Binding",K374="Severe LB","Binding"),"Not Binding"),"-")</f>
        <v>-</v>
      </c>
      <c r="M374">
        <f>IFERROR(_xlfn.NUMBERVALUE(VLOOKUP(A374,'FBS input file'!A:L,12,0)),"No")</f>
        <v>0</v>
      </c>
      <c r="N374" t="str">
        <f>VLOOKUP(A374,'All Plates'!A:K,3,0)</f>
        <v>Consistent Expert</v>
      </c>
      <c r="O374" t="str">
        <f>VLOOKUP(A374,'All Plates'!A:K,7,0)</f>
        <v>high purity*</v>
      </c>
      <c r="P374">
        <f t="shared" si="21"/>
        <v>-10000</v>
      </c>
      <c r="Q374" s="53">
        <f t="shared" si="22"/>
        <v>0</v>
      </c>
    </row>
    <row r="375" spans="1:17" x14ac:dyDescent="0.25">
      <c r="A375" t="str">
        <f>'All Plates'!A359</f>
        <v>P4_F10</v>
      </c>
      <c r="B375" s="5" t="str">
        <f>'All Plates'!J359</f>
        <v>9990529569</v>
      </c>
      <c r="C375" t="s">
        <v>4578</v>
      </c>
      <c r="D375" t="str">
        <f>IFERROR('All Plates'!K359,"Not Binding")</f>
        <v>Not Binding</v>
      </c>
      <c r="E375" t="str">
        <f>IF(ISNUMBER(SEARCH("Waterlogsy",VLOOKUP(A375,'FBS input file'!A:I,9,0))),"Yes","No")</f>
        <v>No</v>
      </c>
      <c r="F375" t="str">
        <f>IF(ISNUMBER(SEARCH("T2",VLOOKUP(A375,'FBS input file'!A:I,9,0))),"Yes","No")</f>
        <v>No</v>
      </c>
      <c r="G375" t="str">
        <f>IF(ISNUMBER(SEARCH("1D",VLOOKUP(A375,'FBS input file'!A:I,9,0))),"Yes","No")</f>
        <v>No</v>
      </c>
      <c r="H375" s="57">
        <f>IFERROR(_xlfn.NUMBERVALUE(VLOOKUP(A375,'FBS input file'!A:M,13,0)),0)</f>
        <v>0</v>
      </c>
      <c r="I375" s="55">
        <f>IFERROR(_xlfn.NUMBERVALUE(VLOOKUP(A375,'FBS input file'!A:M,11,0)),0)</f>
        <v>0</v>
      </c>
      <c r="J375" s="76" cm="1">
        <f t="array" aca="1" ref="J375" ca="1">IFERROR(ROUND(LOOKUP(9.99999999999999E+307,--MID(VLOOKUP(A375,'FBS input file'!A:L,10,0),MIN(FIND({0,1,2,3,4,5,6,7,8,9},VLOOKUP(A375,'FBS input file'!A:L,10,0)&amp;"0123456789")),ROW(INDIRECT("1:20")))),0),0)</f>
        <v>0</v>
      </c>
      <c r="K375" t="str" cm="1">
        <f t="array" ref="K375">_xlfn.IFS(ISNUMBER(SEARCH("*severe*",VLOOKUP(A375,'FBS input file'!A:M,10,0)))=TRUE,"Severe LB",ISNUMBER(SEARCH("*LB*",VLOOKUP(A375,'FBS input file'!A:M,10,0)))=TRUE,"LB",ISNUMBER(SEARCH("*LB*",VLOOKUP(A375,'FBS input file'!A:M,10,0)))=FALSE,"No")</f>
        <v>No</v>
      </c>
      <c r="L375" t="str" cm="1">
        <f t="array" ref="L375">IF(D375="Binding",IFERROR(_xlfn.IFS(AND(H375&gt;=$H$1,I375&gt;=$I$1),"Binding",AND(H375&gt;=$H$1,OR(J375&gt;=$J$1,K375="LB")),"Binding",AND(I375&gt;=$I$1,OR(J375&gt;=$J$1,K375="LB")),"Binding",K375="Severe LB","Binding"),"Not Binding"),"-")</f>
        <v>-</v>
      </c>
      <c r="M375">
        <f>IFERROR(_xlfn.NUMBERVALUE(VLOOKUP(A375,'FBS input file'!A:L,12,0)),"No")</f>
        <v>0</v>
      </c>
      <c r="N375" t="str">
        <f>VLOOKUP(A375,'All Plates'!A:K,3,0)</f>
        <v>Consistent Expert</v>
      </c>
      <c r="O375" t="str">
        <f>VLOOKUP(A375,'All Plates'!A:K,7,0)</f>
        <v>very high purity</v>
      </c>
      <c r="P375">
        <f t="shared" si="21"/>
        <v>-10000</v>
      </c>
      <c r="Q375" s="53">
        <f t="shared" si="22"/>
        <v>0</v>
      </c>
    </row>
    <row r="376" spans="1:17" x14ac:dyDescent="0.25">
      <c r="A376" t="str">
        <f>'All Plates'!A360</f>
        <v>P4_F11</v>
      </c>
      <c r="B376" s="5" t="str">
        <f>'All Plates'!J360</f>
        <v>9990529570</v>
      </c>
      <c r="C376" t="s">
        <v>4579</v>
      </c>
      <c r="D376" t="str">
        <f>IFERROR('All Plates'!K360,"Not Binding")</f>
        <v>Not Binding</v>
      </c>
      <c r="E376" t="str">
        <f>IF(ISNUMBER(SEARCH("Waterlogsy",VLOOKUP(A376,'FBS input file'!A:I,9,0))),"Yes","No")</f>
        <v>No</v>
      </c>
      <c r="F376" t="str">
        <f>IF(ISNUMBER(SEARCH("T2",VLOOKUP(A376,'FBS input file'!A:I,9,0))),"Yes","No")</f>
        <v>No</v>
      </c>
      <c r="G376" t="str">
        <f>IF(ISNUMBER(SEARCH("1D",VLOOKUP(A376,'FBS input file'!A:I,9,0))),"Yes","No")</f>
        <v>No</v>
      </c>
      <c r="H376" s="57">
        <f>IFERROR(_xlfn.NUMBERVALUE(VLOOKUP(A376,'FBS input file'!A:M,13,0)),0)</f>
        <v>0</v>
      </c>
      <c r="I376" s="55">
        <f>IFERROR(_xlfn.NUMBERVALUE(VLOOKUP(A376,'FBS input file'!A:M,11,0)),0)</f>
        <v>0</v>
      </c>
      <c r="J376" s="76" cm="1">
        <f t="array" aca="1" ref="J376" ca="1">IFERROR(ROUND(LOOKUP(9.99999999999999E+307,--MID(VLOOKUP(A376,'FBS input file'!A:L,10,0),MIN(FIND({0,1,2,3,4,5,6,7,8,9},VLOOKUP(A376,'FBS input file'!A:L,10,0)&amp;"0123456789")),ROW(INDIRECT("1:20")))),0),0)</f>
        <v>0</v>
      </c>
      <c r="K376" t="str" cm="1">
        <f t="array" ref="K376">_xlfn.IFS(ISNUMBER(SEARCH("*severe*",VLOOKUP(A376,'FBS input file'!A:M,10,0)))=TRUE,"Severe LB",ISNUMBER(SEARCH("*LB*",VLOOKUP(A376,'FBS input file'!A:M,10,0)))=TRUE,"LB",ISNUMBER(SEARCH("*LB*",VLOOKUP(A376,'FBS input file'!A:M,10,0)))=FALSE,"No")</f>
        <v>No</v>
      </c>
      <c r="L376" t="str" cm="1">
        <f t="array" ref="L376">IF(D376="Binding",IFERROR(_xlfn.IFS(AND(H376&gt;=$H$1,I376&gt;=$I$1),"Binding",AND(H376&gt;=$H$1,OR(J376&gt;=$J$1,K376="LB")),"Binding",AND(I376&gt;=$I$1,OR(J376&gt;=$J$1,K376="LB")),"Binding",K376="Severe LB","Binding"),"Not Binding"),"-")</f>
        <v>-</v>
      </c>
      <c r="M376">
        <f>IFERROR(_xlfn.NUMBERVALUE(VLOOKUP(A376,'FBS input file'!A:L,12,0)),"No")</f>
        <v>0</v>
      </c>
      <c r="N376" t="str">
        <f>VLOOKUP(A376,'All Plates'!A:K,3,0)</f>
        <v>Consistent Expert</v>
      </c>
      <c r="O376" t="str">
        <f>VLOOKUP(A376,'All Plates'!A:K,7,0)</f>
        <v>high purity*</v>
      </c>
      <c r="P376">
        <f t="shared" si="21"/>
        <v>-10000</v>
      </c>
      <c r="Q376" s="53">
        <f t="shared" si="22"/>
        <v>0</v>
      </c>
    </row>
    <row r="377" spans="1:17" x14ac:dyDescent="0.25">
      <c r="A377" t="str">
        <f>'All Plates'!A361</f>
        <v>P4_F12</v>
      </c>
      <c r="B377" s="5" t="str">
        <f>'All Plates'!J361</f>
        <v>9990529571</v>
      </c>
      <c r="C377" t="s">
        <v>4580</v>
      </c>
      <c r="D377" t="str">
        <f>IFERROR('All Plates'!K361,"Not Binding")</f>
        <v>Not Binding</v>
      </c>
      <c r="E377" t="str">
        <f>IF(ISNUMBER(SEARCH("Waterlogsy",VLOOKUP(A377,'FBS input file'!A:I,9,0))),"Yes","No")</f>
        <v>No</v>
      </c>
      <c r="F377" t="str">
        <f>IF(ISNUMBER(SEARCH("T2",VLOOKUP(A377,'FBS input file'!A:I,9,0))),"Yes","No")</f>
        <v>No</v>
      </c>
      <c r="G377" t="str">
        <f>IF(ISNUMBER(SEARCH("1D",VLOOKUP(A377,'FBS input file'!A:I,9,0))),"Yes","No")</f>
        <v>No</v>
      </c>
      <c r="H377" s="57">
        <f>IFERROR(_xlfn.NUMBERVALUE(VLOOKUP(A377,'FBS input file'!A:M,13,0)),0)</f>
        <v>0</v>
      </c>
      <c r="I377" s="55">
        <f>IFERROR(_xlfn.NUMBERVALUE(VLOOKUP(A377,'FBS input file'!A:M,11,0)),0)</f>
        <v>0</v>
      </c>
      <c r="J377" s="76" cm="1">
        <f t="array" aca="1" ref="J377" ca="1">IFERROR(ROUND(LOOKUP(9.99999999999999E+307,--MID(VLOOKUP(A377,'FBS input file'!A:L,10,0),MIN(FIND({0,1,2,3,4,5,6,7,8,9},VLOOKUP(A377,'FBS input file'!A:L,10,0)&amp;"0123456789")),ROW(INDIRECT("1:20")))),0),0)</f>
        <v>0</v>
      </c>
      <c r="K377" t="str" cm="1">
        <f t="array" ref="K377">_xlfn.IFS(ISNUMBER(SEARCH("*severe*",VLOOKUP(A377,'FBS input file'!A:M,10,0)))=TRUE,"Severe LB",ISNUMBER(SEARCH("*LB*",VLOOKUP(A377,'FBS input file'!A:M,10,0)))=TRUE,"LB",ISNUMBER(SEARCH("*LB*",VLOOKUP(A377,'FBS input file'!A:M,10,0)))=FALSE,"No")</f>
        <v>No</v>
      </c>
      <c r="L377" t="str" cm="1">
        <f t="array" ref="L377">IF(D377="Binding",IFERROR(_xlfn.IFS(AND(H377&gt;=$H$1,I377&gt;=$I$1),"Binding",AND(H377&gt;=$H$1,OR(J377&gt;=$J$1,K377="LB")),"Binding",AND(I377&gt;=$I$1,OR(J377&gt;=$J$1,K377="LB")),"Binding",K377="Severe LB","Binding"),"Not Binding"),"-")</f>
        <v>-</v>
      </c>
      <c r="M377">
        <f>IFERROR(_xlfn.NUMBERVALUE(VLOOKUP(A377,'FBS input file'!A:L,12,0)),"No")</f>
        <v>0</v>
      </c>
      <c r="N377" t="str">
        <f>VLOOKUP(A377,'All Plates'!A:K,3,0)</f>
        <v>Consistent Expert</v>
      </c>
      <c r="O377" t="str">
        <f>VLOOKUP(A377,'All Plates'!A:K,7,0)</f>
        <v>very high purity</v>
      </c>
      <c r="P377">
        <f t="shared" si="21"/>
        <v>-10000</v>
      </c>
      <c r="Q377" s="53">
        <f t="shared" si="22"/>
        <v>0</v>
      </c>
    </row>
    <row r="378" spans="1:17" x14ac:dyDescent="0.25">
      <c r="A378" t="str">
        <f>'All Plates'!A362</f>
        <v>P4_G01</v>
      </c>
      <c r="B378" s="5" t="str">
        <f>'All Plates'!J362</f>
        <v>9990529559</v>
      </c>
      <c r="C378" t="s">
        <v>4581</v>
      </c>
      <c r="D378" t="str">
        <f>IFERROR('All Plates'!K362,"Not Binding")</f>
        <v>Not Binding</v>
      </c>
      <c r="E378" t="str">
        <f>IF(ISNUMBER(SEARCH("Waterlogsy",VLOOKUP(A378,'FBS input file'!A:I,9,0))),"Yes","No")</f>
        <v>No</v>
      </c>
      <c r="F378" t="str">
        <f>IF(ISNUMBER(SEARCH("T2",VLOOKUP(A378,'FBS input file'!A:I,9,0))),"Yes","No")</f>
        <v>No</v>
      </c>
      <c r="G378" t="str">
        <f>IF(ISNUMBER(SEARCH("1D",VLOOKUP(A378,'FBS input file'!A:I,9,0))),"Yes","No")</f>
        <v>No</v>
      </c>
      <c r="H378" s="57">
        <f>IFERROR(_xlfn.NUMBERVALUE(VLOOKUP(A378,'FBS input file'!A:M,13,0)),0)</f>
        <v>0</v>
      </c>
      <c r="I378" s="55">
        <f>IFERROR(_xlfn.NUMBERVALUE(VLOOKUP(A378,'FBS input file'!A:M,11,0)),0)</f>
        <v>0</v>
      </c>
      <c r="J378" s="76" cm="1">
        <f t="array" aca="1" ref="J378" ca="1">IFERROR(ROUND(LOOKUP(9.99999999999999E+307,--MID(VLOOKUP(A378,'FBS input file'!A:L,10,0),MIN(FIND({0,1,2,3,4,5,6,7,8,9},VLOOKUP(A378,'FBS input file'!A:L,10,0)&amp;"0123456789")),ROW(INDIRECT("1:20")))),0),0)</f>
        <v>0</v>
      </c>
      <c r="K378" t="str" cm="1">
        <f t="array" ref="K378">_xlfn.IFS(ISNUMBER(SEARCH("*severe*",VLOOKUP(A378,'FBS input file'!A:M,10,0)))=TRUE,"Severe LB",ISNUMBER(SEARCH("*LB*",VLOOKUP(A378,'FBS input file'!A:M,10,0)))=TRUE,"LB",ISNUMBER(SEARCH("*LB*",VLOOKUP(A378,'FBS input file'!A:M,10,0)))=FALSE,"No")</f>
        <v>No</v>
      </c>
      <c r="L378" t="str" cm="1">
        <f t="array" ref="L378">IF(D378="Binding",IFERROR(_xlfn.IFS(AND(H378&gt;=$H$1,I378&gt;=$I$1),"Binding",AND(H378&gt;=$H$1,OR(J378&gt;=$J$1,K378="LB")),"Binding",AND(I378&gt;=$I$1,OR(J378&gt;=$J$1,K378="LB")),"Binding",K378="Severe LB","Binding"),"Not Binding"),"-")</f>
        <v>-</v>
      </c>
      <c r="M378">
        <f>IFERROR(_xlfn.NUMBERVALUE(VLOOKUP(A378,'FBS input file'!A:L,12,0)),"No")</f>
        <v>0</v>
      </c>
      <c r="N378" t="str">
        <f>VLOOKUP(A378,'All Plates'!A:K,3,0)</f>
        <v>Consistent Expert</v>
      </c>
      <c r="O378" t="str">
        <f>VLOOKUP(A378,'All Plates'!A:K,7,0)</f>
        <v>high purity</v>
      </c>
      <c r="P378">
        <f t="shared" si="21"/>
        <v>-10000</v>
      </c>
      <c r="Q378" s="53">
        <f t="shared" si="22"/>
        <v>0</v>
      </c>
    </row>
    <row r="379" spans="1:17" x14ac:dyDescent="0.25">
      <c r="A379" t="str">
        <f>'All Plates'!A363</f>
        <v>P4_G02</v>
      </c>
      <c r="B379" s="5" t="str">
        <f>'All Plates'!J363</f>
        <v>9990529558</v>
      </c>
      <c r="C379" t="s">
        <v>4582</v>
      </c>
      <c r="D379" t="str">
        <f>IFERROR('All Plates'!K363,"Not Binding")</f>
        <v>Not Binding</v>
      </c>
      <c r="E379" t="str">
        <f>IF(ISNUMBER(SEARCH("Waterlogsy",VLOOKUP(A379,'FBS input file'!A:I,9,0))),"Yes","No")</f>
        <v>No</v>
      </c>
      <c r="F379" t="str">
        <f>IF(ISNUMBER(SEARCH("T2",VLOOKUP(A379,'FBS input file'!A:I,9,0))),"Yes","No")</f>
        <v>No</v>
      </c>
      <c r="G379" t="str">
        <f>IF(ISNUMBER(SEARCH("1D",VLOOKUP(A379,'FBS input file'!A:I,9,0))),"Yes","No")</f>
        <v>No</v>
      </c>
      <c r="H379" s="57">
        <f>IFERROR(_xlfn.NUMBERVALUE(VLOOKUP(A379,'FBS input file'!A:M,13,0)),0)</f>
        <v>0</v>
      </c>
      <c r="I379" s="55">
        <f>IFERROR(_xlfn.NUMBERVALUE(VLOOKUP(A379,'FBS input file'!A:M,11,0)),0)</f>
        <v>0</v>
      </c>
      <c r="J379" s="76" cm="1">
        <f t="array" aca="1" ref="J379" ca="1">IFERROR(ROUND(LOOKUP(9.99999999999999E+307,--MID(VLOOKUP(A379,'FBS input file'!A:L,10,0),MIN(FIND({0,1,2,3,4,5,6,7,8,9},VLOOKUP(A379,'FBS input file'!A:L,10,0)&amp;"0123456789")),ROW(INDIRECT("1:20")))),0),0)</f>
        <v>0</v>
      </c>
      <c r="K379" t="str" cm="1">
        <f t="array" ref="K379">_xlfn.IFS(ISNUMBER(SEARCH("*severe*",VLOOKUP(A379,'FBS input file'!A:M,10,0)))=TRUE,"Severe LB",ISNUMBER(SEARCH("*LB*",VLOOKUP(A379,'FBS input file'!A:M,10,0)))=TRUE,"LB",ISNUMBER(SEARCH("*LB*",VLOOKUP(A379,'FBS input file'!A:M,10,0)))=FALSE,"No")</f>
        <v>No</v>
      </c>
      <c r="L379" t="str" cm="1">
        <f t="array" ref="L379">IF(D379="Binding",IFERROR(_xlfn.IFS(AND(H379&gt;=$H$1,I379&gt;=$I$1),"Binding",AND(H379&gt;=$H$1,OR(J379&gt;=$J$1,K379="LB")),"Binding",AND(I379&gt;=$I$1,OR(J379&gt;=$J$1,K379="LB")),"Binding",K379="Severe LB","Binding"),"Not Binding"),"-")</f>
        <v>-</v>
      </c>
      <c r="M379">
        <f>IFERROR(_xlfn.NUMBERVALUE(VLOOKUP(A379,'FBS input file'!A:L,12,0)),"No")</f>
        <v>0</v>
      </c>
      <c r="N379" t="str">
        <f>VLOOKUP(A379,'All Plates'!A:K,3,0)</f>
        <v>Consistent Expert</v>
      </c>
      <c r="O379" t="str">
        <f>VLOOKUP(A379,'All Plates'!A:K,7,0)</f>
        <v>high purity*</v>
      </c>
      <c r="P379">
        <f t="shared" si="21"/>
        <v>-10000</v>
      </c>
      <c r="Q379" s="53">
        <f t="shared" si="22"/>
        <v>0</v>
      </c>
    </row>
    <row r="380" spans="1:17" x14ac:dyDescent="0.25">
      <c r="A380" t="str">
        <f>'All Plates'!A364</f>
        <v>P4_G03</v>
      </c>
      <c r="B380" s="5" t="str">
        <f>'All Plates'!J364</f>
        <v>9990529557</v>
      </c>
      <c r="C380" t="s">
        <v>4583</v>
      </c>
      <c r="D380" t="str">
        <f>IFERROR('All Plates'!K364,"Not Binding")</f>
        <v>Not Binding</v>
      </c>
      <c r="E380" t="str">
        <f>IF(ISNUMBER(SEARCH("Waterlogsy",VLOOKUP(A380,'FBS input file'!A:I,9,0))),"Yes","No")</f>
        <v>No</v>
      </c>
      <c r="F380" t="str">
        <f>IF(ISNUMBER(SEARCH("T2",VLOOKUP(A380,'FBS input file'!A:I,9,0))),"Yes","No")</f>
        <v>No</v>
      </c>
      <c r="G380" t="str">
        <f>IF(ISNUMBER(SEARCH("1D",VLOOKUP(A380,'FBS input file'!A:I,9,0))),"Yes","No")</f>
        <v>No</v>
      </c>
      <c r="H380" s="57">
        <f>IFERROR(_xlfn.NUMBERVALUE(VLOOKUP(A380,'FBS input file'!A:M,13,0)),0)</f>
        <v>0</v>
      </c>
      <c r="I380" s="55">
        <f>IFERROR(_xlfn.NUMBERVALUE(VLOOKUP(A380,'FBS input file'!A:M,11,0)),0)</f>
        <v>0</v>
      </c>
      <c r="J380" s="76" cm="1">
        <f t="array" aca="1" ref="J380" ca="1">IFERROR(ROUND(LOOKUP(9.99999999999999E+307,--MID(VLOOKUP(A380,'FBS input file'!A:L,10,0),MIN(FIND({0,1,2,3,4,5,6,7,8,9},VLOOKUP(A380,'FBS input file'!A:L,10,0)&amp;"0123456789")),ROW(INDIRECT("1:20")))),0),0)</f>
        <v>0</v>
      </c>
      <c r="K380" t="str" cm="1">
        <f t="array" ref="K380">_xlfn.IFS(ISNUMBER(SEARCH("*severe*",VLOOKUP(A380,'FBS input file'!A:M,10,0)))=TRUE,"Severe LB",ISNUMBER(SEARCH("*LB*",VLOOKUP(A380,'FBS input file'!A:M,10,0)))=TRUE,"LB",ISNUMBER(SEARCH("*LB*",VLOOKUP(A380,'FBS input file'!A:M,10,0)))=FALSE,"No")</f>
        <v>No</v>
      </c>
      <c r="L380" t="str" cm="1">
        <f t="array" ref="L380">IF(D380="Binding",IFERROR(_xlfn.IFS(AND(H380&gt;=$H$1,I380&gt;=$I$1),"Binding",AND(H380&gt;=$H$1,OR(J380&gt;=$J$1,K380="LB")),"Binding",AND(I380&gt;=$I$1,OR(J380&gt;=$J$1,K380="LB")),"Binding",K380="Severe LB","Binding"),"Not Binding"),"-")</f>
        <v>-</v>
      </c>
      <c r="M380">
        <f>IFERROR(_xlfn.NUMBERVALUE(VLOOKUP(A380,'FBS input file'!A:L,12,0)),"No")</f>
        <v>0</v>
      </c>
      <c r="N380" t="str">
        <f>VLOOKUP(A380,'All Plates'!A:K,3,0)</f>
        <v>Consistent Expert</v>
      </c>
      <c r="O380" t="str">
        <f>VLOOKUP(A380,'All Plates'!A:K,7,0)</f>
        <v>high purity</v>
      </c>
      <c r="P380">
        <f t="shared" si="21"/>
        <v>-10000</v>
      </c>
      <c r="Q380" s="53">
        <f t="shared" si="22"/>
        <v>0</v>
      </c>
    </row>
    <row r="381" spans="1:17" x14ac:dyDescent="0.25">
      <c r="A381" t="str">
        <f>'All Plates'!A365</f>
        <v>P4_G04</v>
      </c>
      <c r="B381" s="5" t="str">
        <f>'All Plates'!J365</f>
        <v>9990529556</v>
      </c>
      <c r="C381" t="s">
        <v>4584</v>
      </c>
      <c r="D381" t="str">
        <f>IFERROR('All Plates'!K365,"Not Binding")</f>
        <v>Not Binding</v>
      </c>
      <c r="E381" t="str">
        <f>IF(ISNUMBER(SEARCH("Waterlogsy",VLOOKUP(A381,'FBS input file'!A:I,9,0))),"Yes","No")</f>
        <v>No</v>
      </c>
      <c r="F381" t="str">
        <f>IF(ISNUMBER(SEARCH("T2",VLOOKUP(A381,'FBS input file'!A:I,9,0))),"Yes","No")</f>
        <v>No</v>
      </c>
      <c r="G381" t="str">
        <f>IF(ISNUMBER(SEARCH("1D",VLOOKUP(A381,'FBS input file'!A:I,9,0))),"Yes","No")</f>
        <v>No</v>
      </c>
      <c r="H381" s="57">
        <f>IFERROR(_xlfn.NUMBERVALUE(VLOOKUP(A381,'FBS input file'!A:M,13,0)),0)</f>
        <v>0</v>
      </c>
      <c r="I381" s="55">
        <f>IFERROR(_xlfn.NUMBERVALUE(VLOOKUP(A381,'FBS input file'!A:M,11,0)),0)</f>
        <v>0</v>
      </c>
      <c r="J381" s="76" cm="1">
        <f t="array" aca="1" ref="J381" ca="1">IFERROR(ROUND(LOOKUP(9.99999999999999E+307,--MID(VLOOKUP(A381,'FBS input file'!A:L,10,0),MIN(FIND({0,1,2,3,4,5,6,7,8,9},VLOOKUP(A381,'FBS input file'!A:L,10,0)&amp;"0123456789")),ROW(INDIRECT("1:20")))),0),0)</f>
        <v>0</v>
      </c>
      <c r="K381" t="str" cm="1">
        <f t="array" ref="K381">_xlfn.IFS(ISNUMBER(SEARCH("*severe*",VLOOKUP(A381,'FBS input file'!A:M,10,0)))=TRUE,"Severe LB",ISNUMBER(SEARCH("*LB*",VLOOKUP(A381,'FBS input file'!A:M,10,0)))=TRUE,"LB",ISNUMBER(SEARCH("*LB*",VLOOKUP(A381,'FBS input file'!A:M,10,0)))=FALSE,"No")</f>
        <v>No</v>
      </c>
      <c r="L381" t="str" cm="1">
        <f t="array" ref="L381">IF(D381="Binding",IFERROR(_xlfn.IFS(AND(H381&gt;=$H$1,I381&gt;=$I$1),"Binding",AND(H381&gt;=$H$1,OR(J381&gt;=$J$1,K381="LB")),"Binding",AND(I381&gt;=$I$1,OR(J381&gt;=$J$1,K381="LB")),"Binding",K381="Severe LB","Binding"),"Not Binding"),"-")</f>
        <v>-</v>
      </c>
      <c r="M381">
        <f>IFERROR(_xlfn.NUMBERVALUE(VLOOKUP(A381,'FBS input file'!A:L,12,0)),"No")</f>
        <v>0</v>
      </c>
      <c r="N381" t="str">
        <f>VLOOKUP(A381,'All Plates'!A:K,3,0)</f>
        <v>Consistent Expert</v>
      </c>
      <c r="O381" t="str">
        <f>VLOOKUP(A381,'All Plates'!A:K,7,0)</f>
        <v>high purity*</v>
      </c>
      <c r="P381">
        <f t="shared" si="21"/>
        <v>-10000</v>
      </c>
      <c r="Q381" s="53">
        <f t="shared" si="22"/>
        <v>0</v>
      </c>
    </row>
    <row r="382" spans="1:17" x14ac:dyDescent="0.25">
      <c r="A382" t="str">
        <f>'All Plates'!A366</f>
        <v>P4_G05</v>
      </c>
      <c r="B382" s="5" t="str">
        <f>'All Plates'!J366</f>
        <v>9990529555</v>
      </c>
      <c r="C382" t="s">
        <v>4585</v>
      </c>
      <c r="D382" t="str">
        <f>IFERROR('All Plates'!K366,"Not Binding")</f>
        <v>Not Binding</v>
      </c>
      <c r="E382" t="str">
        <f>IF(ISNUMBER(SEARCH("Waterlogsy",VLOOKUP(A382,'FBS input file'!A:I,9,0))),"Yes","No")</f>
        <v>No</v>
      </c>
      <c r="F382" t="str">
        <f>IF(ISNUMBER(SEARCH("T2",VLOOKUP(A382,'FBS input file'!A:I,9,0))),"Yes","No")</f>
        <v>No</v>
      </c>
      <c r="G382" t="str">
        <f>IF(ISNUMBER(SEARCH("1D",VLOOKUP(A382,'FBS input file'!A:I,9,0))),"Yes","No")</f>
        <v>No</v>
      </c>
      <c r="H382" s="57">
        <f>IFERROR(_xlfn.NUMBERVALUE(VLOOKUP(A382,'FBS input file'!A:M,13,0)),0)</f>
        <v>0</v>
      </c>
      <c r="I382" s="55">
        <f>IFERROR(_xlfn.NUMBERVALUE(VLOOKUP(A382,'FBS input file'!A:M,11,0)),0)</f>
        <v>0</v>
      </c>
      <c r="J382" s="76" cm="1">
        <f t="array" aca="1" ref="J382" ca="1">IFERROR(ROUND(LOOKUP(9.99999999999999E+307,--MID(VLOOKUP(A382,'FBS input file'!A:L,10,0),MIN(FIND({0,1,2,3,4,5,6,7,8,9},VLOOKUP(A382,'FBS input file'!A:L,10,0)&amp;"0123456789")),ROW(INDIRECT("1:20")))),0),0)</f>
        <v>0</v>
      </c>
      <c r="K382" t="str" cm="1">
        <f t="array" ref="K382">_xlfn.IFS(ISNUMBER(SEARCH("*severe*",VLOOKUP(A382,'FBS input file'!A:M,10,0)))=TRUE,"Severe LB",ISNUMBER(SEARCH("*LB*",VLOOKUP(A382,'FBS input file'!A:M,10,0)))=TRUE,"LB",ISNUMBER(SEARCH("*LB*",VLOOKUP(A382,'FBS input file'!A:M,10,0)))=FALSE,"No")</f>
        <v>No</v>
      </c>
      <c r="L382" t="str" cm="1">
        <f t="array" ref="L382">IF(D382="Binding",IFERROR(_xlfn.IFS(AND(H382&gt;=$H$1,I382&gt;=$I$1),"Binding",AND(H382&gt;=$H$1,OR(J382&gt;=$J$1,K382="LB")),"Binding",AND(I382&gt;=$I$1,OR(J382&gt;=$J$1,K382="LB")),"Binding",K382="Severe LB","Binding"),"Not Binding"),"-")</f>
        <v>-</v>
      </c>
      <c r="M382">
        <f>IFERROR(_xlfn.NUMBERVALUE(VLOOKUP(A382,'FBS input file'!A:L,12,0)),"No")</f>
        <v>0</v>
      </c>
      <c r="N382" t="str">
        <f>VLOOKUP(A382,'All Plates'!A:K,3,0)</f>
        <v>Inconsistent Expert</v>
      </c>
      <c r="O382" t="str">
        <f>VLOOKUP(A382,'All Plates'!A:K,7,0)</f>
        <v>low solubility</v>
      </c>
      <c r="P382">
        <f t="shared" si="21"/>
        <v>-10000</v>
      </c>
      <c r="Q382" s="53">
        <f t="shared" si="22"/>
        <v>0</v>
      </c>
    </row>
    <row r="383" spans="1:17" x14ac:dyDescent="0.25">
      <c r="A383" t="str">
        <f>'All Plates'!A367</f>
        <v>P4_G06</v>
      </c>
      <c r="B383" s="5" t="str">
        <f>'All Plates'!J367</f>
        <v>9990529554</v>
      </c>
      <c r="C383" t="s">
        <v>4586</v>
      </c>
      <c r="D383" t="str">
        <f>IFERROR('All Plates'!K367,"Not Binding")</f>
        <v>Not Binding</v>
      </c>
      <c r="E383" t="str">
        <f>IF(ISNUMBER(SEARCH("Waterlogsy",VLOOKUP(A383,'FBS input file'!A:I,9,0))),"Yes","No")</f>
        <v>No</v>
      </c>
      <c r="F383" t="str">
        <f>IF(ISNUMBER(SEARCH("T2",VLOOKUP(A383,'FBS input file'!A:I,9,0))),"Yes","No")</f>
        <v>No</v>
      </c>
      <c r="G383" t="str">
        <f>IF(ISNUMBER(SEARCH("1D",VLOOKUP(A383,'FBS input file'!A:I,9,0))),"Yes","No")</f>
        <v>No</v>
      </c>
      <c r="H383" s="57">
        <f>IFERROR(_xlfn.NUMBERVALUE(VLOOKUP(A383,'FBS input file'!A:M,13,0)),0)</f>
        <v>0</v>
      </c>
      <c r="I383" s="55">
        <f>IFERROR(_xlfn.NUMBERVALUE(VLOOKUP(A383,'FBS input file'!A:M,11,0)),0)</f>
        <v>0</v>
      </c>
      <c r="J383" s="76" cm="1">
        <f t="array" aca="1" ref="J383" ca="1">IFERROR(ROUND(LOOKUP(9.99999999999999E+307,--MID(VLOOKUP(A383,'FBS input file'!A:L,10,0),MIN(FIND({0,1,2,3,4,5,6,7,8,9},VLOOKUP(A383,'FBS input file'!A:L,10,0)&amp;"0123456789")),ROW(INDIRECT("1:20")))),0),0)</f>
        <v>0</v>
      </c>
      <c r="K383" t="str" cm="1">
        <f t="array" ref="K383">_xlfn.IFS(ISNUMBER(SEARCH("*severe*",VLOOKUP(A383,'FBS input file'!A:M,10,0)))=TRUE,"Severe LB",ISNUMBER(SEARCH("*LB*",VLOOKUP(A383,'FBS input file'!A:M,10,0)))=TRUE,"LB",ISNUMBER(SEARCH("*LB*",VLOOKUP(A383,'FBS input file'!A:M,10,0)))=FALSE,"No")</f>
        <v>No</v>
      </c>
      <c r="L383" t="str" cm="1">
        <f t="array" ref="L383">IF(D383="Binding",IFERROR(_xlfn.IFS(AND(H383&gt;=$H$1,I383&gt;=$I$1),"Binding",AND(H383&gt;=$H$1,OR(J383&gt;=$J$1,K383="LB")),"Binding",AND(I383&gt;=$I$1,OR(J383&gt;=$J$1,K383="LB")),"Binding",K383="Severe LB","Binding"),"Not Binding"),"-")</f>
        <v>-</v>
      </c>
      <c r="M383">
        <f>IFERROR(_xlfn.NUMBERVALUE(VLOOKUP(A383,'FBS input file'!A:L,12,0)),"No")</f>
        <v>0</v>
      </c>
      <c r="N383" t="str">
        <f>VLOOKUP(A383,'All Plates'!A:K,3,0)</f>
        <v>Consistent Expert</v>
      </c>
      <c r="O383" t="str">
        <f>VLOOKUP(A383,'All Plates'!A:K,7,0)</f>
        <v>high purity</v>
      </c>
      <c r="P383">
        <f t="shared" si="21"/>
        <v>-10000</v>
      </c>
      <c r="Q383" s="53">
        <f t="shared" si="22"/>
        <v>0</v>
      </c>
    </row>
    <row r="384" spans="1:17" x14ac:dyDescent="0.25">
      <c r="A384" t="str">
        <f>'All Plates'!A368</f>
        <v>P4_G07</v>
      </c>
      <c r="B384" s="5" t="str">
        <f>'All Plates'!J368</f>
        <v>9990529553</v>
      </c>
      <c r="C384" t="s">
        <v>4587</v>
      </c>
      <c r="D384" t="str">
        <f>IFERROR('All Plates'!K368,"Not Binding")</f>
        <v>Not Binding</v>
      </c>
      <c r="E384" t="str">
        <f>IF(ISNUMBER(SEARCH("Waterlogsy",VLOOKUP(A384,'FBS input file'!A:I,9,0))),"Yes","No")</f>
        <v>No</v>
      </c>
      <c r="F384" t="str">
        <f>IF(ISNUMBER(SEARCH("T2",VLOOKUP(A384,'FBS input file'!A:I,9,0))),"Yes","No")</f>
        <v>No</v>
      </c>
      <c r="G384" t="str">
        <f>IF(ISNUMBER(SEARCH("1D",VLOOKUP(A384,'FBS input file'!A:I,9,0))),"Yes","No")</f>
        <v>No</v>
      </c>
      <c r="H384" s="57">
        <f>IFERROR(_xlfn.NUMBERVALUE(VLOOKUP(A384,'FBS input file'!A:M,13,0)),0)</f>
        <v>0</v>
      </c>
      <c r="I384" s="55">
        <f>IFERROR(_xlfn.NUMBERVALUE(VLOOKUP(A384,'FBS input file'!A:M,11,0)),0)</f>
        <v>0</v>
      </c>
      <c r="J384" s="76" cm="1">
        <f t="array" aca="1" ref="J384" ca="1">IFERROR(ROUND(LOOKUP(9.99999999999999E+307,--MID(VLOOKUP(A384,'FBS input file'!A:L,10,0),MIN(FIND({0,1,2,3,4,5,6,7,8,9},VLOOKUP(A384,'FBS input file'!A:L,10,0)&amp;"0123456789")),ROW(INDIRECT("1:20")))),0),0)</f>
        <v>0</v>
      </c>
      <c r="K384" t="str" cm="1">
        <f t="array" ref="K384">_xlfn.IFS(ISNUMBER(SEARCH("*severe*",VLOOKUP(A384,'FBS input file'!A:M,10,0)))=TRUE,"Severe LB",ISNUMBER(SEARCH("*LB*",VLOOKUP(A384,'FBS input file'!A:M,10,0)))=TRUE,"LB",ISNUMBER(SEARCH("*LB*",VLOOKUP(A384,'FBS input file'!A:M,10,0)))=FALSE,"No")</f>
        <v>No</v>
      </c>
      <c r="L384" t="str" cm="1">
        <f t="array" ref="L384">IF(D384="Binding",IFERROR(_xlfn.IFS(AND(H384&gt;=$H$1,I384&gt;=$I$1),"Binding",AND(H384&gt;=$H$1,OR(J384&gt;=$J$1,K384="LB")),"Binding",AND(I384&gt;=$I$1,OR(J384&gt;=$J$1,K384="LB")),"Binding",K384="Severe LB","Binding"),"Not Binding"),"-")</f>
        <v>-</v>
      </c>
      <c r="M384">
        <f>IFERROR(_xlfn.NUMBERVALUE(VLOOKUP(A384,'FBS input file'!A:L,12,0)),"No")</f>
        <v>0</v>
      </c>
      <c r="N384" t="str">
        <f>VLOOKUP(A384,'All Plates'!A:K,3,0)</f>
        <v>Consistent Expert</v>
      </c>
      <c r="O384" t="str">
        <f>VLOOKUP(A384,'All Plates'!A:K,7,0)</f>
        <v>high purity</v>
      </c>
      <c r="P384">
        <f t="shared" si="21"/>
        <v>-10000</v>
      </c>
      <c r="Q384" s="53">
        <f t="shared" si="22"/>
        <v>0</v>
      </c>
    </row>
    <row r="385" spans="1:17" x14ac:dyDescent="0.25">
      <c r="A385" t="str">
        <f>'All Plates'!A369</f>
        <v>P4_G08</v>
      </c>
      <c r="B385" s="5" t="str">
        <f>'All Plates'!J369</f>
        <v>9990529552</v>
      </c>
      <c r="C385" t="s">
        <v>4588</v>
      </c>
      <c r="D385" t="str">
        <f>IFERROR('All Plates'!K369,"Not Binding")</f>
        <v>Not Binding</v>
      </c>
      <c r="E385" t="str">
        <f>IF(ISNUMBER(SEARCH("Waterlogsy",VLOOKUP(A385,'FBS input file'!A:I,9,0))),"Yes","No")</f>
        <v>No</v>
      </c>
      <c r="F385" t="str">
        <f>IF(ISNUMBER(SEARCH("T2",VLOOKUP(A385,'FBS input file'!A:I,9,0))),"Yes","No")</f>
        <v>No</v>
      </c>
      <c r="G385" t="str">
        <f>IF(ISNUMBER(SEARCH("1D",VLOOKUP(A385,'FBS input file'!A:I,9,0))),"Yes","No")</f>
        <v>No</v>
      </c>
      <c r="H385" s="57">
        <f>IFERROR(_xlfn.NUMBERVALUE(VLOOKUP(A385,'FBS input file'!A:M,13,0)),0)</f>
        <v>0</v>
      </c>
      <c r="I385" s="55">
        <f>IFERROR(_xlfn.NUMBERVALUE(VLOOKUP(A385,'FBS input file'!A:M,11,0)),0)</f>
        <v>0</v>
      </c>
      <c r="J385" s="76" cm="1">
        <f t="array" aca="1" ref="J385" ca="1">IFERROR(ROUND(LOOKUP(9.99999999999999E+307,--MID(VLOOKUP(A385,'FBS input file'!A:L,10,0),MIN(FIND({0,1,2,3,4,5,6,7,8,9},VLOOKUP(A385,'FBS input file'!A:L,10,0)&amp;"0123456789")),ROW(INDIRECT("1:20")))),0),0)</f>
        <v>0</v>
      </c>
      <c r="K385" t="str" cm="1">
        <f t="array" ref="K385">_xlfn.IFS(ISNUMBER(SEARCH("*severe*",VLOOKUP(A385,'FBS input file'!A:M,10,0)))=TRUE,"Severe LB",ISNUMBER(SEARCH("*LB*",VLOOKUP(A385,'FBS input file'!A:M,10,0)))=TRUE,"LB",ISNUMBER(SEARCH("*LB*",VLOOKUP(A385,'FBS input file'!A:M,10,0)))=FALSE,"No")</f>
        <v>No</v>
      </c>
      <c r="L385" t="str" cm="1">
        <f t="array" ref="L385">IF(D385="Binding",IFERROR(_xlfn.IFS(AND(H385&gt;=$H$1,I385&gt;=$I$1),"Binding",AND(H385&gt;=$H$1,OR(J385&gt;=$J$1,K385="LB")),"Binding",AND(I385&gt;=$I$1,OR(J385&gt;=$J$1,K385="LB")),"Binding",K385="Severe LB","Binding"),"Not Binding"),"-")</f>
        <v>-</v>
      </c>
      <c r="M385">
        <f>IFERROR(_xlfn.NUMBERVALUE(VLOOKUP(A385,'FBS input file'!A:L,12,0)),"No")</f>
        <v>0</v>
      </c>
      <c r="N385" t="str">
        <f>VLOOKUP(A385,'All Plates'!A:K,3,0)</f>
        <v>Consistent Expert</v>
      </c>
      <c r="O385" t="str">
        <f>VLOOKUP(A385,'All Plates'!A:K,7,0)</f>
        <v>high purity</v>
      </c>
      <c r="P385">
        <f t="shared" si="21"/>
        <v>-10000</v>
      </c>
      <c r="Q385" s="53">
        <f t="shared" si="22"/>
        <v>0</v>
      </c>
    </row>
    <row r="386" spans="1:17" x14ac:dyDescent="0.25">
      <c r="A386" t="str">
        <f>'All Plates'!A370</f>
        <v>P4_G09</v>
      </c>
      <c r="B386" s="5" t="str">
        <f>'All Plates'!J370</f>
        <v>9990529551</v>
      </c>
      <c r="C386" t="s">
        <v>4589</v>
      </c>
      <c r="D386" t="str">
        <f>IFERROR('All Plates'!K370,"Not Binding")</f>
        <v>Not Binding</v>
      </c>
      <c r="E386" t="str">
        <f>IF(ISNUMBER(SEARCH("Waterlogsy",VLOOKUP(A386,'FBS input file'!A:I,9,0))),"Yes","No")</f>
        <v>No</v>
      </c>
      <c r="F386" t="str">
        <f>IF(ISNUMBER(SEARCH("T2",VLOOKUP(A386,'FBS input file'!A:I,9,0))),"Yes","No")</f>
        <v>No</v>
      </c>
      <c r="G386" t="str">
        <f>IF(ISNUMBER(SEARCH("1D",VLOOKUP(A386,'FBS input file'!A:I,9,0))),"Yes","No")</f>
        <v>No</v>
      </c>
      <c r="H386" s="57">
        <f>IFERROR(_xlfn.NUMBERVALUE(VLOOKUP(A386,'FBS input file'!A:M,13,0)),0)</f>
        <v>0</v>
      </c>
      <c r="I386" s="55">
        <f>IFERROR(_xlfn.NUMBERVALUE(VLOOKUP(A386,'FBS input file'!A:M,11,0)),0)</f>
        <v>0</v>
      </c>
      <c r="J386" s="76" cm="1">
        <f t="array" aca="1" ref="J386" ca="1">IFERROR(ROUND(LOOKUP(9.99999999999999E+307,--MID(VLOOKUP(A386,'FBS input file'!A:L,10,0),MIN(FIND({0,1,2,3,4,5,6,7,8,9},VLOOKUP(A386,'FBS input file'!A:L,10,0)&amp;"0123456789")),ROW(INDIRECT("1:20")))),0),0)</f>
        <v>0</v>
      </c>
      <c r="K386" t="str" cm="1">
        <f t="array" ref="K386">_xlfn.IFS(ISNUMBER(SEARCH("*severe*",VLOOKUP(A386,'FBS input file'!A:M,10,0)))=TRUE,"Severe LB",ISNUMBER(SEARCH("*LB*",VLOOKUP(A386,'FBS input file'!A:M,10,0)))=TRUE,"LB",ISNUMBER(SEARCH("*LB*",VLOOKUP(A386,'FBS input file'!A:M,10,0)))=FALSE,"No")</f>
        <v>No</v>
      </c>
      <c r="L386" t="str" cm="1">
        <f t="array" ref="L386">IF(D386="Binding",IFERROR(_xlfn.IFS(AND(H386&gt;=$H$1,I386&gt;=$I$1),"Binding",AND(H386&gt;=$H$1,OR(J386&gt;=$J$1,K386="LB")),"Binding",AND(I386&gt;=$I$1,OR(J386&gt;=$J$1,K386="LB")),"Binding",K386="Severe LB","Binding"),"Not Binding"),"-")</f>
        <v>-</v>
      </c>
      <c r="M386">
        <f>IFERROR(_xlfn.NUMBERVALUE(VLOOKUP(A386,'FBS input file'!A:L,12,0)),"No")</f>
        <v>0</v>
      </c>
      <c r="N386" t="str">
        <f>VLOOKUP(A386,'All Plates'!A:K,3,0)</f>
        <v>Consistent Expert</v>
      </c>
      <c r="O386" t="str">
        <f>VLOOKUP(A386,'All Plates'!A:K,7,0)</f>
        <v>very high purity</v>
      </c>
      <c r="P386">
        <f t="shared" si="21"/>
        <v>-10000</v>
      </c>
      <c r="Q386" s="53">
        <f t="shared" si="22"/>
        <v>0</v>
      </c>
    </row>
    <row r="387" spans="1:17" x14ac:dyDescent="0.25">
      <c r="A387" t="str">
        <f>'All Plates'!A371</f>
        <v>P4_G10</v>
      </c>
      <c r="B387" s="5" t="str">
        <f>'All Plates'!J371</f>
        <v>9990529550</v>
      </c>
      <c r="C387" t="s">
        <v>4590</v>
      </c>
      <c r="D387" t="str">
        <f>IFERROR('All Plates'!K371,"Not Binding")</f>
        <v>Not Binding</v>
      </c>
      <c r="E387" t="str">
        <f>IF(ISNUMBER(SEARCH("Waterlogsy",VLOOKUP(A387,'FBS input file'!A:I,9,0))),"Yes","No")</f>
        <v>No</v>
      </c>
      <c r="F387" t="str">
        <f>IF(ISNUMBER(SEARCH("T2",VLOOKUP(A387,'FBS input file'!A:I,9,0))),"Yes","No")</f>
        <v>No</v>
      </c>
      <c r="G387" t="str">
        <f>IF(ISNUMBER(SEARCH("1D",VLOOKUP(A387,'FBS input file'!A:I,9,0))),"Yes","No")</f>
        <v>No</v>
      </c>
      <c r="H387" s="57">
        <f>IFERROR(_xlfn.NUMBERVALUE(VLOOKUP(A387,'FBS input file'!A:M,13,0)),0)</f>
        <v>0</v>
      </c>
      <c r="I387" s="55">
        <f>IFERROR(_xlfn.NUMBERVALUE(VLOOKUP(A387,'FBS input file'!A:M,11,0)),0)</f>
        <v>0</v>
      </c>
      <c r="J387" s="76" cm="1">
        <f t="array" aca="1" ref="J387" ca="1">IFERROR(ROUND(LOOKUP(9.99999999999999E+307,--MID(VLOOKUP(A387,'FBS input file'!A:L,10,0),MIN(FIND({0,1,2,3,4,5,6,7,8,9},VLOOKUP(A387,'FBS input file'!A:L,10,0)&amp;"0123456789")),ROW(INDIRECT("1:20")))),0),0)</f>
        <v>0</v>
      </c>
      <c r="K387" t="str" cm="1">
        <f t="array" ref="K387">_xlfn.IFS(ISNUMBER(SEARCH("*severe*",VLOOKUP(A387,'FBS input file'!A:M,10,0)))=TRUE,"Severe LB",ISNUMBER(SEARCH("*LB*",VLOOKUP(A387,'FBS input file'!A:M,10,0)))=TRUE,"LB",ISNUMBER(SEARCH("*LB*",VLOOKUP(A387,'FBS input file'!A:M,10,0)))=FALSE,"No")</f>
        <v>No</v>
      </c>
      <c r="L387" t="str" cm="1">
        <f t="array" ref="L387">IF(D387="Binding",IFERROR(_xlfn.IFS(AND(H387&gt;=$H$1,I387&gt;=$I$1),"Binding",AND(H387&gt;=$H$1,OR(J387&gt;=$J$1,K387="LB")),"Binding",AND(I387&gt;=$I$1,OR(J387&gt;=$J$1,K387="LB")),"Binding",K387="Severe LB","Binding"),"Not Binding"),"-")</f>
        <v>-</v>
      </c>
      <c r="M387">
        <f>IFERROR(_xlfn.NUMBERVALUE(VLOOKUP(A387,'FBS input file'!A:L,12,0)),"No")</f>
        <v>0</v>
      </c>
      <c r="N387" t="str">
        <f>VLOOKUP(A387,'All Plates'!A:K,3,0)</f>
        <v>Consistent Expert</v>
      </c>
      <c r="O387" t="str">
        <f>VLOOKUP(A387,'All Plates'!A:K,7,0)</f>
        <v>very high purity</v>
      </c>
      <c r="P387">
        <f t="shared" ref="P387:P450" si="23">IF(OR(E387="Yes",F387="Yes",G387="Yes"),IF(AND(D387="Binding",N387="Inconsistent Expert"),"No","Good"),-10000)</f>
        <v>-10000</v>
      </c>
      <c r="Q387" s="53">
        <f t="shared" ref="Q387:Q450" si="24">IFERROR((I387/($S$2*$R$4))*1000,"No")</f>
        <v>0</v>
      </c>
    </row>
    <row r="388" spans="1:17" x14ac:dyDescent="0.25">
      <c r="A388" t="str">
        <f>'All Plates'!A372</f>
        <v>P4_G11</v>
      </c>
      <c r="B388" s="5" t="str">
        <f>'All Plates'!J372</f>
        <v>9990529549</v>
      </c>
      <c r="C388" t="s">
        <v>4591</v>
      </c>
      <c r="D388" t="str">
        <f>IFERROR('All Plates'!K372,"Not Binding")</f>
        <v>Not Binding</v>
      </c>
      <c r="E388" t="str">
        <f>IF(ISNUMBER(SEARCH("Waterlogsy",VLOOKUP(A388,'FBS input file'!A:I,9,0))),"Yes","No")</f>
        <v>No</v>
      </c>
      <c r="F388" t="str">
        <f>IF(ISNUMBER(SEARCH("T2",VLOOKUP(A388,'FBS input file'!A:I,9,0))),"Yes","No")</f>
        <v>No</v>
      </c>
      <c r="G388" t="str">
        <f>IF(ISNUMBER(SEARCH("1D",VLOOKUP(A388,'FBS input file'!A:I,9,0))),"Yes","No")</f>
        <v>No</v>
      </c>
      <c r="H388" s="57">
        <f>IFERROR(_xlfn.NUMBERVALUE(VLOOKUP(A388,'FBS input file'!A:M,13,0)),0)</f>
        <v>0</v>
      </c>
      <c r="I388" s="55">
        <f>IFERROR(_xlfn.NUMBERVALUE(VLOOKUP(A388,'FBS input file'!A:M,11,0)),0)</f>
        <v>0</v>
      </c>
      <c r="J388" s="76" cm="1">
        <f t="array" aca="1" ref="J388" ca="1">IFERROR(ROUND(LOOKUP(9.99999999999999E+307,--MID(VLOOKUP(A388,'FBS input file'!A:L,10,0),MIN(FIND({0,1,2,3,4,5,6,7,8,9},VLOOKUP(A388,'FBS input file'!A:L,10,0)&amp;"0123456789")),ROW(INDIRECT("1:20")))),0),0)</f>
        <v>0</v>
      </c>
      <c r="K388" t="str" cm="1">
        <f t="array" ref="K388">_xlfn.IFS(ISNUMBER(SEARCH("*severe*",VLOOKUP(A388,'FBS input file'!A:M,10,0)))=TRUE,"Severe LB",ISNUMBER(SEARCH("*LB*",VLOOKUP(A388,'FBS input file'!A:M,10,0)))=TRUE,"LB",ISNUMBER(SEARCH("*LB*",VLOOKUP(A388,'FBS input file'!A:M,10,0)))=FALSE,"No")</f>
        <v>No</v>
      </c>
      <c r="L388" t="str" cm="1">
        <f t="array" ref="L388">IF(D388="Binding",IFERROR(_xlfn.IFS(AND(H388&gt;=$H$1,I388&gt;=$I$1),"Binding",AND(H388&gt;=$H$1,OR(J388&gt;=$J$1,K388="LB")),"Binding",AND(I388&gt;=$I$1,OR(J388&gt;=$J$1,K388="LB")),"Binding",K388="Severe LB","Binding"),"Not Binding"),"-")</f>
        <v>-</v>
      </c>
      <c r="M388">
        <f>IFERROR(_xlfn.NUMBERVALUE(VLOOKUP(A388,'FBS input file'!A:L,12,0)),"No")</f>
        <v>0</v>
      </c>
      <c r="N388" t="str">
        <f>VLOOKUP(A388,'All Plates'!A:K,3,0)</f>
        <v>Inconsistent Expert</v>
      </c>
      <c r="O388" t="str">
        <f>VLOOKUP(A388,'All Plates'!A:K,7,0)</f>
        <v>low solubility</v>
      </c>
      <c r="P388">
        <f t="shared" si="23"/>
        <v>-10000</v>
      </c>
      <c r="Q388" s="53">
        <f t="shared" si="24"/>
        <v>0</v>
      </c>
    </row>
    <row r="389" spans="1:17" x14ac:dyDescent="0.25">
      <c r="A389" t="str">
        <f>'All Plates'!A373</f>
        <v>P4_G12</v>
      </c>
      <c r="B389" s="5" t="str">
        <f>'All Plates'!J373</f>
        <v>9990529548</v>
      </c>
      <c r="C389" t="s">
        <v>4592</v>
      </c>
      <c r="D389" t="str">
        <f>IFERROR('All Plates'!K373,"Not Binding")</f>
        <v>Not Binding</v>
      </c>
      <c r="E389" t="str">
        <f>IF(ISNUMBER(SEARCH("Waterlogsy",VLOOKUP(A389,'FBS input file'!A:I,9,0))),"Yes","No")</f>
        <v>No</v>
      </c>
      <c r="F389" t="str">
        <f>IF(ISNUMBER(SEARCH("T2",VLOOKUP(A389,'FBS input file'!A:I,9,0))),"Yes","No")</f>
        <v>No</v>
      </c>
      <c r="G389" t="str">
        <f>IF(ISNUMBER(SEARCH("1D",VLOOKUP(A389,'FBS input file'!A:I,9,0))),"Yes","No")</f>
        <v>No</v>
      </c>
      <c r="H389" s="57">
        <f>IFERROR(_xlfn.NUMBERVALUE(VLOOKUP(A389,'FBS input file'!A:M,13,0)),0)</f>
        <v>0</v>
      </c>
      <c r="I389" s="55">
        <f>IFERROR(_xlfn.NUMBERVALUE(VLOOKUP(A389,'FBS input file'!A:M,11,0)),0)</f>
        <v>0</v>
      </c>
      <c r="J389" s="76" cm="1">
        <f t="array" aca="1" ref="J389" ca="1">IFERROR(ROUND(LOOKUP(9.99999999999999E+307,--MID(VLOOKUP(A389,'FBS input file'!A:L,10,0),MIN(FIND({0,1,2,3,4,5,6,7,8,9},VLOOKUP(A389,'FBS input file'!A:L,10,0)&amp;"0123456789")),ROW(INDIRECT("1:20")))),0),0)</f>
        <v>0</v>
      </c>
      <c r="K389" t="str" cm="1">
        <f t="array" ref="K389">_xlfn.IFS(ISNUMBER(SEARCH("*severe*",VLOOKUP(A389,'FBS input file'!A:M,10,0)))=TRUE,"Severe LB",ISNUMBER(SEARCH("*LB*",VLOOKUP(A389,'FBS input file'!A:M,10,0)))=TRUE,"LB",ISNUMBER(SEARCH("*LB*",VLOOKUP(A389,'FBS input file'!A:M,10,0)))=FALSE,"No")</f>
        <v>No</v>
      </c>
      <c r="L389" t="str" cm="1">
        <f t="array" ref="L389">IF(D389="Binding",IFERROR(_xlfn.IFS(AND(H389&gt;=$H$1,I389&gt;=$I$1),"Binding",AND(H389&gt;=$H$1,OR(J389&gt;=$J$1,K389="LB")),"Binding",AND(I389&gt;=$I$1,OR(J389&gt;=$J$1,K389="LB")),"Binding",K389="Severe LB","Binding"),"Not Binding"),"-")</f>
        <v>-</v>
      </c>
      <c r="M389">
        <f>IFERROR(_xlfn.NUMBERVALUE(VLOOKUP(A389,'FBS input file'!A:L,12,0)),"No")</f>
        <v>0</v>
      </c>
      <c r="N389" t="str">
        <f>VLOOKUP(A389,'All Plates'!A:K,3,0)</f>
        <v>Consistent Expert</v>
      </c>
      <c r="O389" t="str">
        <f>VLOOKUP(A389,'All Plates'!A:K,7,0)</f>
        <v>medium purity*</v>
      </c>
      <c r="P389">
        <f t="shared" si="23"/>
        <v>-10000</v>
      </c>
      <c r="Q389" s="53">
        <f t="shared" si="24"/>
        <v>0</v>
      </c>
    </row>
    <row r="390" spans="1:17" x14ac:dyDescent="0.25">
      <c r="A390" t="str">
        <f>'All Plates'!A374</f>
        <v>P4_H01</v>
      </c>
      <c r="B390" s="5" t="str">
        <f>'All Plates'!J374</f>
        <v>9990529536</v>
      </c>
      <c r="C390" t="s">
        <v>4593</v>
      </c>
      <c r="D390" t="str">
        <f>IFERROR('All Plates'!K374,"Not Binding")</f>
        <v>Not Binding</v>
      </c>
      <c r="E390" t="str">
        <f>IF(ISNUMBER(SEARCH("Waterlogsy",VLOOKUP(A390,'FBS input file'!A:I,9,0))),"Yes","No")</f>
        <v>No</v>
      </c>
      <c r="F390" t="str">
        <f>IF(ISNUMBER(SEARCH("T2",VLOOKUP(A390,'FBS input file'!A:I,9,0))),"Yes","No")</f>
        <v>No</v>
      </c>
      <c r="G390" t="str">
        <f>IF(ISNUMBER(SEARCH("1D",VLOOKUP(A390,'FBS input file'!A:I,9,0))),"Yes","No")</f>
        <v>No</v>
      </c>
      <c r="H390" s="57">
        <f>IFERROR(_xlfn.NUMBERVALUE(VLOOKUP(A390,'FBS input file'!A:M,13,0)),0)</f>
        <v>0</v>
      </c>
      <c r="I390" s="55">
        <f>IFERROR(_xlfn.NUMBERVALUE(VLOOKUP(A390,'FBS input file'!A:M,11,0)),0)</f>
        <v>0</v>
      </c>
      <c r="J390" s="76" cm="1">
        <f t="array" aca="1" ref="J390" ca="1">IFERROR(ROUND(LOOKUP(9.99999999999999E+307,--MID(VLOOKUP(A390,'FBS input file'!A:L,10,0),MIN(FIND({0,1,2,3,4,5,6,7,8,9},VLOOKUP(A390,'FBS input file'!A:L,10,0)&amp;"0123456789")),ROW(INDIRECT("1:20")))),0),0)</f>
        <v>0</v>
      </c>
      <c r="K390" t="str" cm="1">
        <f t="array" ref="K390">_xlfn.IFS(ISNUMBER(SEARCH("*severe*",VLOOKUP(A390,'FBS input file'!A:M,10,0)))=TRUE,"Severe LB",ISNUMBER(SEARCH("*LB*",VLOOKUP(A390,'FBS input file'!A:M,10,0)))=TRUE,"LB",ISNUMBER(SEARCH("*LB*",VLOOKUP(A390,'FBS input file'!A:M,10,0)))=FALSE,"No")</f>
        <v>No</v>
      </c>
      <c r="L390" t="str" cm="1">
        <f t="array" ref="L390">IF(D390="Binding",IFERROR(_xlfn.IFS(AND(H390&gt;=$H$1,I390&gt;=$I$1),"Binding",AND(H390&gt;=$H$1,OR(J390&gt;=$J$1,K390="LB")),"Binding",AND(I390&gt;=$I$1,OR(J390&gt;=$J$1,K390="LB")),"Binding",K390="Severe LB","Binding"),"Not Binding"),"-")</f>
        <v>-</v>
      </c>
      <c r="M390">
        <f>IFERROR(_xlfn.NUMBERVALUE(VLOOKUP(A390,'FBS input file'!A:L,12,0)),"No")</f>
        <v>0</v>
      </c>
      <c r="N390" t="str">
        <f>VLOOKUP(A390,'All Plates'!A:K,3,0)</f>
        <v>Consistent Expert</v>
      </c>
      <c r="O390" t="str">
        <f>VLOOKUP(A390,'All Plates'!A:K,7,0)</f>
        <v>very high purity</v>
      </c>
      <c r="P390">
        <f t="shared" si="23"/>
        <v>-10000</v>
      </c>
      <c r="Q390" s="53">
        <f t="shared" si="24"/>
        <v>0</v>
      </c>
    </row>
    <row r="391" spans="1:17" x14ac:dyDescent="0.25">
      <c r="A391" t="str">
        <f>'All Plates'!A375</f>
        <v>P4_H02</v>
      </c>
      <c r="B391" s="5" t="str">
        <f>'All Plates'!J375</f>
        <v>9990529537</v>
      </c>
      <c r="C391" t="s">
        <v>4594</v>
      </c>
      <c r="D391" t="str">
        <f>IFERROR('All Plates'!K375,"Not Binding")</f>
        <v>Not Binding</v>
      </c>
      <c r="E391" t="str">
        <f>IF(ISNUMBER(SEARCH("Waterlogsy",VLOOKUP(A391,'FBS input file'!A:I,9,0))),"Yes","No")</f>
        <v>No</v>
      </c>
      <c r="F391" t="str">
        <f>IF(ISNUMBER(SEARCH("T2",VLOOKUP(A391,'FBS input file'!A:I,9,0))),"Yes","No")</f>
        <v>No</v>
      </c>
      <c r="G391" t="str">
        <f>IF(ISNUMBER(SEARCH("1D",VLOOKUP(A391,'FBS input file'!A:I,9,0))),"Yes","No")</f>
        <v>No</v>
      </c>
      <c r="H391" s="57">
        <f>IFERROR(_xlfn.NUMBERVALUE(VLOOKUP(A391,'FBS input file'!A:M,13,0)),0)</f>
        <v>0</v>
      </c>
      <c r="I391" s="55">
        <f>IFERROR(_xlfn.NUMBERVALUE(VLOOKUP(A391,'FBS input file'!A:M,11,0)),0)</f>
        <v>0</v>
      </c>
      <c r="J391" s="76" cm="1">
        <f t="array" aca="1" ref="J391" ca="1">IFERROR(ROUND(LOOKUP(9.99999999999999E+307,--MID(VLOOKUP(A391,'FBS input file'!A:L,10,0),MIN(FIND({0,1,2,3,4,5,6,7,8,9},VLOOKUP(A391,'FBS input file'!A:L,10,0)&amp;"0123456789")),ROW(INDIRECT("1:20")))),0),0)</f>
        <v>0</v>
      </c>
      <c r="K391" t="str" cm="1">
        <f t="array" ref="K391">_xlfn.IFS(ISNUMBER(SEARCH("*severe*",VLOOKUP(A391,'FBS input file'!A:M,10,0)))=TRUE,"Severe LB",ISNUMBER(SEARCH("*LB*",VLOOKUP(A391,'FBS input file'!A:M,10,0)))=TRUE,"LB",ISNUMBER(SEARCH("*LB*",VLOOKUP(A391,'FBS input file'!A:M,10,0)))=FALSE,"No")</f>
        <v>No</v>
      </c>
      <c r="L391" t="str" cm="1">
        <f t="array" ref="L391">IF(D391="Binding",IFERROR(_xlfn.IFS(AND(H391&gt;=$H$1,I391&gt;=$I$1),"Binding",AND(H391&gt;=$H$1,OR(J391&gt;=$J$1,K391="LB")),"Binding",AND(I391&gt;=$I$1,OR(J391&gt;=$J$1,K391="LB")),"Binding",K391="Severe LB","Binding"),"Not Binding"),"-")</f>
        <v>-</v>
      </c>
      <c r="M391">
        <f>IFERROR(_xlfn.NUMBERVALUE(VLOOKUP(A391,'FBS input file'!A:L,12,0)),"No")</f>
        <v>0</v>
      </c>
      <c r="N391" t="str">
        <f>VLOOKUP(A391,'All Plates'!A:K,3,0)</f>
        <v>Consistent Expert</v>
      </c>
      <c r="O391" t="str">
        <f>VLOOKUP(A391,'All Plates'!A:K,7,0)</f>
        <v>high purity*</v>
      </c>
      <c r="P391">
        <f t="shared" si="23"/>
        <v>-10000</v>
      </c>
      <c r="Q391" s="53">
        <f t="shared" si="24"/>
        <v>0</v>
      </c>
    </row>
    <row r="392" spans="1:17" x14ac:dyDescent="0.25">
      <c r="A392" t="str">
        <f>'All Plates'!A376</f>
        <v>P4_H03</v>
      </c>
      <c r="B392" s="5" t="str">
        <f>'All Plates'!J376</f>
        <v>9990529538</v>
      </c>
      <c r="C392" t="s">
        <v>4595</v>
      </c>
      <c r="D392" t="str">
        <f>IFERROR('All Plates'!K376,"Not Binding")</f>
        <v>Not Binding</v>
      </c>
      <c r="E392" t="str">
        <f>IF(ISNUMBER(SEARCH("Waterlogsy",VLOOKUP(A392,'FBS input file'!A:I,9,0))),"Yes","No")</f>
        <v>No</v>
      </c>
      <c r="F392" t="str">
        <f>IF(ISNUMBER(SEARCH("T2",VLOOKUP(A392,'FBS input file'!A:I,9,0))),"Yes","No")</f>
        <v>No</v>
      </c>
      <c r="G392" t="str">
        <f>IF(ISNUMBER(SEARCH("1D",VLOOKUP(A392,'FBS input file'!A:I,9,0))),"Yes","No")</f>
        <v>No</v>
      </c>
      <c r="H392" s="57">
        <f>IFERROR(_xlfn.NUMBERVALUE(VLOOKUP(A392,'FBS input file'!A:M,13,0)),0)</f>
        <v>0</v>
      </c>
      <c r="I392" s="55">
        <f>IFERROR(_xlfn.NUMBERVALUE(VLOOKUP(A392,'FBS input file'!A:M,11,0)),0)</f>
        <v>0</v>
      </c>
      <c r="J392" s="76" cm="1">
        <f t="array" aca="1" ref="J392" ca="1">IFERROR(ROUND(LOOKUP(9.99999999999999E+307,--MID(VLOOKUP(A392,'FBS input file'!A:L,10,0),MIN(FIND({0,1,2,3,4,5,6,7,8,9},VLOOKUP(A392,'FBS input file'!A:L,10,0)&amp;"0123456789")),ROW(INDIRECT("1:20")))),0),0)</f>
        <v>0</v>
      </c>
      <c r="K392" t="str" cm="1">
        <f t="array" ref="K392">_xlfn.IFS(ISNUMBER(SEARCH("*severe*",VLOOKUP(A392,'FBS input file'!A:M,10,0)))=TRUE,"Severe LB",ISNUMBER(SEARCH("*LB*",VLOOKUP(A392,'FBS input file'!A:M,10,0)))=TRUE,"LB",ISNUMBER(SEARCH("*LB*",VLOOKUP(A392,'FBS input file'!A:M,10,0)))=FALSE,"No")</f>
        <v>No</v>
      </c>
      <c r="L392" t="str" cm="1">
        <f t="array" ref="L392">IF(D392="Binding",IFERROR(_xlfn.IFS(AND(H392&gt;=$H$1,I392&gt;=$I$1),"Binding",AND(H392&gt;=$H$1,OR(J392&gt;=$J$1,K392="LB")),"Binding",AND(I392&gt;=$I$1,OR(J392&gt;=$J$1,K392="LB")),"Binding",K392="Severe LB","Binding"),"Not Binding"),"-")</f>
        <v>-</v>
      </c>
      <c r="M392">
        <f>IFERROR(_xlfn.NUMBERVALUE(VLOOKUP(A392,'FBS input file'!A:L,12,0)),"No")</f>
        <v>0</v>
      </c>
      <c r="N392" t="str">
        <f>VLOOKUP(A392,'All Plates'!A:K,3,0)</f>
        <v>Consistent Expert</v>
      </c>
      <c r="O392" t="str">
        <f>VLOOKUP(A392,'All Plates'!A:K,7,0)</f>
        <v>high purity*</v>
      </c>
      <c r="P392">
        <f t="shared" si="23"/>
        <v>-10000</v>
      </c>
      <c r="Q392" s="53">
        <f t="shared" si="24"/>
        <v>0</v>
      </c>
    </row>
    <row r="393" spans="1:17" x14ac:dyDescent="0.25">
      <c r="A393" t="str">
        <f>'All Plates'!A378</f>
        <v>P4_H05</v>
      </c>
      <c r="B393" s="5" t="str">
        <f>'All Plates'!J378</f>
        <v>9990529540</v>
      </c>
      <c r="C393" t="s">
        <v>4597</v>
      </c>
      <c r="D393" t="str">
        <f>IFERROR('All Plates'!K378,"Not Binding")</f>
        <v>Not Binding</v>
      </c>
      <c r="E393" t="str">
        <f>IF(ISNUMBER(SEARCH("Waterlogsy",VLOOKUP(A393,'FBS input file'!A:I,9,0))),"Yes","No")</f>
        <v>No</v>
      </c>
      <c r="F393" t="str">
        <f>IF(ISNUMBER(SEARCH("T2",VLOOKUP(A393,'FBS input file'!A:I,9,0))),"Yes","No")</f>
        <v>No</v>
      </c>
      <c r="G393" t="str">
        <f>IF(ISNUMBER(SEARCH("1D",VLOOKUP(A393,'FBS input file'!A:I,9,0))),"Yes","No")</f>
        <v>No</v>
      </c>
      <c r="H393" s="57">
        <f>IFERROR(_xlfn.NUMBERVALUE(VLOOKUP(A393,'FBS input file'!A:M,13,0)),0)</f>
        <v>0</v>
      </c>
      <c r="I393" s="55">
        <f>IFERROR(_xlfn.NUMBERVALUE(VLOOKUP(A393,'FBS input file'!A:M,11,0)),0)</f>
        <v>0</v>
      </c>
      <c r="J393" s="76" cm="1">
        <f t="array" aca="1" ref="J393" ca="1">IFERROR(ROUND(LOOKUP(9.99999999999999E+307,--MID(VLOOKUP(A393,'FBS input file'!A:L,10,0),MIN(FIND({0,1,2,3,4,5,6,7,8,9},VLOOKUP(A393,'FBS input file'!A:L,10,0)&amp;"0123456789")),ROW(INDIRECT("1:20")))),0),0)</f>
        <v>0</v>
      </c>
      <c r="K393" t="str" cm="1">
        <f t="array" ref="K393">_xlfn.IFS(ISNUMBER(SEARCH("*severe*",VLOOKUP(A393,'FBS input file'!A:M,10,0)))=TRUE,"Severe LB",ISNUMBER(SEARCH("*LB*",VLOOKUP(A393,'FBS input file'!A:M,10,0)))=TRUE,"LB",ISNUMBER(SEARCH("*LB*",VLOOKUP(A393,'FBS input file'!A:M,10,0)))=FALSE,"No")</f>
        <v>No</v>
      </c>
      <c r="L393" t="str" cm="1">
        <f t="array" ref="L393">IF(D393="Binding",IFERROR(_xlfn.IFS(AND(H393&gt;=$H$1,I393&gt;=$I$1),"Binding",AND(H393&gt;=$H$1,OR(J393&gt;=$J$1,K393="LB")),"Binding",AND(I393&gt;=$I$1,OR(J393&gt;=$J$1,K393="LB")),"Binding",K393="Severe LB","Binding"),"Not Binding"),"-")</f>
        <v>-</v>
      </c>
      <c r="M393">
        <f>IFERROR(_xlfn.NUMBERVALUE(VLOOKUP(A393,'FBS input file'!A:L,12,0)),"No")</f>
        <v>0</v>
      </c>
      <c r="N393" t="str">
        <f>VLOOKUP(A393,'All Plates'!A:K,3,0)</f>
        <v>Inconsistent Expert</v>
      </c>
      <c r="O393" t="str">
        <f>VLOOKUP(A393,'All Plates'!A:K,7,0)</f>
        <v>low solubility</v>
      </c>
      <c r="P393">
        <f t="shared" si="23"/>
        <v>-10000</v>
      </c>
      <c r="Q393" s="53">
        <f t="shared" si="24"/>
        <v>0</v>
      </c>
    </row>
    <row r="394" spans="1:17" x14ac:dyDescent="0.25">
      <c r="A394" t="str">
        <f>'All Plates'!A380</f>
        <v>P4_H07</v>
      </c>
      <c r="B394" s="5" t="str">
        <f>'All Plates'!J380</f>
        <v>9990529542</v>
      </c>
      <c r="C394" t="s">
        <v>4599</v>
      </c>
      <c r="D394" t="str">
        <f>IFERROR('All Plates'!K380,"Not Binding")</f>
        <v>Not Binding</v>
      </c>
      <c r="E394" t="str">
        <f>IF(ISNUMBER(SEARCH("Waterlogsy",VLOOKUP(A394,'FBS input file'!A:I,9,0))),"Yes","No")</f>
        <v>No</v>
      </c>
      <c r="F394" t="str">
        <f>IF(ISNUMBER(SEARCH("T2",VLOOKUP(A394,'FBS input file'!A:I,9,0))),"Yes","No")</f>
        <v>No</v>
      </c>
      <c r="G394" t="str">
        <f>IF(ISNUMBER(SEARCH("1D",VLOOKUP(A394,'FBS input file'!A:I,9,0))),"Yes","No")</f>
        <v>No</v>
      </c>
      <c r="H394" s="57">
        <f>IFERROR(_xlfn.NUMBERVALUE(VLOOKUP(A394,'FBS input file'!A:M,13,0)),0)</f>
        <v>0</v>
      </c>
      <c r="I394" s="55">
        <f>IFERROR(_xlfn.NUMBERVALUE(VLOOKUP(A394,'FBS input file'!A:M,11,0)),0)</f>
        <v>0</v>
      </c>
      <c r="J394" s="76" cm="1">
        <f t="array" aca="1" ref="J394" ca="1">IFERROR(ROUND(LOOKUP(9.99999999999999E+307,--MID(VLOOKUP(A394,'FBS input file'!A:L,10,0),MIN(FIND({0,1,2,3,4,5,6,7,8,9},VLOOKUP(A394,'FBS input file'!A:L,10,0)&amp;"0123456789")),ROW(INDIRECT("1:20")))),0),0)</f>
        <v>0</v>
      </c>
      <c r="K394" t="str" cm="1">
        <f t="array" ref="K394">_xlfn.IFS(ISNUMBER(SEARCH("*severe*",VLOOKUP(A394,'FBS input file'!A:M,10,0)))=TRUE,"Severe LB",ISNUMBER(SEARCH("*LB*",VLOOKUP(A394,'FBS input file'!A:M,10,0)))=TRUE,"LB",ISNUMBER(SEARCH("*LB*",VLOOKUP(A394,'FBS input file'!A:M,10,0)))=FALSE,"No")</f>
        <v>No</v>
      </c>
      <c r="L394" t="str" cm="1">
        <f t="array" ref="L394">IF(D394="Binding",IFERROR(_xlfn.IFS(AND(H394&gt;=$H$1,I394&gt;=$I$1),"Binding",AND(H394&gt;=$H$1,OR(J394&gt;=$J$1,K394="LB")),"Binding",AND(I394&gt;=$I$1,OR(J394&gt;=$J$1,K394="LB")),"Binding",K394="Severe LB","Binding"),"Not Binding"),"-")</f>
        <v>-</v>
      </c>
      <c r="M394">
        <f>IFERROR(_xlfn.NUMBERVALUE(VLOOKUP(A394,'FBS input file'!A:L,12,0)),"No")</f>
        <v>0</v>
      </c>
      <c r="N394" t="str">
        <f>VLOOKUP(A394,'All Plates'!A:K,3,0)</f>
        <v>Inconsistent Expert</v>
      </c>
      <c r="O394" t="str">
        <f>VLOOKUP(A394,'All Plates'!A:K,7,0)</f>
        <v>low solubility</v>
      </c>
      <c r="P394">
        <f t="shared" si="23"/>
        <v>-10000</v>
      </c>
      <c r="Q394" s="53">
        <f t="shared" si="24"/>
        <v>0</v>
      </c>
    </row>
    <row r="395" spans="1:17" x14ac:dyDescent="0.25">
      <c r="A395" t="str">
        <f>'All Plates'!A381</f>
        <v>P4_H08</v>
      </c>
      <c r="B395" s="5" t="str">
        <f>'All Plates'!J381</f>
        <v>9990529543</v>
      </c>
      <c r="C395" t="s">
        <v>4600</v>
      </c>
      <c r="D395" t="str">
        <f>IFERROR('All Plates'!K381,"Not Binding")</f>
        <v>Not Binding</v>
      </c>
      <c r="E395" t="str">
        <f>IF(ISNUMBER(SEARCH("Waterlogsy",VLOOKUP(A395,'FBS input file'!A:I,9,0))),"Yes","No")</f>
        <v>No</v>
      </c>
      <c r="F395" t="str">
        <f>IF(ISNUMBER(SEARCH("T2",VLOOKUP(A395,'FBS input file'!A:I,9,0))),"Yes","No")</f>
        <v>No</v>
      </c>
      <c r="G395" t="str">
        <f>IF(ISNUMBER(SEARCH("1D",VLOOKUP(A395,'FBS input file'!A:I,9,0))),"Yes","No")</f>
        <v>No</v>
      </c>
      <c r="H395" s="57">
        <f>IFERROR(_xlfn.NUMBERVALUE(VLOOKUP(A395,'FBS input file'!A:M,13,0)),0)</f>
        <v>0</v>
      </c>
      <c r="I395" s="55">
        <f>IFERROR(_xlfn.NUMBERVALUE(VLOOKUP(A395,'FBS input file'!A:M,11,0)),0)</f>
        <v>0</v>
      </c>
      <c r="J395" s="76" cm="1">
        <f t="array" aca="1" ref="J395" ca="1">IFERROR(ROUND(LOOKUP(9.99999999999999E+307,--MID(VLOOKUP(A395,'FBS input file'!A:L,10,0),MIN(FIND({0,1,2,3,4,5,6,7,8,9},VLOOKUP(A395,'FBS input file'!A:L,10,0)&amp;"0123456789")),ROW(INDIRECT("1:20")))),0),0)</f>
        <v>0</v>
      </c>
      <c r="K395" t="str" cm="1">
        <f t="array" ref="K395">_xlfn.IFS(ISNUMBER(SEARCH("*severe*",VLOOKUP(A395,'FBS input file'!A:M,10,0)))=TRUE,"Severe LB",ISNUMBER(SEARCH("*LB*",VLOOKUP(A395,'FBS input file'!A:M,10,0)))=TRUE,"LB",ISNUMBER(SEARCH("*LB*",VLOOKUP(A395,'FBS input file'!A:M,10,0)))=FALSE,"No")</f>
        <v>No</v>
      </c>
      <c r="L395" t="str" cm="1">
        <f t="array" ref="L395">IF(D395="Binding",IFERROR(_xlfn.IFS(AND(H395&gt;=$H$1,I395&gt;=$I$1),"Binding",AND(H395&gt;=$H$1,OR(J395&gt;=$J$1,K395="LB")),"Binding",AND(I395&gt;=$I$1,OR(J395&gt;=$J$1,K395="LB")),"Binding",K395="Severe LB","Binding"),"Not Binding"),"-")</f>
        <v>-</v>
      </c>
      <c r="M395">
        <f>IFERROR(_xlfn.NUMBERVALUE(VLOOKUP(A395,'FBS input file'!A:L,12,0)),"No")</f>
        <v>0</v>
      </c>
      <c r="N395" t="str">
        <f>VLOOKUP(A395,'All Plates'!A:K,3,0)</f>
        <v>Consistent Expert</v>
      </c>
      <c r="O395" t="str">
        <f>VLOOKUP(A395,'All Plates'!A:K,7,0)</f>
        <v>addtional signals or too few signals</v>
      </c>
      <c r="P395">
        <f t="shared" si="23"/>
        <v>-10000</v>
      </c>
      <c r="Q395" s="53">
        <f t="shared" si="24"/>
        <v>0</v>
      </c>
    </row>
    <row r="396" spans="1:17" x14ac:dyDescent="0.25">
      <c r="A396" t="str">
        <f>'All Plates'!A382</f>
        <v>P4_H09</v>
      </c>
      <c r="B396" s="5" t="str">
        <f>'All Plates'!J382</f>
        <v>9990529544</v>
      </c>
      <c r="C396" t="s">
        <v>4601</v>
      </c>
      <c r="D396" t="str">
        <f>IFERROR('All Plates'!K382,"Not Binding")</f>
        <v>Not Binding</v>
      </c>
      <c r="E396" t="str">
        <f>IF(ISNUMBER(SEARCH("Waterlogsy",VLOOKUP(A396,'FBS input file'!A:I,9,0))),"Yes","No")</f>
        <v>No</v>
      </c>
      <c r="F396" t="str">
        <f>IF(ISNUMBER(SEARCH("T2",VLOOKUP(A396,'FBS input file'!A:I,9,0))),"Yes","No")</f>
        <v>No</v>
      </c>
      <c r="G396" t="str">
        <f>IF(ISNUMBER(SEARCH("1D",VLOOKUP(A396,'FBS input file'!A:I,9,0))),"Yes","No")</f>
        <v>No</v>
      </c>
      <c r="H396" s="57">
        <f>IFERROR(_xlfn.NUMBERVALUE(VLOOKUP(A396,'FBS input file'!A:M,13,0)),0)</f>
        <v>0</v>
      </c>
      <c r="I396" s="55">
        <f>IFERROR(_xlfn.NUMBERVALUE(VLOOKUP(A396,'FBS input file'!A:M,11,0)),0)</f>
        <v>0</v>
      </c>
      <c r="J396" s="76" cm="1">
        <f t="array" aca="1" ref="J396" ca="1">IFERROR(ROUND(LOOKUP(9.99999999999999E+307,--MID(VLOOKUP(A396,'FBS input file'!A:L,10,0),MIN(FIND({0,1,2,3,4,5,6,7,8,9},VLOOKUP(A396,'FBS input file'!A:L,10,0)&amp;"0123456789")),ROW(INDIRECT("1:20")))),0),0)</f>
        <v>0</v>
      </c>
      <c r="K396" t="str" cm="1">
        <f t="array" ref="K396">_xlfn.IFS(ISNUMBER(SEARCH("*severe*",VLOOKUP(A396,'FBS input file'!A:M,10,0)))=TRUE,"Severe LB",ISNUMBER(SEARCH("*LB*",VLOOKUP(A396,'FBS input file'!A:M,10,0)))=TRUE,"LB",ISNUMBER(SEARCH("*LB*",VLOOKUP(A396,'FBS input file'!A:M,10,0)))=FALSE,"No")</f>
        <v>No</v>
      </c>
      <c r="L396" t="str" cm="1">
        <f t="array" ref="L396">IF(D396="Binding",IFERROR(_xlfn.IFS(AND(H396&gt;=$H$1,I396&gt;=$I$1),"Binding",AND(H396&gt;=$H$1,OR(J396&gt;=$J$1,K396="LB")),"Binding",AND(I396&gt;=$I$1,OR(J396&gt;=$J$1,K396="LB")),"Binding",K396="Severe LB","Binding"),"Not Binding"),"-")</f>
        <v>-</v>
      </c>
      <c r="M396">
        <f>IFERROR(_xlfn.NUMBERVALUE(VLOOKUP(A396,'FBS input file'!A:L,12,0)),"No")</f>
        <v>0</v>
      </c>
      <c r="N396" t="str">
        <f>VLOOKUP(A396,'All Plates'!A:K,3,0)</f>
        <v>Consistent Expert</v>
      </c>
      <c r="O396" t="str">
        <f>VLOOKUP(A396,'All Plates'!A:K,7,0)</f>
        <v>addtional signals or too few signals</v>
      </c>
      <c r="P396">
        <f t="shared" si="23"/>
        <v>-10000</v>
      </c>
      <c r="Q396" s="53">
        <f t="shared" si="24"/>
        <v>0</v>
      </c>
    </row>
    <row r="397" spans="1:17" x14ac:dyDescent="0.25">
      <c r="A397" t="str">
        <f>'All Plates'!A383</f>
        <v>P4_H10</v>
      </c>
      <c r="B397" s="5" t="str">
        <f>'All Plates'!J383</f>
        <v>9990529545</v>
      </c>
      <c r="C397" t="s">
        <v>4602</v>
      </c>
      <c r="D397" t="str">
        <f>IFERROR('All Plates'!K383,"Not Binding")</f>
        <v>Not Binding</v>
      </c>
      <c r="E397" t="str">
        <f>IF(ISNUMBER(SEARCH("Waterlogsy",VLOOKUP(A397,'FBS input file'!A:I,9,0))),"Yes","No")</f>
        <v>No</v>
      </c>
      <c r="F397" t="str">
        <f>IF(ISNUMBER(SEARCH("T2",VLOOKUP(A397,'FBS input file'!A:I,9,0))),"Yes","No")</f>
        <v>No</v>
      </c>
      <c r="G397" t="str">
        <f>IF(ISNUMBER(SEARCH("1D",VLOOKUP(A397,'FBS input file'!A:I,9,0))),"Yes","No")</f>
        <v>No</v>
      </c>
      <c r="H397" s="57">
        <f>IFERROR(_xlfn.NUMBERVALUE(VLOOKUP(A397,'FBS input file'!A:M,13,0)),0)</f>
        <v>0</v>
      </c>
      <c r="I397" s="55">
        <f>IFERROR(_xlfn.NUMBERVALUE(VLOOKUP(A397,'FBS input file'!A:M,11,0)),0)</f>
        <v>0</v>
      </c>
      <c r="J397" s="76" cm="1">
        <f t="array" aca="1" ref="J397" ca="1">IFERROR(ROUND(LOOKUP(9.99999999999999E+307,--MID(VLOOKUP(A397,'FBS input file'!A:L,10,0),MIN(FIND({0,1,2,3,4,5,6,7,8,9},VLOOKUP(A397,'FBS input file'!A:L,10,0)&amp;"0123456789")),ROW(INDIRECT("1:20")))),0),0)</f>
        <v>0</v>
      </c>
      <c r="K397" t="str" cm="1">
        <f t="array" ref="K397">_xlfn.IFS(ISNUMBER(SEARCH("*severe*",VLOOKUP(A397,'FBS input file'!A:M,10,0)))=TRUE,"Severe LB",ISNUMBER(SEARCH("*LB*",VLOOKUP(A397,'FBS input file'!A:M,10,0)))=TRUE,"LB",ISNUMBER(SEARCH("*LB*",VLOOKUP(A397,'FBS input file'!A:M,10,0)))=FALSE,"No")</f>
        <v>No</v>
      </c>
      <c r="L397" t="str" cm="1">
        <f t="array" ref="L397">IF(D397="Binding",IFERROR(_xlfn.IFS(AND(H397&gt;=$H$1,I397&gt;=$I$1),"Binding",AND(H397&gt;=$H$1,OR(J397&gt;=$J$1,K397="LB")),"Binding",AND(I397&gt;=$I$1,OR(J397&gt;=$J$1,K397="LB")),"Binding",K397="Severe LB","Binding"),"Not Binding"),"-")</f>
        <v>-</v>
      </c>
      <c r="M397">
        <f>IFERROR(_xlfn.NUMBERVALUE(VLOOKUP(A397,'FBS input file'!A:L,12,0)),"No")</f>
        <v>0</v>
      </c>
      <c r="N397" t="str">
        <f>VLOOKUP(A397,'All Plates'!A:K,3,0)</f>
        <v>Inconsistent Expert</v>
      </c>
      <c r="O397" t="str">
        <f>VLOOKUP(A397,'All Plates'!A:K,7,0)</f>
        <v>addtional signals or too few signals</v>
      </c>
      <c r="P397">
        <f t="shared" si="23"/>
        <v>-10000</v>
      </c>
      <c r="Q397" s="53">
        <f t="shared" si="24"/>
        <v>0</v>
      </c>
    </row>
    <row r="398" spans="1:17" x14ac:dyDescent="0.25">
      <c r="A398" t="str">
        <f>'All Plates'!A384</f>
        <v>P4_H11</v>
      </c>
      <c r="B398" s="5" t="str">
        <f>'All Plates'!J384</f>
        <v>9990529546</v>
      </c>
      <c r="C398" t="s">
        <v>4603</v>
      </c>
      <c r="D398" t="str">
        <f>IFERROR('All Plates'!K384,"Not Binding")</f>
        <v>Not Binding</v>
      </c>
      <c r="E398" t="str">
        <f>IF(ISNUMBER(SEARCH("Waterlogsy",VLOOKUP(A398,'FBS input file'!A:I,9,0))),"Yes","No")</f>
        <v>No</v>
      </c>
      <c r="F398" t="str">
        <f>IF(ISNUMBER(SEARCH("T2",VLOOKUP(A398,'FBS input file'!A:I,9,0))),"Yes","No")</f>
        <v>No</v>
      </c>
      <c r="G398" t="str">
        <f>IF(ISNUMBER(SEARCH("1D",VLOOKUP(A398,'FBS input file'!A:I,9,0))),"Yes","No")</f>
        <v>No</v>
      </c>
      <c r="H398" s="57">
        <f>IFERROR(_xlfn.NUMBERVALUE(VLOOKUP(A398,'FBS input file'!A:M,13,0)),0)</f>
        <v>0</v>
      </c>
      <c r="I398" s="55">
        <f>IFERROR(_xlfn.NUMBERVALUE(VLOOKUP(A398,'FBS input file'!A:M,11,0)),0)</f>
        <v>0</v>
      </c>
      <c r="J398" s="76" cm="1">
        <f t="array" aca="1" ref="J398" ca="1">IFERROR(ROUND(LOOKUP(9.99999999999999E+307,--MID(VLOOKUP(A398,'FBS input file'!A:L,10,0),MIN(FIND({0,1,2,3,4,5,6,7,8,9},VLOOKUP(A398,'FBS input file'!A:L,10,0)&amp;"0123456789")),ROW(INDIRECT("1:20")))),0),0)</f>
        <v>0</v>
      </c>
      <c r="K398" t="str" cm="1">
        <f t="array" ref="K398">_xlfn.IFS(ISNUMBER(SEARCH("*severe*",VLOOKUP(A398,'FBS input file'!A:M,10,0)))=TRUE,"Severe LB",ISNUMBER(SEARCH("*LB*",VLOOKUP(A398,'FBS input file'!A:M,10,0)))=TRUE,"LB",ISNUMBER(SEARCH("*LB*",VLOOKUP(A398,'FBS input file'!A:M,10,0)))=FALSE,"No")</f>
        <v>No</v>
      </c>
      <c r="L398" t="str" cm="1">
        <f t="array" ref="L398">IF(D398="Binding",IFERROR(_xlfn.IFS(AND(H398&gt;=$H$1,I398&gt;=$I$1),"Binding",AND(H398&gt;=$H$1,OR(J398&gt;=$J$1,K398="LB")),"Binding",AND(I398&gt;=$I$1,OR(J398&gt;=$J$1,K398="LB")),"Binding",K398="Severe LB","Binding"),"Not Binding"),"-")</f>
        <v>-</v>
      </c>
      <c r="M398">
        <f>IFERROR(_xlfn.NUMBERVALUE(VLOOKUP(A398,'FBS input file'!A:L,12,0)),"No")</f>
        <v>0</v>
      </c>
      <c r="N398" t="str">
        <f>VLOOKUP(A398,'All Plates'!A:K,3,0)</f>
        <v>Consistent Expert</v>
      </c>
      <c r="O398" t="str">
        <f>VLOOKUP(A398,'All Plates'!A:K,7,0)</f>
        <v>high purity*</v>
      </c>
      <c r="P398">
        <f t="shared" si="23"/>
        <v>-10000</v>
      </c>
      <c r="Q398" s="53">
        <f t="shared" si="24"/>
        <v>0</v>
      </c>
    </row>
    <row r="399" spans="1:17" x14ac:dyDescent="0.25">
      <c r="A399" t="str">
        <f>'All Plates'!A385</f>
        <v>P4_H12</v>
      </c>
      <c r="B399" s="5" t="str">
        <f>'All Plates'!J385</f>
        <v>9990529547</v>
      </c>
      <c r="C399" t="s">
        <v>4604</v>
      </c>
      <c r="D399" t="str">
        <f>IFERROR('All Plates'!K385,"Not Binding")</f>
        <v>Not Binding</v>
      </c>
      <c r="E399" t="str">
        <f>IF(ISNUMBER(SEARCH("Waterlogsy",VLOOKUP(A399,'FBS input file'!A:I,9,0))),"Yes","No")</f>
        <v>No</v>
      </c>
      <c r="F399" t="str">
        <f>IF(ISNUMBER(SEARCH("T2",VLOOKUP(A399,'FBS input file'!A:I,9,0))),"Yes","No")</f>
        <v>No</v>
      </c>
      <c r="G399" t="str">
        <f>IF(ISNUMBER(SEARCH("1D",VLOOKUP(A399,'FBS input file'!A:I,9,0))),"Yes","No")</f>
        <v>No</v>
      </c>
      <c r="H399" s="57">
        <f>IFERROR(_xlfn.NUMBERVALUE(VLOOKUP(A399,'FBS input file'!A:M,13,0)),0)</f>
        <v>0</v>
      </c>
      <c r="I399" s="55">
        <f>IFERROR(_xlfn.NUMBERVALUE(VLOOKUP(A399,'FBS input file'!A:M,11,0)),0)</f>
        <v>0</v>
      </c>
      <c r="J399" s="76" cm="1">
        <f t="array" aca="1" ref="J399" ca="1">IFERROR(ROUND(LOOKUP(9.99999999999999E+307,--MID(VLOOKUP(A399,'FBS input file'!A:L,10,0),MIN(FIND({0,1,2,3,4,5,6,7,8,9},VLOOKUP(A399,'FBS input file'!A:L,10,0)&amp;"0123456789")),ROW(INDIRECT("1:20")))),0),0)</f>
        <v>0</v>
      </c>
      <c r="K399" t="str" cm="1">
        <f t="array" ref="K399">_xlfn.IFS(ISNUMBER(SEARCH("*severe*",VLOOKUP(A399,'FBS input file'!A:M,10,0)))=TRUE,"Severe LB",ISNUMBER(SEARCH("*LB*",VLOOKUP(A399,'FBS input file'!A:M,10,0)))=TRUE,"LB",ISNUMBER(SEARCH("*LB*",VLOOKUP(A399,'FBS input file'!A:M,10,0)))=FALSE,"No")</f>
        <v>No</v>
      </c>
      <c r="L399" t="str" cm="1">
        <f t="array" ref="L399">IF(D399="Binding",IFERROR(_xlfn.IFS(AND(H399&gt;=$H$1,I399&gt;=$I$1),"Binding",AND(H399&gt;=$H$1,OR(J399&gt;=$J$1,K399="LB")),"Binding",AND(I399&gt;=$I$1,OR(J399&gt;=$J$1,K399="LB")),"Binding",K399="Severe LB","Binding"),"Not Binding"),"-")</f>
        <v>-</v>
      </c>
      <c r="M399">
        <f>IFERROR(_xlfn.NUMBERVALUE(VLOOKUP(A399,'FBS input file'!A:L,12,0)),"No")</f>
        <v>0</v>
      </c>
      <c r="N399" t="str">
        <f>VLOOKUP(A399,'All Plates'!A:K,3,0)</f>
        <v>Consistent Expert</v>
      </c>
      <c r="O399" t="str">
        <f>VLOOKUP(A399,'All Plates'!A:K,7,0)</f>
        <v>high purity</v>
      </c>
      <c r="P399">
        <f t="shared" si="23"/>
        <v>-10000</v>
      </c>
      <c r="Q399" s="53">
        <f t="shared" si="24"/>
        <v>0</v>
      </c>
    </row>
    <row r="400" spans="1:17" x14ac:dyDescent="0.25">
      <c r="A400" t="str">
        <f>'All Plates'!A386</f>
        <v>P5_A01</v>
      </c>
      <c r="B400" s="5" t="str">
        <f>'All Plates'!J386</f>
        <v>9990531825</v>
      </c>
      <c r="C400" t="s">
        <v>4605</v>
      </c>
      <c r="D400" t="str">
        <f>IFERROR('All Plates'!K386,"Not Binding")</f>
        <v>Not Binding</v>
      </c>
      <c r="E400" t="str">
        <f>IF(ISNUMBER(SEARCH("Waterlogsy",VLOOKUP(A400,'FBS input file'!A:I,9,0))),"Yes","No")</f>
        <v>No</v>
      </c>
      <c r="F400" t="str">
        <f>IF(ISNUMBER(SEARCH("T2",VLOOKUP(A400,'FBS input file'!A:I,9,0))),"Yes","No")</f>
        <v>No</v>
      </c>
      <c r="G400" t="str">
        <f>IF(ISNUMBER(SEARCH("1D",VLOOKUP(A400,'FBS input file'!A:I,9,0))),"Yes","No")</f>
        <v>No</v>
      </c>
      <c r="H400" s="57">
        <f>IFERROR(_xlfn.NUMBERVALUE(VLOOKUP(A400,'FBS input file'!A:M,13,0)),0)</f>
        <v>0</v>
      </c>
      <c r="I400" s="55">
        <f>IFERROR(_xlfn.NUMBERVALUE(VLOOKUP(A400,'FBS input file'!A:M,11,0)),0)</f>
        <v>0</v>
      </c>
      <c r="J400" s="76" cm="1">
        <f t="array" aca="1" ref="J400" ca="1">IFERROR(ROUND(LOOKUP(9.99999999999999E+307,--MID(VLOOKUP(A400,'FBS input file'!A:L,10,0),MIN(FIND({0,1,2,3,4,5,6,7,8,9},VLOOKUP(A400,'FBS input file'!A:L,10,0)&amp;"0123456789")),ROW(INDIRECT("1:20")))),0),0)</f>
        <v>0</v>
      </c>
      <c r="K400" t="str" cm="1">
        <f t="array" ref="K400">_xlfn.IFS(ISNUMBER(SEARCH("*severe*",VLOOKUP(A400,'FBS input file'!A:M,10,0)))=TRUE,"Severe LB",ISNUMBER(SEARCH("*LB*",VLOOKUP(A400,'FBS input file'!A:M,10,0)))=TRUE,"LB",ISNUMBER(SEARCH("*LB*",VLOOKUP(A400,'FBS input file'!A:M,10,0)))=FALSE,"No")</f>
        <v>No</v>
      </c>
      <c r="L400" t="str" cm="1">
        <f t="array" ref="L400">IF(D400="Binding",IFERROR(_xlfn.IFS(AND(H400&gt;=$H$1,I400&gt;=$I$1),"Binding",AND(H400&gt;=$H$1,OR(J400&gt;=$J$1,K400="LB")),"Binding",AND(I400&gt;=$I$1,OR(J400&gt;=$J$1,K400="LB")),"Binding",K400="Severe LB","Binding"),"Not Binding"),"-")</f>
        <v>-</v>
      </c>
      <c r="M400">
        <f>IFERROR(_xlfn.NUMBERVALUE(VLOOKUP(A400,'FBS input file'!A:L,12,0)),"No")</f>
        <v>0</v>
      </c>
      <c r="N400" t="str">
        <f>VLOOKUP(A400,'All Plates'!A:K,3,0)</f>
        <v>Consistent Expert</v>
      </c>
      <c r="O400" t="str">
        <f>VLOOKUP(A400,'All Plates'!A:K,7,0)</f>
        <v>very high purity</v>
      </c>
      <c r="P400">
        <f t="shared" si="23"/>
        <v>-10000</v>
      </c>
      <c r="Q400" s="53">
        <f t="shared" si="24"/>
        <v>0</v>
      </c>
    </row>
    <row r="401" spans="1:17" x14ac:dyDescent="0.25">
      <c r="A401" t="str">
        <f>'All Plates'!A387</f>
        <v>P5_A02</v>
      </c>
      <c r="B401" s="5" t="str">
        <f>'All Plates'!J387</f>
        <v>9990531806</v>
      </c>
      <c r="C401" t="s">
        <v>4606</v>
      </c>
      <c r="D401" t="str">
        <f>IFERROR('All Plates'!K387,"Not Binding")</f>
        <v>Not Binding</v>
      </c>
      <c r="E401" t="str">
        <f>IF(ISNUMBER(SEARCH("Waterlogsy",VLOOKUP(A401,'FBS input file'!A:I,9,0))),"Yes","No")</f>
        <v>No</v>
      </c>
      <c r="F401" t="str">
        <f>IF(ISNUMBER(SEARCH("T2",VLOOKUP(A401,'FBS input file'!A:I,9,0))),"Yes","No")</f>
        <v>No</v>
      </c>
      <c r="G401" t="str">
        <f>IF(ISNUMBER(SEARCH("1D",VLOOKUP(A401,'FBS input file'!A:I,9,0))),"Yes","No")</f>
        <v>No</v>
      </c>
      <c r="H401" s="57">
        <f>IFERROR(_xlfn.NUMBERVALUE(VLOOKUP(A401,'FBS input file'!A:M,13,0)),0)</f>
        <v>0</v>
      </c>
      <c r="I401" s="55">
        <f>IFERROR(_xlfn.NUMBERVALUE(VLOOKUP(A401,'FBS input file'!A:M,11,0)),0)</f>
        <v>0</v>
      </c>
      <c r="J401" s="76" cm="1">
        <f t="array" aca="1" ref="J401" ca="1">IFERROR(ROUND(LOOKUP(9.99999999999999E+307,--MID(VLOOKUP(A401,'FBS input file'!A:L,10,0),MIN(FIND({0,1,2,3,4,5,6,7,8,9},VLOOKUP(A401,'FBS input file'!A:L,10,0)&amp;"0123456789")),ROW(INDIRECT("1:20")))),0),0)</f>
        <v>0</v>
      </c>
      <c r="K401" t="str" cm="1">
        <f t="array" ref="K401">_xlfn.IFS(ISNUMBER(SEARCH("*severe*",VLOOKUP(A401,'FBS input file'!A:M,10,0)))=TRUE,"Severe LB",ISNUMBER(SEARCH("*LB*",VLOOKUP(A401,'FBS input file'!A:M,10,0)))=TRUE,"LB",ISNUMBER(SEARCH("*LB*",VLOOKUP(A401,'FBS input file'!A:M,10,0)))=FALSE,"No")</f>
        <v>No</v>
      </c>
      <c r="L401" t="str" cm="1">
        <f t="array" ref="L401">IF(D401="Binding",IFERROR(_xlfn.IFS(AND(H401&gt;=$H$1,I401&gt;=$I$1),"Binding",AND(H401&gt;=$H$1,OR(J401&gt;=$J$1,K401="LB")),"Binding",AND(I401&gt;=$I$1,OR(J401&gt;=$J$1,K401="LB")),"Binding",K401="Severe LB","Binding"),"Not Binding"),"-")</f>
        <v>-</v>
      </c>
      <c r="M401">
        <f>IFERROR(_xlfn.NUMBERVALUE(VLOOKUP(A401,'FBS input file'!A:L,12,0)),"No")</f>
        <v>0</v>
      </c>
      <c r="N401" t="str">
        <f>VLOOKUP(A401,'All Plates'!A:K,3,0)</f>
        <v>Inconsistent Expert</v>
      </c>
      <c r="O401" t="str">
        <f>VLOOKUP(A401,'All Plates'!A:K,7,0)</f>
        <v>low solubility</v>
      </c>
      <c r="P401">
        <f t="shared" si="23"/>
        <v>-10000</v>
      </c>
      <c r="Q401" s="53">
        <f t="shared" si="24"/>
        <v>0</v>
      </c>
    </row>
    <row r="402" spans="1:17" x14ac:dyDescent="0.25">
      <c r="A402" t="str">
        <f>'All Plates'!A388</f>
        <v>P5_A03</v>
      </c>
      <c r="B402" s="5" t="str">
        <f>'All Plates'!J388</f>
        <v>9990531758</v>
      </c>
      <c r="C402" t="s">
        <v>4607</v>
      </c>
      <c r="D402" t="str">
        <f>IFERROR('All Plates'!K388,"Not Binding")</f>
        <v>Not Binding</v>
      </c>
      <c r="E402" t="str">
        <f>IF(ISNUMBER(SEARCH("Waterlogsy",VLOOKUP(A402,'FBS input file'!A:I,9,0))),"Yes","No")</f>
        <v>No</v>
      </c>
      <c r="F402" t="str">
        <f>IF(ISNUMBER(SEARCH("T2",VLOOKUP(A402,'FBS input file'!A:I,9,0))),"Yes","No")</f>
        <v>No</v>
      </c>
      <c r="G402" t="str">
        <f>IF(ISNUMBER(SEARCH("1D",VLOOKUP(A402,'FBS input file'!A:I,9,0))),"Yes","No")</f>
        <v>No</v>
      </c>
      <c r="H402" s="57">
        <f>IFERROR(_xlfn.NUMBERVALUE(VLOOKUP(A402,'FBS input file'!A:M,13,0)),0)</f>
        <v>0</v>
      </c>
      <c r="I402" s="55">
        <f>IFERROR(_xlfn.NUMBERVALUE(VLOOKUP(A402,'FBS input file'!A:M,11,0)),0)</f>
        <v>0</v>
      </c>
      <c r="J402" s="76" cm="1">
        <f t="array" aca="1" ref="J402" ca="1">IFERROR(ROUND(LOOKUP(9.99999999999999E+307,--MID(VLOOKUP(A402,'FBS input file'!A:L,10,0),MIN(FIND({0,1,2,3,4,5,6,7,8,9},VLOOKUP(A402,'FBS input file'!A:L,10,0)&amp;"0123456789")),ROW(INDIRECT("1:20")))),0),0)</f>
        <v>0</v>
      </c>
      <c r="K402" t="str" cm="1">
        <f t="array" ref="K402">_xlfn.IFS(ISNUMBER(SEARCH("*severe*",VLOOKUP(A402,'FBS input file'!A:M,10,0)))=TRUE,"Severe LB",ISNUMBER(SEARCH("*LB*",VLOOKUP(A402,'FBS input file'!A:M,10,0)))=TRUE,"LB",ISNUMBER(SEARCH("*LB*",VLOOKUP(A402,'FBS input file'!A:M,10,0)))=FALSE,"No")</f>
        <v>No</v>
      </c>
      <c r="L402" t="str" cm="1">
        <f t="array" ref="L402">IF(D402="Binding",IFERROR(_xlfn.IFS(AND(H402&gt;=$H$1,I402&gt;=$I$1),"Binding",AND(H402&gt;=$H$1,OR(J402&gt;=$J$1,K402="LB")),"Binding",AND(I402&gt;=$I$1,OR(J402&gt;=$J$1,K402="LB")),"Binding",K402="Severe LB","Binding"),"Not Binding"),"-")</f>
        <v>-</v>
      </c>
      <c r="M402">
        <f>IFERROR(_xlfn.NUMBERVALUE(VLOOKUP(A402,'FBS input file'!A:L,12,0)),"No")</f>
        <v>0</v>
      </c>
      <c r="N402" t="str">
        <f>VLOOKUP(A402,'All Plates'!A:K,3,0)</f>
        <v>Consistent Expert</v>
      </c>
      <c r="O402" t="str">
        <f>VLOOKUP(A402,'All Plates'!A:K,7,0)</f>
        <v>very high purity</v>
      </c>
      <c r="P402">
        <f t="shared" si="23"/>
        <v>-10000</v>
      </c>
      <c r="Q402" s="53">
        <f t="shared" si="24"/>
        <v>0</v>
      </c>
    </row>
    <row r="403" spans="1:17" x14ac:dyDescent="0.25">
      <c r="A403" t="str">
        <f>'All Plates'!A389</f>
        <v>P5_A04</v>
      </c>
      <c r="B403" s="5" t="str">
        <f>'All Plates'!J389</f>
        <v>9990531753</v>
      </c>
      <c r="C403" t="s">
        <v>4608</v>
      </c>
      <c r="D403" t="str">
        <f>IFERROR('All Plates'!K389,"Not Binding")</f>
        <v>Not Binding</v>
      </c>
      <c r="E403" t="str">
        <f>IF(ISNUMBER(SEARCH("Waterlogsy",VLOOKUP(A403,'FBS input file'!A:I,9,0))),"Yes","No")</f>
        <v>No</v>
      </c>
      <c r="F403" t="str">
        <f>IF(ISNUMBER(SEARCH("T2",VLOOKUP(A403,'FBS input file'!A:I,9,0))),"Yes","No")</f>
        <v>No</v>
      </c>
      <c r="G403" t="str">
        <f>IF(ISNUMBER(SEARCH("1D",VLOOKUP(A403,'FBS input file'!A:I,9,0))),"Yes","No")</f>
        <v>No</v>
      </c>
      <c r="H403" s="57">
        <f>IFERROR(_xlfn.NUMBERVALUE(VLOOKUP(A403,'FBS input file'!A:M,13,0)),0)</f>
        <v>0</v>
      </c>
      <c r="I403" s="55">
        <f>IFERROR(_xlfn.NUMBERVALUE(VLOOKUP(A403,'FBS input file'!A:M,11,0)),0)</f>
        <v>0</v>
      </c>
      <c r="J403" s="76" cm="1">
        <f t="array" aca="1" ref="J403" ca="1">IFERROR(ROUND(LOOKUP(9.99999999999999E+307,--MID(VLOOKUP(A403,'FBS input file'!A:L,10,0),MIN(FIND({0,1,2,3,4,5,6,7,8,9},VLOOKUP(A403,'FBS input file'!A:L,10,0)&amp;"0123456789")),ROW(INDIRECT("1:20")))),0),0)</f>
        <v>0</v>
      </c>
      <c r="K403" t="str" cm="1">
        <f t="array" ref="K403">_xlfn.IFS(ISNUMBER(SEARCH("*severe*",VLOOKUP(A403,'FBS input file'!A:M,10,0)))=TRUE,"Severe LB",ISNUMBER(SEARCH("*LB*",VLOOKUP(A403,'FBS input file'!A:M,10,0)))=TRUE,"LB",ISNUMBER(SEARCH("*LB*",VLOOKUP(A403,'FBS input file'!A:M,10,0)))=FALSE,"No")</f>
        <v>No</v>
      </c>
      <c r="L403" t="str" cm="1">
        <f t="array" ref="L403">IF(D403="Binding",IFERROR(_xlfn.IFS(AND(H403&gt;=$H$1,I403&gt;=$I$1),"Binding",AND(H403&gt;=$H$1,OR(J403&gt;=$J$1,K403="LB")),"Binding",AND(I403&gt;=$I$1,OR(J403&gt;=$J$1,K403="LB")),"Binding",K403="Severe LB","Binding"),"Not Binding"),"-")</f>
        <v>-</v>
      </c>
      <c r="M403">
        <f>IFERROR(_xlfn.NUMBERVALUE(VLOOKUP(A403,'FBS input file'!A:L,12,0)),"No")</f>
        <v>0</v>
      </c>
      <c r="N403" t="str">
        <f>VLOOKUP(A403,'All Plates'!A:K,3,0)</f>
        <v>Consistent Expert</v>
      </c>
      <c r="O403" t="str">
        <f>VLOOKUP(A403,'All Plates'!A:K,7,0)</f>
        <v>very high purity</v>
      </c>
      <c r="P403">
        <f t="shared" si="23"/>
        <v>-10000</v>
      </c>
      <c r="Q403" s="53">
        <f t="shared" si="24"/>
        <v>0</v>
      </c>
    </row>
    <row r="404" spans="1:17" x14ac:dyDescent="0.25">
      <c r="A404" t="str">
        <f>'All Plates'!A390</f>
        <v>P5_A05</v>
      </c>
      <c r="B404" s="5" t="str">
        <f>'All Plates'!J390</f>
        <v>9990532027</v>
      </c>
      <c r="C404" t="s">
        <v>4609</v>
      </c>
      <c r="D404" t="str">
        <f>IFERROR('All Plates'!K390,"Not Binding")</f>
        <v>Not Binding</v>
      </c>
      <c r="E404" t="str">
        <f>IF(ISNUMBER(SEARCH("Waterlogsy",VLOOKUP(A404,'FBS input file'!A:I,9,0))),"Yes","No")</f>
        <v>No</v>
      </c>
      <c r="F404" t="str">
        <f>IF(ISNUMBER(SEARCH("T2",VLOOKUP(A404,'FBS input file'!A:I,9,0))),"Yes","No")</f>
        <v>No</v>
      </c>
      <c r="G404" t="str">
        <f>IF(ISNUMBER(SEARCH("1D",VLOOKUP(A404,'FBS input file'!A:I,9,0))),"Yes","No")</f>
        <v>No</v>
      </c>
      <c r="H404" s="57">
        <f>IFERROR(_xlfn.NUMBERVALUE(VLOOKUP(A404,'FBS input file'!A:M,13,0)),0)</f>
        <v>0</v>
      </c>
      <c r="I404" s="55">
        <f>IFERROR(_xlfn.NUMBERVALUE(VLOOKUP(A404,'FBS input file'!A:M,11,0)),0)</f>
        <v>0</v>
      </c>
      <c r="J404" s="76" cm="1">
        <f t="array" aca="1" ref="J404" ca="1">IFERROR(ROUND(LOOKUP(9.99999999999999E+307,--MID(VLOOKUP(A404,'FBS input file'!A:L,10,0),MIN(FIND({0,1,2,3,4,5,6,7,8,9},VLOOKUP(A404,'FBS input file'!A:L,10,0)&amp;"0123456789")),ROW(INDIRECT("1:20")))),0),0)</f>
        <v>0</v>
      </c>
      <c r="K404" t="str" cm="1">
        <f t="array" ref="K404">_xlfn.IFS(ISNUMBER(SEARCH("*severe*",VLOOKUP(A404,'FBS input file'!A:M,10,0)))=TRUE,"Severe LB",ISNUMBER(SEARCH("*LB*",VLOOKUP(A404,'FBS input file'!A:M,10,0)))=TRUE,"LB",ISNUMBER(SEARCH("*LB*",VLOOKUP(A404,'FBS input file'!A:M,10,0)))=FALSE,"No")</f>
        <v>No</v>
      </c>
      <c r="L404" t="str" cm="1">
        <f t="array" ref="L404">IF(D404="Binding",IFERROR(_xlfn.IFS(AND(H404&gt;=$H$1,I404&gt;=$I$1),"Binding",AND(H404&gt;=$H$1,OR(J404&gt;=$J$1,K404="LB")),"Binding",AND(I404&gt;=$I$1,OR(J404&gt;=$J$1,K404="LB")),"Binding",K404="Severe LB","Binding"),"Not Binding"),"-")</f>
        <v>-</v>
      </c>
      <c r="M404">
        <f>IFERROR(_xlfn.NUMBERVALUE(VLOOKUP(A404,'FBS input file'!A:L,12,0)),"No")</f>
        <v>0</v>
      </c>
      <c r="N404" t="str">
        <f>VLOOKUP(A404,'All Plates'!A:K,3,0)</f>
        <v>Consistent Expert</v>
      </c>
      <c r="O404" t="str">
        <f>VLOOKUP(A404,'All Plates'!A:K,7,0)</f>
        <v>very high purity*</v>
      </c>
      <c r="P404">
        <f t="shared" si="23"/>
        <v>-10000</v>
      </c>
      <c r="Q404" s="53">
        <f t="shared" si="24"/>
        <v>0</v>
      </c>
    </row>
    <row r="405" spans="1:17" x14ac:dyDescent="0.25">
      <c r="A405" t="str">
        <f>'All Plates'!A391</f>
        <v>P5_A06</v>
      </c>
      <c r="B405" s="5" t="str">
        <f>'All Plates'!J391</f>
        <v>9990531801</v>
      </c>
      <c r="C405" t="s">
        <v>4610</v>
      </c>
      <c r="D405" t="str">
        <f>IFERROR('All Plates'!K391,"Not Binding")</f>
        <v>Not Binding</v>
      </c>
      <c r="E405" t="str">
        <f>IF(ISNUMBER(SEARCH("Waterlogsy",VLOOKUP(A405,'FBS input file'!A:I,9,0))),"Yes","No")</f>
        <v>No</v>
      </c>
      <c r="F405" t="str">
        <f>IF(ISNUMBER(SEARCH("T2",VLOOKUP(A405,'FBS input file'!A:I,9,0))),"Yes","No")</f>
        <v>No</v>
      </c>
      <c r="G405" t="str">
        <f>IF(ISNUMBER(SEARCH("1D",VLOOKUP(A405,'FBS input file'!A:I,9,0))),"Yes","No")</f>
        <v>No</v>
      </c>
      <c r="H405" s="57">
        <f>IFERROR(_xlfn.NUMBERVALUE(VLOOKUP(A405,'FBS input file'!A:M,13,0)),0)</f>
        <v>0</v>
      </c>
      <c r="I405" s="55">
        <f>IFERROR(_xlfn.NUMBERVALUE(VLOOKUP(A405,'FBS input file'!A:M,11,0)),0)</f>
        <v>0</v>
      </c>
      <c r="J405" s="76" cm="1">
        <f t="array" aca="1" ref="J405" ca="1">IFERROR(ROUND(LOOKUP(9.99999999999999E+307,--MID(VLOOKUP(A405,'FBS input file'!A:L,10,0),MIN(FIND({0,1,2,3,4,5,6,7,8,9},VLOOKUP(A405,'FBS input file'!A:L,10,0)&amp;"0123456789")),ROW(INDIRECT("1:20")))),0),0)</f>
        <v>0</v>
      </c>
      <c r="K405" t="str" cm="1">
        <f t="array" ref="K405">_xlfn.IFS(ISNUMBER(SEARCH("*severe*",VLOOKUP(A405,'FBS input file'!A:M,10,0)))=TRUE,"Severe LB",ISNUMBER(SEARCH("*LB*",VLOOKUP(A405,'FBS input file'!A:M,10,0)))=TRUE,"LB",ISNUMBER(SEARCH("*LB*",VLOOKUP(A405,'FBS input file'!A:M,10,0)))=FALSE,"No")</f>
        <v>No</v>
      </c>
      <c r="L405" t="str" cm="1">
        <f t="array" ref="L405">IF(D405="Binding",IFERROR(_xlfn.IFS(AND(H405&gt;=$H$1,I405&gt;=$I$1),"Binding",AND(H405&gt;=$H$1,OR(J405&gt;=$J$1,K405="LB")),"Binding",AND(I405&gt;=$I$1,OR(J405&gt;=$J$1,K405="LB")),"Binding",K405="Severe LB","Binding"),"Not Binding"),"-")</f>
        <v>-</v>
      </c>
      <c r="M405">
        <f>IFERROR(_xlfn.NUMBERVALUE(VLOOKUP(A405,'FBS input file'!A:L,12,0)),"No")</f>
        <v>0</v>
      </c>
      <c r="N405" t="str">
        <f>VLOOKUP(A405,'All Plates'!A:K,3,0)</f>
        <v>Consistent Expert</v>
      </c>
      <c r="O405" t="str">
        <f>VLOOKUP(A405,'All Plates'!A:K,7,0)</f>
        <v>very high purity*</v>
      </c>
      <c r="P405">
        <f t="shared" si="23"/>
        <v>-10000</v>
      </c>
      <c r="Q405" s="53">
        <f t="shared" si="24"/>
        <v>0</v>
      </c>
    </row>
    <row r="406" spans="1:17" x14ac:dyDescent="0.25">
      <c r="A406" t="str">
        <f>'All Plates'!A392</f>
        <v>P5_A07</v>
      </c>
      <c r="B406" s="5" t="str">
        <f>'All Plates'!J392</f>
        <v>9990532025</v>
      </c>
      <c r="C406" t="s">
        <v>4611</v>
      </c>
      <c r="D406" t="str">
        <f>IFERROR('All Plates'!K392,"Not Binding")</f>
        <v>Not Binding</v>
      </c>
      <c r="E406" t="str">
        <f>IF(ISNUMBER(SEARCH("Waterlogsy",VLOOKUP(A406,'FBS input file'!A:I,9,0))),"Yes","No")</f>
        <v>No</v>
      </c>
      <c r="F406" t="str">
        <f>IF(ISNUMBER(SEARCH("T2",VLOOKUP(A406,'FBS input file'!A:I,9,0))),"Yes","No")</f>
        <v>No</v>
      </c>
      <c r="G406" t="str">
        <f>IF(ISNUMBER(SEARCH("1D",VLOOKUP(A406,'FBS input file'!A:I,9,0))),"Yes","No")</f>
        <v>No</v>
      </c>
      <c r="H406" s="57">
        <f>IFERROR(_xlfn.NUMBERVALUE(VLOOKUP(A406,'FBS input file'!A:M,13,0)),0)</f>
        <v>0</v>
      </c>
      <c r="I406" s="55">
        <f>IFERROR(_xlfn.NUMBERVALUE(VLOOKUP(A406,'FBS input file'!A:M,11,0)),0)</f>
        <v>0</v>
      </c>
      <c r="J406" s="76" cm="1">
        <f t="array" aca="1" ref="J406" ca="1">IFERROR(ROUND(LOOKUP(9.99999999999999E+307,--MID(VLOOKUP(A406,'FBS input file'!A:L,10,0),MIN(FIND({0,1,2,3,4,5,6,7,8,9},VLOOKUP(A406,'FBS input file'!A:L,10,0)&amp;"0123456789")),ROW(INDIRECT("1:20")))),0),0)</f>
        <v>0</v>
      </c>
      <c r="K406" t="str" cm="1">
        <f t="array" ref="K406">_xlfn.IFS(ISNUMBER(SEARCH("*severe*",VLOOKUP(A406,'FBS input file'!A:M,10,0)))=TRUE,"Severe LB",ISNUMBER(SEARCH("*LB*",VLOOKUP(A406,'FBS input file'!A:M,10,0)))=TRUE,"LB",ISNUMBER(SEARCH("*LB*",VLOOKUP(A406,'FBS input file'!A:M,10,0)))=FALSE,"No")</f>
        <v>No</v>
      </c>
      <c r="L406" t="str" cm="1">
        <f t="array" ref="L406">IF(D406="Binding",IFERROR(_xlfn.IFS(AND(H406&gt;=$H$1,I406&gt;=$I$1),"Binding",AND(H406&gt;=$H$1,OR(J406&gt;=$J$1,K406="LB")),"Binding",AND(I406&gt;=$I$1,OR(J406&gt;=$J$1,K406="LB")),"Binding",K406="Severe LB","Binding"),"Not Binding"),"-")</f>
        <v>-</v>
      </c>
      <c r="M406">
        <f>IFERROR(_xlfn.NUMBERVALUE(VLOOKUP(A406,'FBS input file'!A:L,12,0)),"No")</f>
        <v>0</v>
      </c>
      <c r="N406" t="str">
        <f>VLOOKUP(A406,'All Plates'!A:K,3,0)</f>
        <v>Consistent Expert</v>
      </c>
      <c r="O406" t="str">
        <f>VLOOKUP(A406,'All Plates'!A:K,7,0)</f>
        <v>high purity</v>
      </c>
      <c r="P406">
        <f t="shared" si="23"/>
        <v>-10000</v>
      </c>
      <c r="Q406" s="53">
        <f t="shared" si="24"/>
        <v>0</v>
      </c>
    </row>
    <row r="407" spans="1:17" x14ac:dyDescent="0.25">
      <c r="A407" t="str">
        <f>'All Plates'!A393</f>
        <v>P5_A08</v>
      </c>
      <c r="B407" s="5" t="str">
        <f>'All Plates'!J393</f>
        <v>9990532024</v>
      </c>
      <c r="C407" t="s">
        <v>4612</v>
      </c>
      <c r="D407" t="str">
        <f>IFERROR('All Plates'!K393,"Not Binding")</f>
        <v>Not Binding</v>
      </c>
      <c r="E407" t="str">
        <f>IF(ISNUMBER(SEARCH("Waterlogsy",VLOOKUP(A407,'FBS input file'!A:I,9,0))),"Yes","No")</f>
        <v>No</v>
      </c>
      <c r="F407" t="str">
        <f>IF(ISNUMBER(SEARCH("T2",VLOOKUP(A407,'FBS input file'!A:I,9,0))),"Yes","No")</f>
        <v>No</v>
      </c>
      <c r="G407" t="str">
        <f>IF(ISNUMBER(SEARCH("1D",VLOOKUP(A407,'FBS input file'!A:I,9,0))),"Yes","No")</f>
        <v>No</v>
      </c>
      <c r="H407" s="57">
        <f>IFERROR(_xlfn.NUMBERVALUE(VLOOKUP(A407,'FBS input file'!A:M,13,0)),0)</f>
        <v>0</v>
      </c>
      <c r="I407" s="55">
        <f>IFERROR(_xlfn.NUMBERVALUE(VLOOKUP(A407,'FBS input file'!A:M,11,0)),0)</f>
        <v>0</v>
      </c>
      <c r="J407" s="76" cm="1">
        <f t="array" aca="1" ref="J407" ca="1">IFERROR(ROUND(LOOKUP(9.99999999999999E+307,--MID(VLOOKUP(A407,'FBS input file'!A:L,10,0),MIN(FIND({0,1,2,3,4,5,6,7,8,9},VLOOKUP(A407,'FBS input file'!A:L,10,0)&amp;"0123456789")),ROW(INDIRECT("1:20")))),0),0)</f>
        <v>0</v>
      </c>
      <c r="K407" t="str" cm="1">
        <f t="array" ref="K407">_xlfn.IFS(ISNUMBER(SEARCH("*severe*",VLOOKUP(A407,'FBS input file'!A:M,10,0)))=TRUE,"Severe LB",ISNUMBER(SEARCH("*LB*",VLOOKUP(A407,'FBS input file'!A:M,10,0)))=TRUE,"LB",ISNUMBER(SEARCH("*LB*",VLOOKUP(A407,'FBS input file'!A:M,10,0)))=FALSE,"No")</f>
        <v>No</v>
      </c>
      <c r="L407" t="str" cm="1">
        <f t="array" ref="L407">IF(D407="Binding",IFERROR(_xlfn.IFS(AND(H407&gt;=$H$1,I407&gt;=$I$1),"Binding",AND(H407&gt;=$H$1,OR(J407&gt;=$J$1,K407="LB")),"Binding",AND(I407&gt;=$I$1,OR(J407&gt;=$J$1,K407="LB")),"Binding",K407="Severe LB","Binding"),"Not Binding"),"-")</f>
        <v>-</v>
      </c>
      <c r="M407">
        <f>IFERROR(_xlfn.NUMBERVALUE(VLOOKUP(A407,'FBS input file'!A:L,12,0)),"No")</f>
        <v>0</v>
      </c>
      <c r="N407" t="str">
        <f>VLOOKUP(A407,'All Plates'!A:K,3,0)</f>
        <v>Inconsistent Expert</v>
      </c>
      <c r="O407" t="str">
        <f>VLOOKUP(A407,'All Plates'!A:K,7,0)</f>
        <v>low solubility</v>
      </c>
      <c r="P407">
        <f t="shared" si="23"/>
        <v>-10000</v>
      </c>
      <c r="Q407" s="53">
        <f t="shared" si="24"/>
        <v>0</v>
      </c>
    </row>
    <row r="408" spans="1:17" x14ac:dyDescent="0.25">
      <c r="A408" t="str">
        <f>'All Plates'!A394</f>
        <v>P5_A09</v>
      </c>
      <c r="B408" s="5" t="str">
        <f>'All Plates'!J394</f>
        <v>9990532023</v>
      </c>
      <c r="C408" t="s">
        <v>4613</v>
      </c>
      <c r="D408" t="str">
        <f>IFERROR('All Plates'!K394,"Not Binding")</f>
        <v>Not Binding</v>
      </c>
      <c r="E408" t="str">
        <f>IF(ISNUMBER(SEARCH("Waterlogsy",VLOOKUP(A408,'FBS input file'!A:I,9,0))),"Yes","No")</f>
        <v>No</v>
      </c>
      <c r="F408" t="str">
        <f>IF(ISNUMBER(SEARCH("T2",VLOOKUP(A408,'FBS input file'!A:I,9,0))),"Yes","No")</f>
        <v>No</v>
      </c>
      <c r="G408" t="str">
        <f>IF(ISNUMBER(SEARCH("1D",VLOOKUP(A408,'FBS input file'!A:I,9,0))),"Yes","No")</f>
        <v>No</v>
      </c>
      <c r="H408" s="57">
        <f>IFERROR(_xlfn.NUMBERVALUE(VLOOKUP(A408,'FBS input file'!A:M,13,0)),0)</f>
        <v>0</v>
      </c>
      <c r="I408" s="55">
        <f>IFERROR(_xlfn.NUMBERVALUE(VLOOKUP(A408,'FBS input file'!A:M,11,0)),0)</f>
        <v>0</v>
      </c>
      <c r="J408" s="76" cm="1">
        <f t="array" aca="1" ref="J408" ca="1">IFERROR(ROUND(LOOKUP(9.99999999999999E+307,--MID(VLOOKUP(A408,'FBS input file'!A:L,10,0),MIN(FIND({0,1,2,3,4,5,6,7,8,9},VLOOKUP(A408,'FBS input file'!A:L,10,0)&amp;"0123456789")),ROW(INDIRECT("1:20")))),0),0)</f>
        <v>0</v>
      </c>
      <c r="K408" t="str" cm="1">
        <f t="array" ref="K408">_xlfn.IFS(ISNUMBER(SEARCH("*severe*",VLOOKUP(A408,'FBS input file'!A:M,10,0)))=TRUE,"Severe LB",ISNUMBER(SEARCH("*LB*",VLOOKUP(A408,'FBS input file'!A:M,10,0)))=TRUE,"LB",ISNUMBER(SEARCH("*LB*",VLOOKUP(A408,'FBS input file'!A:M,10,0)))=FALSE,"No")</f>
        <v>No</v>
      </c>
      <c r="L408" t="str" cm="1">
        <f t="array" ref="L408">IF(D408="Binding",IFERROR(_xlfn.IFS(AND(H408&gt;=$H$1,I408&gt;=$I$1),"Binding",AND(H408&gt;=$H$1,OR(J408&gt;=$J$1,K408="LB")),"Binding",AND(I408&gt;=$I$1,OR(J408&gt;=$J$1,K408="LB")),"Binding",K408="Severe LB","Binding"),"Not Binding"),"-")</f>
        <v>-</v>
      </c>
      <c r="M408">
        <f>IFERROR(_xlfn.NUMBERVALUE(VLOOKUP(A408,'FBS input file'!A:L,12,0)),"No")</f>
        <v>0</v>
      </c>
      <c r="N408" t="str">
        <f>VLOOKUP(A408,'All Plates'!A:K,3,0)</f>
        <v>Consistent Expert</v>
      </c>
      <c r="O408" t="str">
        <f>VLOOKUP(A408,'All Plates'!A:K,7,0)</f>
        <v>very high purity</v>
      </c>
      <c r="P408">
        <f t="shared" si="23"/>
        <v>-10000</v>
      </c>
      <c r="Q408" s="53">
        <f t="shared" si="24"/>
        <v>0</v>
      </c>
    </row>
    <row r="409" spans="1:17" x14ac:dyDescent="0.25">
      <c r="A409" t="str">
        <f>'All Plates'!A395</f>
        <v>P5_A10</v>
      </c>
      <c r="B409" s="5" t="str">
        <f>'All Plates'!J395</f>
        <v>9990531777</v>
      </c>
      <c r="C409" t="s">
        <v>4614</v>
      </c>
      <c r="D409" t="str">
        <f>IFERROR('All Plates'!K395,"Not Binding")</f>
        <v>Not Binding</v>
      </c>
      <c r="E409" t="str">
        <f>IF(ISNUMBER(SEARCH("Waterlogsy",VLOOKUP(A409,'FBS input file'!A:I,9,0))),"Yes","No")</f>
        <v>No</v>
      </c>
      <c r="F409" t="str">
        <f>IF(ISNUMBER(SEARCH("T2",VLOOKUP(A409,'FBS input file'!A:I,9,0))),"Yes","No")</f>
        <v>No</v>
      </c>
      <c r="G409" t="str">
        <f>IF(ISNUMBER(SEARCH("1D",VLOOKUP(A409,'FBS input file'!A:I,9,0))),"Yes","No")</f>
        <v>No</v>
      </c>
      <c r="H409" s="57">
        <f>IFERROR(_xlfn.NUMBERVALUE(VLOOKUP(A409,'FBS input file'!A:M,13,0)),0)</f>
        <v>0</v>
      </c>
      <c r="I409" s="55">
        <f>IFERROR(_xlfn.NUMBERVALUE(VLOOKUP(A409,'FBS input file'!A:M,11,0)),0)</f>
        <v>0</v>
      </c>
      <c r="J409" s="76" cm="1">
        <f t="array" aca="1" ref="J409" ca="1">IFERROR(ROUND(LOOKUP(9.99999999999999E+307,--MID(VLOOKUP(A409,'FBS input file'!A:L,10,0),MIN(FIND({0,1,2,3,4,5,6,7,8,9},VLOOKUP(A409,'FBS input file'!A:L,10,0)&amp;"0123456789")),ROW(INDIRECT("1:20")))),0),0)</f>
        <v>0</v>
      </c>
      <c r="K409" t="str" cm="1">
        <f t="array" ref="K409">_xlfn.IFS(ISNUMBER(SEARCH("*severe*",VLOOKUP(A409,'FBS input file'!A:M,10,0)))=TRUE,"Severe LB",ISNUMBER(SEARCH("*LB*",VLOOKUP(A409,'FBS input file'!A:M,10,0)))=TRUE,"LB",ISNUMBER(SEARCH("*LB*",VLOOKUP(A409,'FBS input file'!A:M,10,0)))=FALSE,"No")</f>
        <v>No</v>
      </c>
      <c r="L409" t="str" cm="1">
        <f t="array" ref="L409">IF(D409="Binding",IFERROR(_xlfn.IFS(AND(H409&gt;=$H$1,I409&gt;=$I$1),"Binding",AND(H409&gt;=$H$1,OR(J409&gt;=$J$1,K409="LB")),"Binding",AND(I409&gt;=$I$1,OR(J409&gt;=$J$1,K409="LB")),"Binding",K409="Severe LB","Binding"),"Not Binding"),"-")</f>
        <v>-</v>
      </c>
      <c r="M409">
        <f>IFERROR(_xlfn.NUMBERVALUE(VLOOKUP(A409,'FBS input file'!A:L,12,0)),"No")</f>
        <v>0</v>
      </c>
      <c r="N409" t="str">
        <f>VLOOKUP(A409,'All Plates'!A:K,3,0)</f>
        <v>Consistent Expert</v>
      </c>
      <c r="O409" t="str">
        <f>VLOOKUP(A409,'All Plates'!A:K,7,0)</f>
        <v>high purity*</v>
      </c>
      <c r="P409">
        <f t="shared" si="23"/>
        <v>-10000</v>
      </c>
      <c r="Q409" s="53">
        <f t="shared" si="24"/>
        <v>0</v>
      </c>
    </row>
    <row r="410" spans="1:17" x14ac:dyDescent="0.25">
      <c r="A410" t="str">
        <f>'All Plates'!A396</f>
        <v>P5_A11</v>
      </c>
      <c r="B410" s="5" t="str">
        <f>'All Plates'!J396</f>
        <v>9990531823</v>
      </c>
      <c r="C410" t="s">
        <v>4615</v>
      </c>
      <c r="D410" t="str">
        <f>IFERROR('All Plates'!K396,"Not Binding")</f>
        <v>Not Binding</v>
      </c>
      <c r="E410" t="str">
        <f>IF(ISNUMBER(SEARCH("Waterlogsy",VLOOKUP(A410,'FBS input file'!A:I,9,0))),"Yes","No")</f>
        <v>No</v>
      </c>
      <c r="F410" t="str">
        <f>IF(ISNUMBER(SEARCH("T2",VLOOKUP(A410,'FBS input file'!A:I,9,0))),"Yes","No")</f>
        <v>No</v>
      </c>
      <c r="G410" t="str">
        <f>IF(ISNUMBER(SEARCH("1D",VLOOKUP(A410,'FBS input file'!A:I,9,0))),"Yes","No")</f>
        <v>No</v>
      </c>
      <c r="H410" s="57">
        <f>IFERROR(_xlfn.NUMBERVALUE(VLOOKUP(A410,'FBS input file'!A:M,13,0)),0)</f>
        <v>0</v>
      </c>
      <c r="I410" s="55">
        <f>IFERROR(_xlfn.NUMBERVALUE(VLOOKUP(A410,'FBS input file'!A:M,11,0)),0)</f>
        <v>0</v>
      </c>
      <c r="J410" s="76" cm="1">
        <f t="array" aca="1" ref="J410" ca="1">IFERROR(ROUND(LOOKUP(9.99999999999999E+307,--MID(VLOOKUP(A410,'FBS input file'!A:L,10,0),MIN(FIND({0,1,2,3,4,5,6,7,8,9},VLOOKUP(A410,'FBS input file'!A:L,10,0)&amp;"0123456789")),ROW(INDIRECT("1:20")))),0),0)</f>
        <v>0</v>
      </c>
      <c r="K410" t="str" cm="1">
        <f t="array" ref="K410">_xlfn.IFS(ISNUMBER(SEARCH("*severe*",VLOOKUP(A410,'FBS input file'!A:M,10,0)))=TRUE,"Severe LB",ISNUMBER(SEARCH("*LB*",VLOOKUP(A410,'FBS input file'!A:M,10,0)))=TRUE,"LB",ISNUMBER(SEARCH("*LB*",VLOOKUP(A410,'FBS input file'!A:M,10,0)))=FALSE,"No")</f>
        <v>No</v>
      </c>
      <c r="L410" t="str" cm="1">
        <f t="array" ref="L410">IF(D410="Binding",IFERROR(_xlfn.IFS(AND(H410&gt;=$H$1,I410&gt;=$I$1),"Binding",AND(H410&gt;=$H$1,OR(J410&gt;=$J$1,K410="LB")),"Binding",AND(I410&gt;=$I$1,OR(J410&gt;=$J$1,K410="LB")),"Binding",K410="Severe LB","Binding"),"Not Binding"),"-")</f>
        <v>-</v>
      </c>
      <c r="M410">
        <f>IFERROR(_xlfn.NUMBERVALUE(VLOOKUP(A410,'FBS input file'!A:L,12,0)),"No")</f>
        <v>0</v>
      </c>
      <c r="N410" t="str">
        <f>VLOOKUP(A410,'All Plates'!A:K,3,0)</f>
        <v>Consistent Expert</v>
      </c>
      <c r="O410" t="str">
        <f>VLOOKUP(A410,'All Plates'!A:K,7,0)</f>
        <v>very high purity</v>
      </c>
      <c r="P410">
        <f t="shared" si="23"/>
        <v>-10000</v>
      </c>
      <c r="Q410" s="53">
        <f t="shared" si="24"/>
        <v>0</v>
      </c>
    </row>
    <row r="411" spans="1:17" x14ac:dyDescent="0.25">
      <c r="A411" t="str">
        <f>'All Plates'!A397</f>
        <v>P5_A12</v>
      </c>
      <c r="B411" s="5" t="str">
        <f>'All Plates'!J397</f>
        <v>9990531824</v>
      </c>
      <c r="C411" t="s">
        <v>4616</v>
      </c>
      <c r="D411" t="str">
        <f>IFERROR('All Plates'!K397,"Not Binding")</f>
        <v>Not Binding</v>
      </c>
      <c r="E411" t="str">
        <f>IF(ISNUMBER(SEARCH("Waterlogsy",VLOOKUP(A411,'FBS input file'!A:I,9,0))),"Yes","No")</f>
        <v>No</v>
      </c>
      <c r="F411" t="str">
        <f>IF(ISNUMBER(SEARCH("T2",VLOOKUP(A411,'FBS input file'!A:I,9,0))),"Yes","No")</f>
        <v>No</v>
      </c>
      <c r="G411" t="str">
        <f>IF(ISNUMBER(SEARCH("1D",VLOOKUP(A411,'FBS input file'!A:I,9,0))),"Yes","No")</f>
        <v>No</v>
      </c>
      <c r="H411" s="57">
        <f>IFERROR(_xlfn.NUMBERVALUE(VLOOKUP(A411,'FBS input file'!A:M,13,0)),0)</f>
        <v>0</v>
      </c>
      <c r="I411" s="55">
        <f>IFERROR(_xlfn.NUMBERVALUE(VLOOKUP(A411,'FBS input file'!A:M,11,0)),0)</f>
        <v>0</v>
      </c>
      <c r="J411" s="76" cm="1">
        <f t="array" aca="1" ref="J411" ca="1">IFERROR(ROUND(LOOKUP(9.99999999999999E+307,--MID(VLOOKUP(A411,'FBS input file'!A:L,10,0),MIN(FIND({0,1,2,3,4,5,6,7,8,9},VLOOKUP(A411,'FBS input file'!A:L,10,0)&amp;"0123456789")),ROW(INDIRECT("1:20")))),0),0)</f>
        <v>0</v>
      </c>
      <c r="K411" t="str" cm="1">
        <f t="array" ref="K411">_xlfn.IFS(ISNUMBER(SEARCH("*severe*",VLOOKUP(A411,'FBS input file'!A:M,10,0)))=TRUE,"Severe LB",ISNUMBER(SEARCH("*LB*",VLOOKUP(A411,'FBS input file'!A:M,10,0)))=TRUE,"LB",ISNUMBER(SEARCH("*LB*",VLOOKUP(A411,'FBS input file'!A:M,10,0)))=FALSE,"No")</f>
        <v>No</v>
      </c>
      <c r="L411" t="str" cm="1">
        <f t="array" ref="L411">IF(D411="Binding",IFERROR(_xlfn.IFS(AND(H411&gt;=$H$1,I411&gt;=$I$1),"Binding",AND(H411&gt;=$H$1,OR(J411&gt;=$J$1,K411="LB")),"Binding",AND(I411&gt;=$I$1,OR(J411&gt;=$J$1,K411="LB")),"Binding",K411="Severe LB","Binding"),"Not Binding"),"-")</f>
        <v>-</v>
      </c>
      <c r="M411">
        <f>IFERROR(_xlfn.NUMBERVALUE(VLOOKUP(A411,'FBS input file'!A:L,12,0)),"No")</f>
        <v>0</v>
      </c>
      <c r="N411" t="str">
        <f>VLOOKUP(A411,'All Plates'!A:K,3,0)</f>
        <v>Consistent Expert</v>
      </c>
      <c r="O411" t="str">
        <f>VLOOKUP(A411,'All Plates'!A:K,7,0)</f>
        <v>very high purity</v>
      </c>
      <c r="P411">
        <f t="shared" si="23"/>
        <v>-10000</v>
      </c>
      <c r="Q411" s="53">
        <f t="shared" si="24"/>
        <v>0</v>
      </c>
    </row>
    <row r="412" spans="1:17" x14ac:dyDescent="0.25">
      <c r="A412" t="str">
        <f>'All Plates'!A398</f>
        <v>P5_B01</v>
      </c>
      <c r="B412" s="5" t="str">
        <f>'All Plates'!J398</f>
        <v>9990532008</v>
      </c>
      <c r="C412" t="s">
        <v>4617</v>
      </c>
      <c r="D412" t="str">
        <f>IFERROR('All Plates'!K398,"Not Binding")</f>
        <v>Not Binding</v>
      </c>
      <c r="E412" t="str">
        <f>IF(ISNUMBER(SEARCH("Waterlogsy",VLOOKUP(A412,'FBS input file'!A:I,9,0))),"Yes","No")</f>
        <v>No</v>
      </c>
      <c r="F412" t="str">
        <f>IF(ISNUMBER(SEARCH("T2",VLOOKUP(A412,'FBS input file'!A:I,9,0))),"Yes","No")</f>
        <v>No</v>
      </c>
      <c r="G412" t="str">
        <f>IF(ISNUMBER(SEARCH("1D",VLOOKUP(A412,'FBS input file'!A:I,9,0))),"Yes","No")</f>
        <v>No</v>
      </c>
      <c r="H412" s="57">
        <f>IFERROR(_xlfn.NUMBERVALUE(VLOOKUP(A412,'FBS input file'!A:M,13,0)),0)</f>
        <v>0</v>
      </c>
      <c r="I412" s="55">
        <f>IFERROR(_xlfn.NUMBERVALUE(VLOOKUP(A412,'FBS input file'!A:M,11,0)),0)</f>
        <v>0</v>
      </c>
      <c r="J412" s="76" cm="1">
        <f t="array" aca="1" ref="J412" ca="1">IFERROR(ROUND(LOOKUP(9.99999999999999E+307,--MID(VLOOKUP(A412,'FBS input file'!A:L,10,0),MIN(FIND({0,1,2,3,4,5,6,7,8,9},VLOOKUP(A412,'FBS input file'!A:L,10,0)&amp;"0123456789")),ROW(INDIRECT("1:20")))),0),0)</f>
        <v>0</v>
      </c>
      <c r="K412" t="str" cm="1">
        <f t="array" ref="K412">_xlfn.IFS(ISNUMBER(SEARCH("*severe*",VLOOKUP(A412,'FBS input file'!A:M,10,0)))=TRUE,"Severe LB",ISNUMBER(SEARCH("*LB*",VLOOKUP(A412,'FBS input file'!A:M,10,0)))=TRUE,"LB",ISNUMBER(SEARCH("*LB*",VLOOKUP(A412,'FBS input file'!A:M,10,0)))=FALSE,"No")</f>
        <v>No</v>
      </c>
      <c r="L412" t="str" cm="1">
        <f t="array" ref="L412">IF(D412="Binding",IFERROR(_xlfn.IFS(AND(H412&gt;=$H$1,I412&gt;=$I$1),"Binding",AND(H412&gt;=$H$1,OR(J412&gt;=$J$1,K412="LB")),"Binding",AND(I412&gt;=$I$1,OR(J412&gt;=$J$1,K412="LB")),"Binding",K412="Severe LB","Binding"),"Not Binding"),"-")</f>
        <v>-</v>
      </c>
      <c r="M412">
        <f>IFERROR(_xlfn.NUMBERVALUE(VLOOKUP(A412,'FBS input file'!A:L,12,0)),"No")</f>
        <v>0</v>
      </c>
      <c r="N412" t="str">
        <f>VLOOKUP(A412,'All Plates'!A:K,3,0)</f>
        <v>Consistent Expert</v>
      </c>
      <c r="O412" t="str">
        <f>VLOOKUP(A412,'All Plates'!A:K,7,0)</f>
        <v>very high purity</v>
      </c>
      <c r="P412">
        <f t="shared" si="23"/>
        <v>-10000</v>
      </c>
      <c r="Q412" s="53">
        <f t="shared" si="24"/>
        <v>0</v>
      </c>
    </row>
    <row r="413" spans="1:17" x14ac:dyDescent="0.25">
      <c r="A413" t="str">
        <f>'All Plates'!A399</f>
        <v>P5_B02</v>
      </c>
      <c r="B413" s="5" t="str">
        <f>'All Plates'!J399</f>
        <v>9990532009</v>
      </c>
      <c r="C413" t="s">
        <v>4618</v>
      </c>
      <c r="D413" t="str">
        <f>IFERROR('All Plates'!K399,"Not Binding")</f>
        <v>Not Binding</v>
      </c>
      <c r="E413" t="str">
        <f>IF(ISNUMBER(SEARCH("Waterlogsy",VLOOKUP(A413,'FBS input file'!A:I,9,0))),"Yes","No")</f>
        <v>No</v>
      </c>
      <c r="F413" t="str">
        <f>IF(ISNUMBER(SEARCH("T2",VLOOKUP(A413,'FBS input file'!A:I,9,0))),"Yes","No")</f>
        <v>No</v>
      </c>
      <c r="G413" t="str">
        <f>IF(ISNUMBER(SEARCH("1D",VLOOKUP(A413,'FBS input file'!A:I,9,0))),"Yes","No")</f>
        <v>No</v>
      </c>
      <c r="H413" s="57">
        <f>IFERROR(_xlfn.NUMBERVALUE(VLOOKUP(A413,'FBS input file'!A:M,13,0)),0)</f>
        <v>0</v>
      </c>
      <c r="I413" s="55">
        <f>IFERROR(_xlfn.NUMBERVALUE(VLOOKUP(A413,'FBS input file'!A:M,11,0)),0)</f>
        <v>0</v>
      </c>
      <c r="J413" s="76" cm="1">
        <f t="array" aca="1" ref="J413" ca="1">IFERROR(ROUND(LOOKUP(9.99999999999999E+307,--MID(VLOOKUP(A413,'FBS input file'!A:L,10,0),MIN(FIND({0,1,2,3,4,5,6,7,8,9},VLOOKUP(A413,'FBS input file'!A:L,10,0)&amp;"0123456789")),ROW(INDIRECT("1:20")))),0),0)</f>
        <v>0</v>
      </c>
      <c r="K413" t="str" cm="1">
        <f t="array" ref="K413">_xlfn.IFS(ISNUMBER(SEARCH("*severe*",VLOOKUP(A413,'FBS input file'!A:M,10,0)))=TRUE,"Severe LB",ISNUMBER(SEARCH("*LB*",VLOOKUP(A413,'FBS input file'!A:M,10,0)))=TRUE,"LB",ISNUMBER(SEARCH("*LB*",VLOOKUP(A413,'FBS input file'!A:M,10,0)))=FALSE,"No")</f>
        <v>No</v>
      </c>
      <c r="L413" t="str" cm="1">
        <f t="array" ref="L413">IF(D413="Binding",IFERROR(_xlfn.IFS(AND(H413&gt;=$H$1,I413&gt;=$I$1),"Binding",AND(H413&gt;=$H$1,OR(J413&gt;=$J$1,K413="LB")),"Binding",AND(I413&gt;=$I$1,OR(J413&gt;=$J$1,K413="LB")),"Binding",K413="Severe LB","Binding"),"Not Binding"),"-")</f>
        <v>-</v>
      </c>
      <c r="M413">
        <f>IFERROR(_xlfn.NUMBERVALUE(VLOOKUP(A413,'FBS input file'!A:L,12,0)),"No")</f>
        <v>0</v>
      </c>
      <c r="N413" t="str">
        <f>VLOOKUP(A413,'All Plates'!A:K,3,0)</f>
        <v>Consistent Expert</v>
      </c>
      <c r="O413" t="str">
        <f>VLOOKUP(A413,'All Plates'!A:K,7,0)</f>
        <v>very high purity*</v>
      </c>
      <c r="P413">
        <f t="shared" si="23"/>
        <v>-10000</v>
      </c>
      <c r="Q413" s="53">
        <f t="shared" si="24"/>
        <v>0</v>
      </c>
    </row>
    <row r="414" spans="1:17" x14ac:dyDescent="0.25">
      <c r="A414" t="str">
        <f>'All Plates'!A400</f>
        <v>P5_B03</v>
      </c>
      <c r="B414" s="5" t="str">
        <f>'All Plates'!J400</f>
        <v>9990532010</v>
      </c>
      <c r="C414" t="s">
        <v>4619</v>
      </c>
      <c r="D414" t="str">
        <f>IFERROR('All Plates'!K400,"Not Binding")</f>
        <v>Not Binding</v>
      </c>
      <c r="E414" t="str">
        <f>IF(ISNUMBER(SEARCH("Waterlogsy",VLOOKUP(A414,'FBS input file'!A:I,9,0))),"Yes","No")</f>
        <v>No</v>
      </c>
      <c r="F414" t="str">
        <f>IF(ISNUMBER(SEARCH("T2",VLOOKUP(A414,'FBS input file'!A:I,9,0))),"Yes","No")</f>
        <v>No</v>
      </c>
      <c r="G414" t="str">
        <f>IF(ISNUMBER(SEARCH("1D",VLOOKUP(A414,'FBS input file'!A:I,9,0))),"Yes","No")</f>
        <v>No</v>
      </c>
      <c r="H414" s="57">
        <f>IFERROR(_xlfn.NUMBERVALUE(VLOOKUP(A414,'FBS input file'!A:M,13,0)),0)</f>
        <v>0</v>
      </c>
      <c r="I414" s="55">
        <f>IFERROR(_xlfn.NUMBERVALUE(VLOOKUP(A414,'FBS input file'!A:M,11,0)),0)</f>
        <v>0</v>
      </c>
      <c r="J414" s="76" cm="1">
        <f t="array" aca="1" ref="J414" ca="1">IFERROR(ROUND(LOOKUP(9.99999999999999E+307,--MID(VLOOKUP(A414,'FBS input file'!A:L,10,0),MIN(FIND({0,1,2,3,4,5,6,7,8,9},VLOOKUP(A414,'FBS input file'!A:L,10,0)&amp;"0123456789")),ROW(INDIRECT("1:20")))),0),0)</f>
        <v>0</v>
      </c>
      <c r="K414" t="str" cm="1">
        <f t="array" ref="K414">_xlfn.IFS(ISNUMBER(SEARCH("*severe*",VLOOKUP(A414,'FBS input file'!A:M,10,0)))=TRUE,"Severe LB",ISNUMBER(SEARCH("*LB*",VLOOKUP(A414,'FBS input file'!A:M,10,0)))=TRUE,"LB",ISNUMBER(SEARCH("*LB*",VLOOKUP(A414,'FBS input file'!A:M,10,0)))=FALSE,"No")</f>
        <v>No</v>
      </c>
      <c r="L414" t="str" cm="1">
        <f t="array" ref="L414">IF(D414="Binding",IFERROR(_xlfn.IFS(AND(H414&gt;=$H$1,I414&gt;=$I$1),"Binding",AND(H414&gt;=$H$1,OR(J414&gt;=$J$1,K414="LB")),"Binding",AND(I414&gt;=$I$1,OR(J414&gt;=$J$1,K414="LB")),"Binding",K414="Severe LB","Binding"),"Not Binding"),"-")</f>
        <v>-</v>
      </c>
      <c r="M414">
        <f>IFERROR(_xlfn.NUMBERVALUE(VLOOKUP(A414,'FBS input file'!A:L,12,0)),"No")</f>
        <v>0</v>
      </c>
      <c r="N414" t="str">
        <f>VLOOKUP(A414,'All Plates'!A:K,3,0)</f>
        <v>Consistent Expert</v>
      </c>
      <c r="O414" t="str">
        <f>VLOOKUP(A414,'All Plates'!A:K,7,0)</f>
        <v>very high purity</v>
      </c>
      <c r="P414">
        <f t="shared" si="23"/>
        <v>-10000</v>
      </c>
      <c r="Q414" s="53">
        <f t="shared" si="24"/>
        <v>0</v>
      </c>
    </row>
    <row r="415" spans="1:17" x14ac:dyDescent="0.25">
      <c r="A415" t="str">
        <f>'All Plates'!A401</f>
        <v>P5_B04</v>
      </c>
      <c r="B415" s="5" t="str">
        <f>'All Plates'!J401</f>
        <v>9990532011</v>
      </c>
      <c r="C415" t="s">
        <v>4620</v>
      </c>
      <c r="D415" t="str">
        <f>IFERROR('All Plates'!K401,"Not Binding")</f>
        <v>Not Binding</v>
      </c>
      <c r="E415" t="str">
        <f>IF(ISNUMBER(SEARCH("Waterlogsy",VLOOKUP(A415,'FBS input file'!A:I,9,0))),"Yes","No")</f>
        <v>No</v>
      </c>
      <c r="F415" t="str">
        <f>IF(ISNUMBER(SEARCH("T2",VLOOKUP(A415,'FBS input file'!A:I,9,0))),"Yes","No")</f>
        <v>No</v>
      </c>
      <c r="G415" t="str">
        <f>IF(ISNUMBER(SEARCH("1D",VLOOKUP(A415,'FBS input file'!A:I,9,0))),"Yes","No")</f>
        <v>No</v>
      </c>
      <c r="H415" s="57">
        <f>IFERROR(_xlfn.NUMBERVALUE(VLOOKUP(A415,'FBS input file'!A:M,13,0)),0)</f>
        <v>0</v>
      </c>
      <c r="I415" s="55">
        <f>IFERROR(_xlfn.NUMBERVALUE(VLOOKUP(A415,'FBS input file'!A:M,11,0)),0)</f>
        <v>0</v>
      </c>
      <c r="J415" s="76" cm="1">
        <f t="array" aca="1" ref="J415" ca="1">IFERROR(ROUND(LOOKUP(9.99999999999999E+307,--MID(VLOOKUP(A415,'FBS input file'!A:L,10,0),MIN(FIND({0,1,2,3,4,5,6,7,8,9},VLOOKUP(A415,'FBS input file'!A:L,10,0)&amp;"0123456789")),ROW(INDIRECT("1:20")))),0),0)</f>
        <v>0</v>
      </c>
      <c r="K415" t="str" cm="1">
        <f t="array" ref="K415">_xlfn.IFS(ISNUMBER(SEARCH("*severe*",VLOOKUP(A415,'FBS input file'!A:M,10,0)))=TRUE,"Severe LB",ISNUMBER(SEARCH("*LB*",VLOOKUP(A415,'FBS input file'!A:M,10,0)))=TRUE,"LB",ISNUMBER(SEARCH("*LB*",VLOOKUP(A415,'FBS input file'!A:M,10,0)))=FALSE,"No")</f>
        <v>No</v>
      </c>
      <c r="L415" t="str" cm="1">
        <f t="array" ref="L415">IF(D415="Binding",IFERROR(_xlfn.IFS(AND(H415&gt;=$H$1,I415&gt;=$I$1),"Binding",AND(H415&gt;=$H$1,OR(J415&gt;=$J$1,K415="LB")),"Binding",AND(I415&gt;=$I$1,OR(J415&gt;=$J$1,K415="LB")),"Binding",K415="Severe LB","Binding"),"Not Binding"),"-")</f>
        <v>-</v>
      </c>
      <c r="M415">
        <f>IFERROR(_xlfn.NUMBERVALUE(VLOOKUP(A415,'FBS input file'!A:L,12,0)),"No")</f>
        <v>0</v>
      </c>
      <c r="N415" t="str">
        <f>VLOOKUP(A415,'All Plates'!A:K,3,0)</f>
        <v>Consistent Expert</v>
      </c>
      <c r="O415" t="str">
        <f>VLOOKUP(A415,'All Plates'!A:K,7,0)</f>
        <v>very high purity</v>
      </c>
      <c r="P415">
        <f t="shared" si="23"/>
        <v>-10000</v>
      </c>
      <c r="Q415" s="53">
        <f t="shared" si="24"/>
        <v>0</v>
      </c>
    </row>
    <row r="416" spans="1:17" x14ac:dyDescent="0.25">
      <c r="A416" t="str">
        <f>'All Plates'!A402</f>
        <v>P5_B05</v>
      </c>
      <c r="B416" s="5" t="str">
        <f>'All Plates'!J402</f>
        <v>9990532012</v>
      </c>
      <c r="C416" t="s">
        <v>4621</v>
      </c>
      <c r="D416" t="str">
        <f>IFERROR('All Plates'!K402,"Not Binding")</f>
        <v>Not Binding</v>
      </c>
      <c r="E416" t="str">
        <f>IF(ISNUMBER(SEARCH("Waterlogsy",VLOOKUP(A416,'FBS input file'!A:I,9,0))),"Yes","No")</f>
        <v>No</v>
      </c>
      <c r="F416" t="str">
        <f>IF(ISNUMBER(SEARCH("T2",VLOOKUP(A416,'FBS input file'!A:I,9,0))),"Yes","No")</f>
        <v>No</v>
      </c>
      <c r="G416" t="str">
        <f>IF(ISNUMBER(SEARCH("1D",VLOOKUP(A416,'FBS input file'!A:I,9,0))),"Yes","No")</f>
        <v>No</v>
      </c>
      <c r="H416" s="57">
        <f>IFERROR(_xlfn.NUMBERVALUE(VLOOKUP(A416,'FBS input file'!A:M,13,0)),0)</f>
        <v>0</v>
      </c>
      <c r="I416" s="55">
        <f>IFERROR(_xlfn.NUMBERVALUE(VLOOKUP(A416,'FBS input file'!A:M,11,0)),0)</f>
        <v>0</v>
      </c>
      <c r="J416" s="76" cm="1">
        <f t="array" aca="1" ref="J416" ca="1">IFERROR(ROUND(LOOKUP(9.99999999999999E+307,--MID(VLOOKUP(A416,'FBS input file'!A:L,10,0),MIN(FIND({0,1,2,3,4,5,6,7,8,9},VLOOKUP(A416,'FBS input file'!A:L,10,0)&amp;"0123456789")),ROW(INDIRECT("1:20")))),0),0)</f>
        <v>0</v>
      </c>
      <c r="K416" t="str" cm="1">
        <f t="array" ref="K416">_xlfn.IFS(ISNUMBER(SEARCH("*severe*",VLOOKUP(A416,'FBS input file'!A:M,10,0)))=TRUE,"Severe LB",ISNUMBER(SEARCH("*LB*",VLOOKUP(A416,'FBS input file'!A:M,10,0)))=TRUE,"LB",ISNUMBER(SEARCH("*LB*",VLOOKUP(A416,'FBS input file'!A:M,10,0)))=FALSE,"No")</f>
        <v>No</v>
      </c>
      <c r="L416" t="str" cm="1">
        <f t="array" ref="L416">IF(D416="Binding",IFERROR(_xlfn.IFS(AND(H416&gt;=$H$1,I416&gt;=$I$1),"Binding",AND(H416&gt;=$H$1,OR(J416&gt;=$J$1,K416="LB")),"Binding",AND(I416&gt;=$I$1,OR(J416&gt;=$J$1,K416="LB")),"Binding",K416="Severe LB","Binding"),"Not Binding"),"-")</f>
        <v>-</v>
      </c>
      <c r="M416">
        <f>IFERROR(_xlfn.NUMBERVALUE(VLOOKUP(A416,'FBS input file'!A:L,12,0)),"No")</f>
        <v>0</v>
      </c>
      <c r="N416" t="str">
        <f>VLOOKUP(A416,'All Plates'!A:K,3,0)</f>
        <v>Consistent Expert</v>
      </c>
      <c r="O416" t="str">
        <f>VLOOKUP(A416,'All Plates'!A:K,7,0)</f>
        <v>very high purity*</v>
      </c>
      <c r="P416">
        <f t="shared" si="23"/>
        <v>-10000</v>
      </c>
      <c r="Q416" s="53">
        <f t="shared" si="24"/>
        <v>0</v>
      </c>
    </row>
    <row r="417" spans="1:17" x14ac:dyDescent="0.25">
      <c r="A417" t="str">
        <f>'All Plates'!A403</f>
        <v>P5_B06</v>
      </c>
      <c r="B417" s="5" t="str">
        <f>'All Plates'!J403</f>
        <v>9990532013</v>
      </c>
      <c r="C417" t="s">
        <v>4622</v>
      </c>
      <c r="D417" t="str">
        <f>IFERROR('All Plates'!K403,"Not Binding")</f>
        <v>Not Binding</v>
      </c>
      <c r="E417" t="str">
        <f>IF(ISNUMBER(SEARCH("Waterlogsy",VLOOKUP(A417,'FBS input file'!A:I,9,0))),"Yes","No")</f>
        <v>No</v>
      </c>
      <c r="F417" t="str">
        <f>IF(ISNUMBER(SEARCH("T2",VLOOKUP(A417,'FBS input file'!A:I,9,0))),"Yes","No")</f>
        <v>No</v>
      </c>
      <c r="G417" t="str">
        <f>IF(ISNUMBER(SEARCH("1D",VLOOKUP(A417,'FBS input file'!A:I,9,0))),"Yes","No")</f>
        <v>No</v>
      </c>
      <c r="H417" s="57">
        <f>IFERROR(_xlfn.NUMBERVALUE(VLOOKUP(A417,'FBS input file'!A:M,13,0)),0)</f>
        <v>0</v>
      </c>
      <c r="I417" s="55">
        <f>IFERROR(_xlfn.NUMBERVALUE(VLOOKUP(A417,'FBS input file'!A:M,11,0)),0)</f>
        <v>0</v>
      </c>
      <c r="J417" s="76" cm="1">
        <f t="array" aca="1" ref="J417" ca="1">IFERROR(ROUND(LOOKUP(9.99999999999999E+307,--MID(VLOOKUP(A417,'FBS input file'!A:L,10,0),MIN(FIND({0,1,2,3,4,5,6,7,8,9},VLOOKUP(A417,'FBS input file'!A:L,10,0)&amp;"0123456789")),ROW(INDIRECT("1:20")))),0),0)</f>
        <v>0</v>
      </c>
      <c r="K417" t="str" cm="1">
        <f t="array" ref="K417">_xlfn.IFS(ISNUMBER(SEARCH("*severe*",VLOOKUP(A417,'FBS input file'!A:M,10,0)))=TRUE,"Severe LB",ISNUMBER(SEARCH("*LB*",VLOOKUP(A417,'FBS input file'!A:M,10,0)))=TRUE,"LB",ISNUMBER(SEARCH("*LB*",VLOOKUP(A417,'FBS input file'!A:M,10,0)))=FALSE,"No")</f>
        <v>No</v>
      </c>
      <c r="L417" t="str" cm="1">
        <f t="array" ref="L417">IF(D417="Binding",IFERROR(_xlfn.IFS(AND(H417&gt;=$H$1,I417&gt;=$I$1),"Binding",AND(H417&gt;=$H$1,OR(J417&gt;=$J$1,K417="LB")),"Binding",AND(I417&gt;=$I$1,OR(J417&gt;=$J$1,K417="LB")),"Binding",K417="Severe LB","Binding"),"Not Binding"),"-")</f>
        <v>-</v>
      </c>
      <c r="M417">
        <f>IFERROR(_xlfn.NUMBERVALUE(VLOOKUP(A417,'FBS input file'!A:L,12,0)),"No")</f>
        <v>0</v>
      </c>
      <c r="N417" t="str">
        <f>VLOOKUP(A417,'All Plates'!A:K,3,0)</f>
        <v>Consistent Expert</v>
      </c>
      <c r="O417" t="str">
        <f>VLOOKUP(A417,'All Plates'!A:K,7,0)</f>
        <v>very high purity</v>
      </c>
      <c r="P417">
        <f t="shared" si="23"/>
        <v>-10000</v>
      </c>
      <c r="Q417" s="53">
        <f t="shared" si="24"/>
        <v>0</v>
      </c>
    </row>
    <row r="418" spans="1:17" x14ac:dyDescent="0.25">
      <c r="A418" t="str">
        <f>'All Plates'!A404</f>
        <v>P5_B07</v>
      </c>
      <c r="B418" s="5" t="str">
        <f>'All Plates'!J404</f>
        <v>9990532014</v>
      </c>
      <c r="C418" t="s">
        <v>4623</v>
      </c>
      <c r="D418" t="str">
        <f>IFERROR('All Plates'!K404,"Not Binding")</f>
        <v>Not Binding</v>
      </c>
      <c r="E418" t="str">
        <f>IF(ISNUMBER(SEARCH("Waterlogsy",VLOOKUP(A418,'FBS input file'!A:I,9,0))),"Yes","No")</f>
        <v>No</v>
      </c>
      <c r="F418" t="str">
        <f>IF(ISNUMBER(SEARCH("T2",VLOOKUP(A418,'FBS input file'!A:I,9,0))),"Yes","No")</f>
        <v>No</v>
      </c>
      <c r="G418" t="str">
        <f>IF(ISNUMBER(SEARCH("1D",VLOOKUP(A418,'FBS input file'!A:I,9,0))),"Yes","No")</f>
        <v>No</v>
      </c>
      <c r="H418" s="57">
        <f>IFERROR(_xlfn.NUMBERVALUE(VLOOKUP(A418,'FBS input file'!A:M,13,0)),0)</f>
        <v>0</v>
      </c>
      <c r="I418" s="55">
        <f>IFERROR(_xlfn.NUMBERVALUE(VLOOKUP(A418,'FBS input file'!A:M,11,0)),0)</f>
        <v>0</v>
      </c>
      <c r="J418" s="76" cm="1">
        <f t="array" aca="1" ref="J418" ca="1">IFERROR(ROUND(LOOKUP(9.99999999999999E+307,--MID(VLOOKUP(A418,'FBS input file'!A:L,10,0),MIN(FIND({0,1,2,3,4,5,6,7,8,9},VLOOKUP(A418,'FBS input file'!A:L,10,0)&amp;"0123456789")),ROW(INDIRECT("1:20")))),0),0)</f>
        <v>0</v>
      </c>
      <c r="K418" t="str" cm="1">
        <f t="array" ref="K418">_xlfn.IFS(ISNUMBER(SEARCH("*severe*",VLOOKUP(A418,'FBS input file'!A:M,10,0)))=TRUE,"Severe LB",ISNUMBER(SEARCH("*LB*",VLOOKUP(A418,'FBS input file'!A:M,10,0)))=TRUE,"LB",ISNUMBER(SEARCH("*LB*",VLOOKUP(A418,'FBS input file'!A:M,10,0)))=FALSE,"No")</f>
        <v>No</v>
      </c>
      <c r="L418" t="str" cm="1">
        <f t="array" ref="L418">IF(D418="Binding",IFERROR(_xlfn.IFS(AND(H418&gt;=$H$1,I418&gt;=$I$1),"Binding",AND(H418&gt;=$H$1,OR(J418&gt;=$J$1,K418="LB")),"Binding",AND(I418&gt;=$I$1,OR(J418&gt;=$J$1,K418="LB")),"Binding",K418="Severe LB","Binding"),"Not Binding"),"-")</f>
        <v>-</v>
      </c>
      <c r="M418">
        <f>IFERROR(_xlfn.NUMBERVALUE(VLOOKUP(A418,'FBS input file'!A:L,12,0)),"No")</f>
        <v>0</v>
      </c>
      <c r="N418" t="str">
        <f>VLOOKUP(A418,'All Plates'!A:K,3,0)</f>
        <v>Consistent Expert</v>
      </c>
      <c r="O418" t="str">
        <f>VLOOKUP(A418,'All Plates'!A:K,7,0)</f>
        <v>very high purity</v>
      </c>
      <c r="P418">
        <f t="shared" si="23"/>
        <v>-10000</v>
      </c>
      <c r="Q418" s="53">
        <f t="shared" si="24"/>
        <v>0</v>
      </c>
    </row>
    <row r="419" spans="1:17" x14ac:dyDescent="0.25">
      <c r="A419" t="str">
        <f>'All Plates'!A405</f>
        <v>P5_B08</v>
      </c>
      <c r="B419" s="5" t="str">
        <f>'All Plates'!J405</f>
        <v>9990532015</v>
      </c>
      <c r="C419" t="s">
        <v>4624</v>
      </c>
      <c r="D419" t="str">
        <f>IFERROR('All Plates'!K405,"Not Binding")</f>
        <v>Not Binding</v>
      </c>
      <c r="E419" t="str">
        <f>IF(ISNUMBER(SEARCH("Waterlogsy",VLOOKUP(A419,'FBS input file'!A:I,9,0))),"Yes","No")</f>
        <v>No</v>
      </c>
      <c r="F419" t="str">
        <f>IF(ISNUMBER(SEARCH("T2",VLOOKUP(A419,'FBS input file'!A:I,9,0))),"Yes","No")</f>
        <v>No</v>
      </c>
      <c r="G419" t="str">
        <f>IF(ISNUMBER(SEARCH("1D",VLOOKUP(A419,'FBS input file'!A:I,9,0))),"Yes","No")</f>
        <v>No</v>
      </c>
      <c r="H419" s="57">
        <f>IFERROR(_xlfn.NUMBERVALUE(VLOOKUP(A419,'FBS input file'!A:M,13,0)),0)</f>
        <v>0</v>
      </c>
      <c r="I419" s="55">
        <f>IFERROR(_xlfn.NUMBERVALUE(VLOOKUP(A419,'FBS input file'!A:M,11,0)),0)</f>
        <v>0</v>
      </c>
      <c r="J419" s="76" cm="1">
        <f t="array" aca="1" ref="J419" ca="1">IFERROR(ROUND(LOOKUP(9.99999999999999E+307,--MID(VLOOKUP(A419,'FBS input file'!A:L,10,0),MIN(FIND({0,1,2,3,4,5,6,7,8,9},VLOOKUP(A419,'FBS input file'!A:L,10,0)&amp;"0123456789")),ROW(INDIRECT("1:20")))),0),0)</f>
        <v>0</v>
      </c>
      <c r="K419" t="str" cm="1">
        <f t="array" ref="K419">_xlfn.IFS(ISNUMBER(SEARCH("*severe*",VLOOKUP(A419,'FBS input file'!A:M,10,0)))=TRUE,"Severe LB",ISNUMBER(SEARCH("*LB*",VLOOKUP(A419,'FBS input file'!A:M,10,0)))=TRUE,"LB",ISNUMBER(SEARCH("*LB*",VLOOKUP(A419,'FBS input file'!A:M,10,0)))=FALSE,"No")</f>
        <v>No</v>
      </c>
      <c r="L419" t="str" cm="1">
        <f t="array" ref="L419">IF(D419="Binding",IFERROR(_xlfn.IFS(AND(H419&gt;=$H$1,I419&gt;=$I$1),"Binding",AND(H419&gt;=$H$1,OR(J419&gt;=$J$1,K419="LB")),"Binding",AND(I419&gt;=$I$1,OR(J419&gt;=$J$1,K419="LB")),"Binding",K419="Severe LB","Binding"),"Not Binding"),"-")</f>
        <v>-</v>
      </c>
      <c r="M419">
        <f>IFERROR(_xlfn.NUMBERVALUE(VLOOKUP(A419,'FBS input file'!A:L,12,0)),"No")</f>
        <v>0</v>
      </c>
      <c r="N419" t="str">
        <f>VLOOKUP(A419,'All Plates'!A:K,3,0)</f>
        <v>Inconsistent Expert</v>
      </c>
      <c r="O419" t="str">
        <f>VLOOKUP(A419,'All Plates'!A:K,7,0)</f>
        <v>low solubility</v>
      </c>
      <c r="P419">
        <f t="shared" si="23"/>
        <v>-10000</v>
      </c>
      <c r="Q419" s="53">
        <f t="shared" si="24"/>
        <v>0</v>
      </c>
    </row>
    <row r="420" spans="1:17" x14ac:dyDescent="0.25">
      <c r="A420" t="str">
        <f>'All Plates'!A406</f>
        <v>P5_B09</v>
      </c>
      <c r="B420" s="5" t="str">
        <f>'All Plates'!J406</f>
        <v>9990532016</v>
      </c>
      <c r="C420" t="s">
        <v>4625</v>
      </c>
      <c r="D420" t="str">
        <f>IFERROR('All Plates'!K406,"Not Binding")</f>
        <v>Not Binding</v>
      </c>
      <c r="E420" t="str">
        <f>IF(ISNUMBER(SEARCH("Waterlogsy",VLOOKUP(A420,'FBS input file'!A:I,9,0))),"Yes","No")</f>
        <v>No</v>
      </c>
      <c r="F420" t="str">
        <f>IF(ISNUMBER(SEARCH("T2",VLOOKUP(A420,'FBS input file'!A:I,9,0))),"Yes","No")</f>
        <v>No</v>
      </c>
      <c r="G420" t="str">
        <f>IF(ISNUMBER(SEARCH("1D",VLOOKUP(A420,'FBS input file'!A:I,9,0))),"Yes","No")</f>
        <v>No</v>
      </c>
      <c r="H420" s="57">
        <f>IFERROR(_xlfn.NUMBERVALUE(VLOOKUP(A420,'FBS input file'!A:M,13,0)),0)</f>
        <v>0</v>
      </c>
      <c r="I420" s="55">
        <f>IFERROR(_xlfn.NUMBERVALUE(VLOOKUP(A420,'FBS input file'!A:M,11,0)),0)</f>
        <v>0</v>
      </c>
      <c r="J420" s="76" cm="1">
        <f t="array" aca="1" ref="J420" ca="1">IFERROR(ROUND(LOOKUP(9.99999999999999E+307,--MID(VLOOKUP(A420,'FBS input file'!A:L,10,0),MIN(FIND({0,1,2,3,4,5,6,7,8,9},VLOOKUP(A420,'FBS input file'!A:L,10,0)&amp;"0123456789")),ROW(INDIRECT("1:20")))),0),0)</f>
        <v>0</v>
      </c>
      <c r="K420" t="str" cm="1">
        <f t="array" ref="K420">_xlfn.IFS(ISNUMBER(SEARCH("*severe*",VLOOKUP(A420,'FBS input file'!A:M,10,0)))=TRUE,"Severe LB",ISNUMBER(SEARCH("*LB*",VLOOKUP(A420,'FBS input file'!A:M,10,0)))=TRUE,"LB",ISNUMBER(SEARCH("*LB*",VLOOKUP(A420,'FBS input file'!A:M,10,0)))=FALSE,"No")</f>
        <v>No</v>
      </c>
      <c r="L420" t="str" cm="1">
        <f t="array" ref="L420">IF(D420="Binding",IFERROR(_xlfn.IFS(AND(H420&gt;=$H$1,I420&gt;=$I$1),"Binding",AND(H420&gt;=$H$1,OR(J420&gt;=$J$1,K420="LB")),"Binding",AND(I420&gt;=$I$1,OR(J420&gt;=$J$1,K420="LB")),"Binding",K420="Severe LB","Binding"),"Not Binding"),"-")</f>
        <v>-</v>
      </c>
      <c r="M420">
        <f>IFERROR(_xlfn.NUMBERVALUE(VLOOKUP(A420,'FBS input file'!A:L,12,0)),"No")</f>
        <v>0</v>
      </c>
      <c r="N420" t="str">
        <f>VLOOKUP(A420,'All Plates'!A:K,3,0)</f>
        <v>Consistent Expert</v>
      </c>
      <c r="O420" t="str">
        <f>VLOOKUP(A420,'All Plates'!A:K,7,0)</f>
        <v>addtional signals or too few signals</v>
      </c>
      <c r="P420">
        <f t="shared" si="23"/>
        <v>-10000</v>
      </c>
      <c r="Q420" s="53">
        <f t="shared" si="24"/>
        <v>0</v>
      </c>
    </row>
    <row r="421" spans="1:17" x14ac:dyDescent="0.25">
      <c r="A421" t="str">
        <f>'All Plates'!A407</f>
        <v>P5_B10</v>
      </c>
      <c r="B421" s="5" t="str">
        <f>'All Plates'!J407</f>
        <v>9990532017</v>
      </c>
      <c r="C421" t="s">
        <v>4626</v>
      </c>
      <c r="D421" t="str">
        <f>IFERROR('All Plates'!K407,"Not Binding")</f>
        <v>Not Binding</v>
      </c>
      <c r="E421" t="str">
        <f>IF(ISNUMBER(SEARCH("Waterlogsy",VLOOKUP(A421,'FBS input file'!A:I,9,0))),"Yes","No")</f>
        <v>No</v>
      </c>
      <c r="F421" t="str">
        <f>IF(ISNUMBER(SEARCH("T2",VLOOKUP(A421,'FBS input file'!A:I,9,0))),"Yes","No")</f>
        <v>No</v>
      </c>
      <c r="G421" t="str">
        <f>IF(ISNUMBER(SEARCH("1D",VLOOKUP(A421,'FBS input file'!A:I,9,0))),"Yes","No")</f>
        <v>No</v>
      </c>
      <c r="H421" s="57">
        <f>IFERROR(_xlfn.NUMBERVALUE(VLOOKUP(A421,'FBS input file'!A:M,13,0)),0)</f>
        <v>0</v>
      </c>
      <c r="I421" s="55">
        <f>IFERROR(_xlfn.NUMBERVALUE(VLOOKUP(A421,'FBS input file'!A:M,11,0)),0)</f>
        <v>0</v>
      </c>
      <c r="J421" s="76" cm="1">
        <f t="array" aca="1" ref="J421" ca="1">IFERROR(ROUND(LOOKUP(9.99999999999999E+307,--MID(VLOOKUP(A421,'FBS input file'!A:L,10,0),MIN(FIND({0,1,2,3,4,5,6,7,8,9},VLOOKUP(A421,'FBS input file'!A:L,10,0)&amp;"0123456789")),ROW(INDIRECT("1:20")))),0),0)</f>
        <v>0</v>
      </c>
      <c r="K421" t="str" cm="1">
        <f t="array" ref="K421">_xlfn.IFS(ISNUMBER(SEARCH("*severe*",VLOOKUP(A421,'FBS input file'!A:M,10,0)))=TRUE,"Severe LB",ISNUMBER(SEARCH("*LB*",VLOOKUP(A421,'FBS input file'!A:M,10,0)))=TRUE,"LB",ISNUMBER(SEARCH("*LB*",VLOOKUP(A421,'FBS input file'!A:M,10,0)))=FALSE,"No")</f>
        <v>No</v>
      </c>
      <c r="L421" t="str" cm="1">
        <f t="array" ref="L421">IF(D421="Binding",IFERROR(_xlfn.IFS(AND(H421&gt;=$H$1,I421&gt;=$I$1),"Binding",AND(H421&gt;=$H$1,OR(J421&gt;=$J$1,K421="LB")),"Binding",AND(I421&gt;=$I$1,OR(J421&gt;=$J$1,K421="LB")),"Binding",K421="Severe LB","Binding"),"Not Binding"),"-")</f>
        <v>-</v>
      </c>
      <c r="M421">
        <f>IFERROR(_xlfn.NUMBERVALUE(VLOOKUP(A421,'FBS input file'!A:L,12,0)),"No")</f>
        <v>0</v>
      </c>
      <c r="N421" t="str">
        <f>VLOOKUP(A421,'All Plates'!A:K,3,0)</f>
        <v>Consistent Expert</v>
      </c>
      <c r="O421" t="str">
        <f>VLOOKUP(A421,'All Plates'!A:K,7,0)</f>
        <v>very high purity</v>
      </c>
      <c r="P421">
        <f t="shared" si="23"/>
        <v>-10000</v>
      </c>
      <c r="Q421" s="53">
        <f t="shared" si="24"/>
        <v>0</v>
      </c>
    </row>
    <row r="422" spans="1:17" x14ac:dyDescent="0.25">
      <c r="A422" t="str">
        <f>'All Plates'!A408</f>
        <v>P5_B11</v>
      </c>
      <c r="B422" s="5" t="str">
        <f>'All Plates'!J408</f>
        <v>9990532018</v>
      </c>
      <c r="C422" t="s">
        <v>4627</v>
      </c>
      <c r="D422" t="str">
        <f>IFERROR('All Plates'!K408,"Not Binding")</f>
        <v>Not Binding</v>
      </c>
      <c r="E422" t="str">
        <f>IF(ISNUMBER(SEARCH("Waterlogsy",VLOOKUP(A422,'FBS input file'!A:I,9,0))),"Yes","No")</f>
        <v>No</v>
      </c>
      <c r="F422" t="str">
        <f>IF(ISNUMBER(SEARCH("T2",VLOOKUP(A422,'FBS input file'!A:I,9,0))),"Yes","No")</f>
        <v>No</v>
      </c>
      <c r="G422" t="str">
        <f>IF(ISNUMBER(SEARCH("1D",VLOOKUP(A422,'FBS input file'!A:I,9,0))),"Yes","No")</f>
        <v>No</v>
      </c>
      <c r="H422" s="57">
        <f>IFERROR(_xlfn.NUMBERVALUE(VLOOKUP(A422,'FBS input file'!A:M,13,0)),0)</f>
        <v>0</v>
      </c>
      <c r="I422" s="55">
        <f>IFERROR(_xlfn.NUMBERVALUE(VLOOKUP(A422,'FBS input file'!A:M,11,0)),0)</f>
        <v>0</v>
      </c>
      <c r="J422" s="76" cm="1">
        <f t="array" aca="1" ref="J422" ca="1">IFERROR(ROUND(LOOKUP(9.99999999999999E+307,--MID(VLOOKUP(A422,'FBS input file'!A:L,10,0),MIN(FIND({0,1,2,3,4,5,6,7,8,9},VLOOKUP(A422,'FBS input file'!A:L,10,0)&amp;"0123456789")),ROW(INDIRECT("1:20")))),0),0)</f>
        <v>0</v>
      </c>
      <c r="K422" t="str" cm="1">
        <f t="array" ref="K422">_xlfn.IFS(ISNUMBER(SEARCH("*severe*",VLOOKUP(A422,'FBS input file'!A:M,10,0)))=TRUE,"Severe LB",ISNUMBER(SEARCH("*LB*",VLOOKUP(A422,'FBS input file'!A:M,10,0)))=TRUE,"LB",ISNUMBER(SEARCH("*LB*",VLOOKUP(A422,'FBS input file'!A:M,10,0)))=FALSE,"No")</f>
        <v>No</v>
      </c>
      <c r="L422" t="str" cm="1">
        <f t="array" ref="L422">IF(D422="Binding",IFERROR(_xlfn.IFS(AND(H422&gt;=$H$1,I422&gt;=$I$1),"Binding",AND(H422&gt;=$H$1,OR(J422&gt;=$J$1,K422="LB")),"Binding",AND(I422&gt;=$I$1,OR(J422&gt;=$J$1,K422="LB")),"Binding",K422="Severe LB","Binding"),"Not Binding"),"-")</f>
        <v>-</v>
      </c>
      <c r="M422">
        <f>IFERROR(_xlfn.NUMBERVALUE(VLOOKUP(A422,'FBS input file'!A:L,12,0)),"No")</f>
        <v>0</v>
      </c>
      <c r="N422" t="str">
        <f>VLOOKUP(A422,'All Plates'!A:K,3,0)</f>
        <v>Consistent Expert</v>
      </c>
      <c r="O422" t="str">
        <f>VLOOKUP(A422,'All Plates'!A:K,7,0)</f>
        <v>very high purity</v>
      </c>
      <c r="P422">
        <f t="shared" si="23"/>
        <v>-10000</v>
      </c>
      <c r="Q422" s="53">
        <f t="shared" si="24"/>
        <v>0</v>
      </c>
    </row>
    <row r="423" spans="1:17" x14ac:dyDescent="0.25">
      <c r="A423" t="str">
        <f>'All Plates'!A409</f>
        <v>P5_B12</v>
      </c>
      <c r="B423" s="5" t="str">
        <f>'All Plates'!J409</f>
        <v>9990532019</v>
      </c>
      <c r="C423" t="s">
        <v>4628</v>
      </c>
      <c r="D423" t="str">
        <f>IFERROR('All Plates'!K409,"Not Binding")</f>
        <v>Not Binding</v>
      </c>
      <c r="E423" t="str">
        <f>IF(ISNUMBER(SEARCH("Waterlogsy",VLOOKUP(A423,'FBS input file'!A:I,9,0))),"Yes","No")</f>
        <v>No</v>
      </c>
      <c r="F423" t="str">
        <f>IF(ISNUMBER(SEARCH("T2",VLOOKUP(A423,'FBS input file'!A:I,9,0))),"Yes","No")</f>
        <v>No</v>
      </c>
      <c r="G423" t="str">
        <f>IF(ISNUMBER(SEARCH("1D",VLOOKUP(A423,'FBS input file'!A:I,9,0))),"Yes","No")</f>
        <v>No</v>
      </c>
      <c r="H423" s="57">
        <f>IFERROR(_xlfn.NUMBERVALUE(VLOOKUP(A423,'FBS input file'!A:M,13,0)),0)</f>
        <v>0</v>
      </c>
      <c r="I423" s="55">
        <f>IFERROR(_xlfn.NUMBERVALUE(VLOOKUP(A423,'FBS input file'!A:M,11,0)),0)</f>
        <v>0</v>
      </c>
      <c r="J423" s="76" cm="1">
        <f t="array" aca="1" ref="J423" ca="1">IFERROR(ROUND(LOOKUP(9.99999999999999E+307,--MID(VLOOKUP(A423,'FBS input file'!A:L,10,0),MIN(FIND({0,1,2,3,4,5,6,7,8,9},VLOOKUP(A423,'FBS input file'!A:L,10,0)&amp;"0123456789")),ROW(INDIRECT("1:20")))),0),0)</f>
        <v>0</v>
      </c>
      <c r="K423" t="str" cm="1">
        <f t="array" ref="K423">_xlfn.IFS(ISNUMBER(SEARCH("*severe*",VLOOKUP(A423,'FBS input file'!A:M,10,0)))=TRUE,"Severe LB",ISNUMBER(SEARCH("*LB*",VLOOKUP(A423,'FBS input file'!A:M,10,0)))=TRUE,"LB",ISNUMBER(SEARCH("*LB*",VLOOKUP(A423,'FBS input file'!A:M,10,0)))=FALSE,"No")</f>
        <v>No</v>
      </c>
      <c r="L423" t="str" cm="1">
        <f t="array" ref="L423">IF(D423="Binding",IFERROR(_xlfn.IFS(AND(H423&gt;=$H$1,I423&gt;=$I$1),"Binding",AND(H423&gt;=$H$1,OR(J423&gt;=$J$1,K423="LB")),"Binding",AND(I423&gt;=$I$1,OR(J423&gt;=$J$1,K423="LB")),"Binding",K423="Severe LB","Binding"),"Not Binding"),"-")</f>
        <v>-</v>
      </c>
      <c r="M423">
        <f>IFERROR(_xlfn.NUMBERVALUE(VLOOKUP(A423,'FBS input file'!A:L,12,0)),"No")</f>
        <v>0</v>
      </c>
      <c r="N423" t="str">
        <f>VLOOKUP(A423,'All Plates'!A:K,3,0)</f>
        <v>Inconsistent Expert</v>
      </c>
      <c r="O423" t="str">
        <f>VLOOKUP(A423,'All Plates'!A:K,7,0)</f>
        <v>low solubility</v>
      </c>
      <c r="P423">
        <f t="shared" si="23"/>
        <v>-10000</v>
      </c>
      <c r="Q423" s="53">
        <f t="shared" si="24"/>
        <v>0</v>
      </c>
    </row>
    <row r="424" spans="1:17" x14ac:dyDescent="0.25">
      <c r="A424" t="str">
        <f>'All Plates'!A410</f>
        <v>P5_C01</v>
      </c>
      <c r="B424" s="5" t="str">
        <f>'All Plates'!J410</f>
        <v>9990532007</v>
      </c>
      <c r="C424" t="s">
        <v>4629</v>
      </c>
      <c r="D424" t="str">
        <f>IFERROR('All Plates'!K410,"Not Binding")</f>
        <v>Not Binding</v>
      </c>
      <c r="E424" t="str">
        <f>IF(ISNUMBER(SEARCH("Waterlogsy",VLOOKUP(A424,'FBS input file'!A:I,9,0))),"Yes","No")</f>
        <v>No</v>
      </c>
      <c r="F424" t="str">
        <f>IF(ISNUMBER(SEARCH("T2",VLOOKUP(A424,'FBS input file'!A:I,9,0))),"Yes","No")</f>
        <v>No</v>
      </c>
      <c r="G424" t="str">
        <f>IF(ISNUMBER(SEARCH("1D",VLOOKUP(A424,'FBS input file'!A:I,9,0))),"Yes","No")</f>
        <v>No</v>
      </c>
      <c r="H424" s="57">
        <f>IFERROR(_xlfn.NUMBERVALUE(VLOOKUP(A424,'FBS input file'!A:M,13,0)),0)</f>
        <v>0</v>
      </c>
      <c r="I424" s="55">
        <f>IFERROR(_xlfn.NUMBERVALUE(VLOOKUP(A424,'FBS input file'!A:M,11,0)),0)</f>
        <v>0</v>
      </c>
      <c r="J424" s="76" cm="1">
        <f t="array" aca="1" ref="J424" ca="1">IFERROR(ROUND(LOOKUP(9.99999999999999E+307,--MID(VLOOKUP(A424,'FBS input file'!A:L,10,0),MIN(FIND({0,1,2,3,4,5,6,7,8,9},VLOOKUP(A424,'FBS input file'!A:L,10,0)&amp;"0123456789")),ROW(INDIRECT("1:20")))),0),0)</f>
        <v>0</v>
      </c>
      <c r="K424" t="str" cm="1">
        <f t="array" ref="K424">_xlfn.IFS(ISNUMBER(SEARCH("*severe*",VLOOKUP(A424,'FBS input file'!A:M,10,0)))=TRUE,"Severe LB",ISNUMBER(SEARCH("*LB*",VLOOKUP(A424,'FBS input file'!A:M,10,0)))=TRUE,"LB",ISNUMBER(SEARCH("*LB*",VLOOKUP(A424,'FBS input file'!A:M,10,0)))=FALSE,"No")</f>
        <v>No</v>
      </c>
      <c r="L424" t="str" cm="1">
        <f t="array" ref="L424">IF(D424="Binding",IFERROR(_xlfn.IFS(AND(H424&gt;=$H$1,I424&gt;=$I$1),"Binding",AND(H424&gt;=$H$1,OR(J424&gt;=$J$1,K424="LB")),"Binding",AND(I424&gt;=$I$1,OR(J424&gt;=$J$1,K424="LB")),"Binding",K424="Severe LB","Binding"),"Not Binding"),"-")</f>
        <v>-</v>
      </c>
      <c r="M424">
        <f>IFERROR(_xlfn.NUMBERVALUE(VLOOKUP(A424,'FBS input file'!A:L,12,0)),"No")</f>
        <v>0</v>
      </c>
      <c r="N424" t="str">
        <f>VLOOKUP(A424,'All Plates'!A:K,3,0)</f>
        <v>Consistent Expert</v>
      </c>
      <c r="O424" t="str">
        <f>VLOOKUP(A424,'All Plates'!A:K,7,0)</f>
        <v>very high purity</v>
      </c>
      <c r="P424">
        <f t="shared" si="23"/>
        <v>-10000</v>
      </c>
      <c r="Q424" s="53">
        <f t="shared" si="24"/>
        <v>0</v>
      </c>
    </row>
    <row r="425" spans="1:17" x14ac:dyDescent="0.25">
      <c r="A425" t="str">
        <f>'All Plates'!A411</f>
        <v>P5_C02</v>
      </c>
      <c r="B425" s="5" t="str">
        <f>'All Plates'!J411</f>
        <v>9990532006</v>
      </c>
      <c r="C425" t="s">
        <v>4630</v>
      </c>
      <c r="D425" t="str">
        <f>IFERROR('All Plates'!K411,"Not Binding")</f>
        <v>Not Binding</v>
      </c>
      <c r="E425" t="str">
        <f>IF(ISNUMBER(SEARCH("Waterlogsy",VLOOKUP(A425,'FBS input file'!A:I,9,0))),"Yes","No")</f>
        <v>No</v>
      </c>
      <c r="F425" t="str">
        <f>IF(ISNUMBER(SEARCH("T2",VLOOKUP(A425,'FBS input file'!A:I,9,0))),"Yes","No")</f>
        <v>No</v>
      </c>
      <c r="G425" t="str">
        <f>IF(ISNUMBER(SEARCH("1D",VLOOKUP(A425,'FBS input file'!A:I,9,0))),"Yes","No")</f>
        <v>No</v>
      </c>
      <c r="H425" s="57">
        <f>IFERROR(_xlfn.NUMBERVALUE(VLOOKUP(A425,'FBS input file'!A:M,13,0)),0)</f>
        <v>0</v>
      </c>
      <c r="I425" s="55">
        <f>IFERROR(_xlfn.NUMBERVALUE(VLOOKUP(A425,'FBS input file'!A:M,11,0)),0)</f>
        <v>0</v>
      </c>
      <c r="J425" s="76" cm="1">
        <f t="array" aca="1" ref="J425" ca="1">IFERROR(ROUND(LOOKUP(9.99999999999999E+307,--MID(VLOOKUP(A425,'FBS input file'!A:L,10,0),MIN(FIND({0,1,2,3,4,5,6,7,8,9},VLOOKUP(A425,'FBS input file'!A:L,10,0)&amp;"0123456789")),ROW(INDIRECT("1:20")))),0),0)</f>
        <v>0</v>
      </c>
      <c r="K425" t="str" cm="1">
        <f t="array" ref="K425">_xlfn.IFS(ISNUMBER(SEARCH("*severe*",VLOOKUP(A425,'FBS input file'!A:M,10,0)))=TRUE,"Severe LB",ISNUMBER(SEARCH("*LB*",VLOOKUP(A425,'FBS input file'!A:M,10,0)))=TRUE,"LB",ISNUMBER(SEARCH("*LB*",VLOOKUP(A425,'FBS input file'!A:M,10,0)))=FALSE,"No")</f>
        <v>No</v>
      </c>
      <c r="L425" t="str" cm="1">
        <f t="array" ref="L425">IF(D425="Binding",IFERROR(_xlfn.IFS(AND(H425&gt;=$H$1,I425&gt;=$I$1),"Binding",AND(H425&gt;=$H$1,OR(J425&gt;=$J$1,K425="LB")),"Binding",AND(I425&gt;=$I$1,OR(J425&gt;=$J$1,K425="LB")),"Binding",K425="Severe LB","Binding"),"Not Binding"),"-")</f>
        <v>-</v>
      </c>
      <c r="M425">
        <f>IFERROR(_xlfn.NUMBERVALUE(VLOOKUP(A425,'FBS input file'!A:L,12,0)),"No")</f>
        <v>0</v>
      </c>
      <c r="N425" t="str">
        <f>VLOOKUP(A425,'All Plates'!A:K,3,0)</f>
        <v>Consistent Expert</v>
      </c>
      <c r="O425" t="str">
        <f>VLOOKUP(A425,'All Plates'!A:K,7,0)</f>
        <v>medium purity*</v>
      </c>
      <c r="P425">
        <f t="shared" si="23"/>
        <v>-10000</v>
      </c>
      <c r="Q425" s="53">
        <f t="shared" si="24"/>
        <v>0</v>
      </c>
    </row>
    <row r="426" spans="1:17" x14ac:dyDescent="0.25">
      <c r="A426" t="str">
        <f>'All Plates'!A412</f>
        <v>P5_C03</v>
      </c>
      <c r="B426" s="5" t="str">
        <f>'All Plates'!J412</f>
        <v>9990532005</v>
      </c>
      <c r="C426" t="s">
        <v>4631</v>
      </c>
      <c r="D426" t="str">
        <f>IFERROR('All Plates'!K412,"Not Binding")</f>
        <v>Not Binding</v>
      </c>
      <c r="E426" t="str">
        <f>IF(ISNUMBER(SEARCH("Waterlogsy",VLOOKUP(A426,'FBS input file'!A:I,9,0))),"Yes","No")</f>
        <v>No</v>
      </c>
      <c r="F426" t="str">
        <f>IF(ISNUMBER(SEARCH("T2",VLOOKUP(A426,'FBS input file'!A:I,9,0))),"Yes","No")</f>
        <v>No</v>
      </c>
      <c r="G426" t="str">
        <f>IF(ISNUMBER(SEARCH("1D",VLOOKUP(A426,'FBS input file'!A:I,9,0))),"Yes","No")</f>
        <v>No</v>
      </c>
      <c r="H426" s="57">
        <f>IFERROR(_xlfn.NUMBERVALUE(VLOOKUP(A426,'FBS input file'!A:M,13,0)),0)</f>
        <v>0</v>
      </c>
      <c r="I426" s="55">
        <f>IFERROR(_xlfn.NUMBERVALUE(VLOOKUP(A426,'FBS input file'!A:M,11,0)),0)</f>
        <v>0</v>
      </c>
      <c r="J426" s="76" cm="1">
        <f t="array" aca="1" ref="J426" ca="1">IFERROR(ROUND(LOOKUP(9.99999999999999E+307,--MID(VLOOKUP(A426,'FBS input file'!A:L,10,0),MIN(FIND({0,1,2,3,4,5,6,7,8,9},VLOOKUP(A426,'FBS input file'!A:L,10,0)&amp;"0123456789")),ROW(INDIRECT("1:20")))),0),0)</f>
        <v>0</v>
      </c>
      <c r="K426" t="str" cm="1">
        <f t="array" ref="K426">_xlfn.IFS(ISNUMBER(SEARCH("*severe*",VLOOKUP(A426,'FBS input file'!A:M,10,0)))=TRUE,"Severe LB",ISNUMBER(SEARCH("*LB*",VLOOKUP(A426,'FBS input file'!A:M,10,0)))=TRUE,"LB",ISNUMBER(SEARCH("*LB*",VLOOKUP(A426,'FBS input file'!A:M,10,0)))=FALSE,"No")</f>
        <v>No</v>
      </c>
      <c r="L426" t="str" cm="1">
        <f t="array" ref="L426">IF(D426="Binding",IFERROR(_xlfn.IFS(AND(H426&gt;=$H$1,I426&gt;=$I$1),"Binding",AND(H426&gt;=$H$1,OR(J426&gt;=$J$1,K426="LB")),"Binding",AND(I426&gt;=$I$1,OR(J426&gt;=$J$1,K426="LB")),"Binding",K426="Severe LB","Binding"),"Not Binding"),"-")</f>
        <v>-</v>
      </c>
      <c r="M426">
        <f>IFERROR(_xlfn.NUMBERVALUE(VLOOKUP(A426,'FBS input file'!A:L,12,0)),"No")</f>
        <v>0</v>
      </c>
      <c r="N426" t="str">
        <f>VLOOKUP(A426,'All Plates'!A:K,3,0)</f>
        <v>Consistent Expert</v>
      </c>
      <c r="O426" t="str">
        <f>VLOOKUP(A426,'All Plates'!A:K,7,0)</f>
        <v>addtional signals or too few signals</v>
      </c>
      <c r="P426">
        <f t="shared" si="23"/>
        <v>-10000</v>
      </c>
      <c r="Q426" s="53">
        <f t="shared" si="24"/>
        <v>0</v>
      </c>
    </row>
    <row r="427" spans="1:17" x14ac:dyDescent="0.25">
      <c r="A427" t="str">
        <f>'All Plates'!A413</f>
        <v>P5_C04</v>
      </c>
      <c r="B427" s="5" t="str">
        <f>'All Plates'!J413</f>
        <v>9990532004</v>
      </c>
      <c r="C427" t="s">
        <v>4632</v>
      </c>
      <c r="D427" t="str">
        <f>IFERROR('All Plates'!K413,"Not Binding")</f>
        <v>Not Binding</v>
      </c>
      <c r="E427" t="str">
        <f>IF(ISNUMBER(SEARCH("Waterlogsy",VLOOKUP(A427,'FBS input file'!A:I,9,0))),"Yes","No")</f>
        <v>No</v>
      </c>
      <c r="F427" t="str">
        <f>IF(ISNUMBER(SEARCH("T2",VLOOKUP(A427,'FBS input file'!A:I,9,0))),"Yes","No")</f>
        <v>No</v>
      </c>
      <c r="G427" t="str">
        <f>IF(ISNUMBER(SEARCH("1D",VLOOKUP(A427,'FBS input file'!A:I,9,0))),"Yes","No")</f>
        <v>No</v>
      </c>
      <c r="H427" s="57">
        <f>IFERROR(_xlfn.NUMBERVALUE(VLOOKUP(A427,'FBS input file'!A:M,13,0)),0)</f>
        <v>0</v>
      </c>
      <c r="I427" s="55">
        <f>IFERROR(_xlfn.NUMBERVALUE(VLOOKUP(A427,'FBS input file'!A:M,11,0)),0)</f>
        <v>0</v>
      </c>
      <c r="J427" s="76" cm="1">
        <f t="array" aca="1" ref="J427" ca="1">IFERROR(ROUND(LOOKUP(9.99999999999999E+307,--MID(VLOOKUP(A427,'FBS input file'!A:L,10,0),MIN(FIND({0,1,2,3,4,5,6,7,8,9},VLOOKUP(A427,'FBS input file'!A:L,10,0)&amp;"0123456789")),ROW(INDIRECT("1:20")))),0),0)</f>
        <v>0</v>
      </c>
      <c r="K427" t="str" cm="1">
        <f t="array" ref="K427">_xlfn.IFS(ISNUMBER(SEARCH("*severe*",VLOOKUP(A427,'FBS input file'!A:M,10,0)))=TRUE,"Severe LB",ISNUMBER(SEARCH("*LB*",VLOOKUP(A427,'FBS input file'!A:M,10,0)))=TRUE,"LB",ISNUMBER(SEARCH("*LB*",VLOOKUP(A427,'FBS input file'!A:M,10,0)))=FALSE,"No")</f>
        <v>No</v>
      </c>
      <c r="L427" t="str" cm="1">
        <f t="array" ref="L427">IF(D427="Binding",IFERROR(_xlfn.IFS(AND(H427&gt;=$H$1,I427&gt;=$I$1),"Binding",AND(H427&gt;=$H$1,OR(J427&gt;=$J$1,K427="LB")),"Binding",AND(I427&gt;=$I$1,OR(J427&gt;=$J$1,K427="LB")),"Binding",K427="Severe LB","Binding"),"Not Binding"),"-")</f>
        <v>-</v>
      </c>
      <c r="M427">
        <f>IFERROR(_xlfn.NUMBERVALUE(VLOOKUP(A427,'FBS input file'!A:L,12,0)),"No")</f>
        <v>0</v>
      </c>
      <c r="N427" t="str">
        <f>VLOOKUP(A427,'All Plates'!A:K,3,0)</f>
        <v>Consistent Expert</v>
      </c>
      <c r="O427" t="str">
        <f>VLOOKUP(A427,'All Plates'!A:K,7,0)</f>
        <v>very high purity*</v>
      </c>
      <c r="P427">
        <f t="shared" si="23"/>
        <v>-10000</v>
      </c>
      <c r="Q427" s="53">
        <f t="shared" si="24"/>
        <v>0</v>
      </c>
    </row>
    <row r="428" spans="1:17" x14ac:dyDescent="0.25">
      <c r="A428" t="str">
        <f>'All Plates'!A414</f>
        <v>P5_C05</v>
      </c>
      <c r="B428" s="5" t="str">
        <f>'All Plates'!J414</f>
        <v>9990532003</v>
      </c>
      <c r="C428" t="s">
        <v>4633</v>
      </c>
      <c r="D428" t="str">
        <f>IFERROR('All Plates'!K414,"Not Binding")</f>
        <v>Not Binding</v>
      </c>
      <c r="E428" t="str">
        <f>IF(ISNUMBER(SEARCH("Waterlogsy",VLOOKUP(A428,'FBS input file'!A:I,9,0))),"Yes","No")</f>
        <v>No</v>
      </c>
      <c r="F428" t="str">
        <f>IF(ISNUMBER(SEARCH("T2",VLOOKUP(A428,'FBS input file'!A:I,9,0))),"Yes","No")</f>
        <v>No</v>
      </c>
      <c r="G428" t="str">
        <f>IF(ISNUMBER(SEARCH("1D",VLOOKUP(A428,'FBS input file'!A:I,9,0))),"Yes","No")</f>
        <v>No</v>
      </c>
      <c r="H428" s="57">
        <f>IFERROR(_xlfn.NUMBERVALUE(VLOOKUP(A428,'FBS input file'!A:M,13,0)),0)</f>
        <v>0</v>
      </c>
      <c r="I428" s="55">
        <f>IFERROR(_xlfn.NUMBERVALUE(VLOOKUP(A428,'FBS input file'!A:M,11,0)),0)</f>
        <v>0</v>
      </c>
      <c r="J428" s="76" cm="1">
        <f t="array" aca="1" ref="J428" ca="1">IFERROR(ROUND(LOOKUP(9.99999999999999E+307,--MID(VLOOKUP(A428,'FBS input file'!A:L,10,0),MIN(FIND({0,1,2,3,4,5,6,7,8,9},VLOOKUP(A428,'FBS input file'!A:L,10,0)&amp;"0123456789")),ROW(INDIRECT("1:20")))),0),0)</f>
        <v>0</v>
      </c>
      <c r="K428" t="str" cm="1">
        <f t="array" ref="K428">_xlfn.IFS(ISNUMBER(SEARCH("*severe*",VLOOKUP(A428,'FBS input file'!A:M,10,0)))=TRUE,"Severe LB",ISNUMBER(SEARCH("*LB*",VLOOKUP(A428,'FBS input file'!A:M,10,0)))=TRUE,"LB",ISNUMBER(SEARCH("*LB*",VLOOKUP(A428,'FBS input file'!A:M,10,0)))=FALSE,"No")</f>
        <v>No</v>
      </c>
      <c r="L428" t="str" cm="1">
        <f t="array" ref="L428">IF(D428="Binding",IFERROR(_xlfn.IFS(AND(H428&gt;=$H$1,I428&gt;=$I$1),"Binding",AND(H428&gt;=$H$1,OR(J428&gt;=$J$1,K428="LB")),"Binding",AND(I428&gt;=$I$1,OR(J428&gt;=$J$1,K428="LB")),"Binding",K428="Severe LB","Binding"),"Not Binding"),"-")</f>
        <v>-</v>
      </c>
      <c r="M428">
        <f>IFERROR(_xlfn.NUMBERVALUE(VLOOKUP(A428,'FBS input file'!A:L,12,0)),"No")</f>
        <v>0</v>
      </c>
      <c r="N428" t="str">
        <f>VLOOKUP(A428,'All Plates'!A:K,3,0)</f>
        <v>Consistent Expert</v>
      </c>
      <c r="O428" t="str">
        <f>VLOOKUP(A428,'All Plates'!A:K,7,0)</f>
        <v>very high purity*</v>
      </c>
      <c r="P428">
        <f t="shared" si="23"/>
        <v>-10000</v>
      </c>
      <c r="Q428" s="53">
        <f t="shared" si="24"/>
        <v>0</v>
      </c>
    </row>
    <row r="429" spans="1:17" x14ac:dyDescent="0.25">
      <c r="A429" t="str">
        <f>'All Plates'!A415</f>
        <v>P5_C06</v>
      </c>
      <c r="B429" s="5" t="str">
        <f>'All Plates'!J415</f>
        <v>9990532002</v>
      </c>
      <c r="C429" t="s">
        <v>4634</v>
      </c>
      <c r="D429" t="str">
        <f>IFERROR('All Plates'!K415,"Not Binding")</f>
        <v>Not Binding</v>
      </c>
      <c r="E429" t="str">
        <f>IF(ISNUMBER(SEARCH("Waterlogsy",VLOOKUP(A429,'FBS input file'!A:I,9,0))),"Yes","No")</f>
        <v>No</v>
      </c>
      <c r="F429" t="str">
        <f>IF(ISNUMBER(SEARCH("T2",VLOOKUP(A429,'FBS input file'!A:I,9,0))),"Yes","No")</f>
        <v>No</v>
      </c>
      <c r="G429" t="str">
        <f>IF(ISNUMBER(SEARCH("1D",VLOOKUP(A429,'FBS input file'!A:I,9,0))),"Yes","No")</f>
        <v>No</v>
      </c>
      <c r="H429" s="57">
        <f>IFERROR(_xlfn.NUMBERVALUE(VLOOKUP(A429,'FBS input file'!A:M,13,0)),0)</f>
        <v>0</v>
      </c>
      <c r="I429" s="55">
        <f>IFERROR(_xlfn.NUMBERVALUE(VLOOKUP(A429,'FBS input file'!A:M,11,0)),0)</f>
        <v>0</v>
      </c>
      <c r="J429" s="76" cm="1">
        <f t="array" aca="1" ref="J429" ca="1">IFERROR(ROUND(LOOKUP(9.99999999999999E+307,--MID(VLOOKUP(A429,'FBS input file'!A:L,10,0),MIN(FIND({0,1,2,3,4,5,6,7,8,9},VLOOKUP(A429,'FBS input file'!A:L,10,0)&amp;"0123456789")),ROW(INDIRECT("1:20")))),0),0)</f>
        <v>0</v>
      </c>
      <c r="K429" t="str" cm="1">
        <f t="array" ref="K429">_xlfn.IFS(ISNUMBER(SEARCH("*severe*",VLOOKUP(A429,'FBS input file'!A:M,10,0)))=TRUE,"Severe LB",ISNUMBER(SEARCH("*LB*",VLOOKUP(A429,'FBS input file'!A:M,10,0)))=TRUE,"LB",ISNUMBER(SEARCH("*LB*",VLOOKUP(A429,'FBS input file'!A:M,10,0)))=FALSE,"No")</f>
        <v>No</v>
      </c>
      <c r="L429" t="str" cm="1">
        <f t="array" ref="L429">IF(D429="Binding",IFERROR(_xlfn.IFS(AND(H429&gt;=$H$1,I429&gt;=$I$1),"Binding",AND(H429&gt;=$H$1,OR(J429&gt;=$J$1,K429="LB")),"Binding",AND(I429&gt;=$I$1,OR(J429&gt;=$J$1,K429="LB")),"Binding",K429="Severe LB","Binding"),"Not Binding"),"-")</f>
        <v>-</v>
      </c>
      <c r="M429">
        <f>IFERROR(_xlfn.NUMBERVALUE(VLOOKUP(A429,'FBS input file'!A:L,12,0)),"No")</f>
        <v>0</v>
      </c>
      <c r="N429" t="str">
        <f>VLOOKUP(A429,'All Plates'!A:K,3,0)</f>
        <v>Consistent Expert</v>
      </c>
      <c r="O429" t="str">
        <f>VLOOKUP(A429,'All Plates'!A:K,7,0)</f>
        <v>very high purity*</v>
      </c>
      <c r="P429">
        <f t="shared" si="23"/>
        <v>-10000</v>
      </c>
      <c r="Q429" s="53">
        <f t="shared" si="24"/>
        <v>0</v>
      </c>
    </row>
    <row r="430" spans="1:17" x14ac:dyDescent="0.25">
      <c r="A430" t="str">
        <f>'All Plates'!A416</f>
        <v>P5_C07</v>
      </c>
      <c r="B430" s="5" t="str">
        <f>'All Plates'!J416</f>
        <v>9990532001</v>
      </c>
      <c r="C430" t="s">
        <v>4635</v>
      </c>
      <c r="D430" t="str">
        <f>IFERROR('All Plates'!K416,"Not Binding")</f>
        <v>Not Binding</v>
      </c>
      <c r="E430" t="str">
        <f>IF(ISNUMBER(SEARCH("Waterlogsy",VLOOKUP(A430,'FBS input file'!A:I,9,0))),"Yes","No")</f>
        <v>No</v>
      </c>
      <c r="F430" t="str">
        <f>IF(ISNUMBER(SEARCH("T2",VLOOKUP(A430,'FBS input file'!A:I,9,0))),"Yes","No")</f>
        <v>No</v>
      </c>
      <c r="G430" t="str">
        <f>IF(ISNUMBER(SEARCH("1D",VLOOKUP(A430,'FBS input file'!A:I,9,0))),"Yes","No")</f>
        <v>No</v>
      </c>
      <c r="H430" s="57">
        <f>IFERROR(_xlfn.NUMBERVALUE(VLOOKUP(A430,'FBS input file'!A:M,13,0)),0)</f>
        <v>0</v>
      </c>
      <c r="I430" s="55">
        <f>IFERROR(_xlfn.NUMBERVALUE(VLOOKUP(A430,'FBS input file'!A:M,11,0)),0)</f>
        <v>0</v>
      </c>
      <c r="J430" s="76" cm="1">
        <f t="array" aca="1" ref="J430" ca="1">IFERROR(ROUND(LOOKUP(9.99999999999999E+307,--MID(VLOOKUP(A430,'FBS input file'!A:L,10,0),MIN(FIND({0,1,2,3,4,5,6,7,8,9},VLOOKUP(A430,'FBS input file'!A:L,10,0)&amp;"0123456789")),ROW(INDIRECT("1:20")))),0),0)</f>
        <v>0</v>
      </c>
      <c r="K430" t="str" cm="1">
        <f t="array" ref="K430">_xlfn.IFS(ISNUMBER(SEARCH("*severe*",VLOOKUP(A430,'FBS input file'!A:M,10,0)))=TRUE,"Severe LB",ISNUMBER(SEARCH("*LB*",VLOOKUP(A430,'FBS input file'!A:M,10,0)))=TRUE,"LB",ISNUMBER(SEARCH("*LB*",VLOOKUP(A430,'FBS input file'!A:M,10,0)))=FALSE,"No")</f>
        <v>No</v>
      </c>
      <c r="L430" t="str" cm="1">
        <f t="array" ref="L430">IF(D430="Binding",IFERROR(_xlfn.IFS(AND(H430&gt;=$H$1,I430&gt;=$I$1),"Binding",AND(H430&gt;=$H$1,OR(J430&gt;=$J$1,K430="LB")),"Binding",AND(I430&gt;=$I$1,OR(J430&gt;=$J$1,K430="LB")),"Binding",K430="Severe LB","Binding"),"Not Binding"),"-")</f>
        <v>-</v>
      </c>
      <c r="M430">
        <f>IFERROR(_xlfn.NUMBERVALUE(VLOOKUP(A430,'FBS input file'!A:L,12,0)),"No")</f>
        <v>0</v>
      </c>
      <c r="N430" t="str">
        <f>VLOOKUP(A430,'All Plates'!A:K,3,0)</f>
        <v>Consistent Expert</v>
      </c>
      <c r="O430" t="str">
        <f>VLOOKUP(A430,'All Plates'!A:K,7,0)</f>
        <v>very high purity</v>
      </c>
      <c r="P430">
        <f t="shared" si="23"/>
        <v>-10000</v>
      </c>
      <c r="Q430" s="53">
        <f t="shared" si="24"/>
        <v>0</v>
      </c>
    </row>
    <row r="431" spans="1:17" x14ac:dyDescent="0.25">
      <c r="A431" t="str">
        <f>'All Plates'!A417</f>
        <v>P5_C08</v>
      </c>
      <c r="B431" s="5" t="str">
        <f>'All Plates'!J417</f>
        <v>9990532000</v>
      </c>
      <c r="C431" t="s">
        <v>4636</v>
      </c>
      <c r="D431" t="str">
        <f>IFERROR('All Plates'!K417,"Not Binding")</f>
        <v>Not Binding</v>
      </c>
      <c r="E431" t="str">
        <f>IF(ISNUMBER(SEARCH("Waterlogsy",VLOOKUP(A431,'FBS input file'!A:I,9,0))),"Yes","No")</f>
        <v>No</v>
      </c>
      <c r="F431" t="str">
        <f>IF(ISNUMBER(SEARCH("T2",VLOOKUP(A431,'FBS input file'!A:I,9,0))),"Yes","No")</f>
        <v>No</v>
      </c>
      <c r="G431" t="str">
        <f>IF(ISNUMBER(SEARCH("1D",VLOOKUP(A431,'FBS input file'!A:I,9,0))),"Yes","No")</f>
        <v>No</v>
      </c>
      <c r="H431" s="57">
        <f>IFERROR(_xlfn.NUMBERVALUE(VLOOKUP(A431,'FBS input file'!A:M,13,0)),0)</f>
        <v>0</v>
      </c>
      <c r="I431" s="55">
        <f>IFERROR(_xlfn.NUMBERVALUE(VLOOKUP(A431,'FBS input file'!A:M,11,0)),0)</f>
        <v>0</v>
      </c>
      <c r="J431" s="76" cm="1">
        <f t="array" aca="1" ref="J431" ca="1">IFERROR(ROUND(LOOKUP(9.99999999999999E+307,--MID(VLOOKUP(A431,'FBS input file'!A:L,10,0),MIN(FIND({0,1,2,3,4,5,6,7,8,9},VLOOKUP(A431,'FBS input file'!A:L,10,0)&amp;"0123456789")),ROW(INDIRECT("1:20")))),0),0)</f>
        <v>0</v>
      </c>
      <c r="K431" t="str" cm="1">
        <f t="array" ref="K431">_xlfn.IFS(ISNUMBER(SEARCH("*severe*",VLOOKUP(A431,'FBS input file'!A:M,10,0)))=TRUE,"Severe LB",ISNUMBER(SEARCH("*LB*",VLOOKUP(A431,'FBS input file'!A:M,10,0)))=TRUE,"LB",ISNUMBER(SEARCH("*LB*",VLOOKUP(A431,'FBS input file'!A:M,10,0)))=FALSE,"No")</f>
        <v>No</v>
      </c>
      <c r="L431" t="str" cm="1">
        <f t="array" ref="L431">IF(D431="Binding",IFERROR(_xlfn.IFS(AND(H431&gt;=$H$1,I431&gt;=$I$1),"Binding",AND(H431&gt;=$H$1,OR(J431&gt;=$J$1,K431="LB")),"Binding",AND(I431&gt;=$I$1,OR(J431&gt;=$J$1,K431="LB")),"Binding",K431="Severe LB","Binding"),"Not Binding"),"-")</f>
        <v>-</v>
      </c>
      <c r="M431">
        <f>IFERROR(_xlfn.NUMBERVALUE(VLOOKUP(A431,'FBS input file'!A:L,12,0)),"No")</f>
        <v>0</v>
      </c>
      <c r="N431" t="str">
        <f>VLOOKUP(A431,'All Plates'!A:K,3,0)</f>
        <v>Consistent Expert</v>
      </c>
      <c r="O431" t="str">
        <f>VLOOKUP(A431,'All Plates'!A:K,7,0)</f>
        <v>medium purity*</v>
      </c>
      <c r="P431">
        <f t="shared" si="23"/>
        <v>-10000</v>
      </c>
      <c r="Q431" s="53">
        <f t="shared" si="24"/>
        <v>0</v>
      </c>
    </row>
    <row r="432" spans="1:17" x14ac:dyDescent="0.25">
      <c r="A432" t="str">
        <f>'All Plates'!A418</f>
        <v>P5_C09</v>
      </c>
      <c r="B432" s="5" t="str">
        <f>'All Plates'!J418</f>
        <v>9990531999</v>
      </c>
      <c r="C432" t="s">
        <v>4637</v>
      </c>
      <c r="D432" t="str">
        <f>IFERROR('All Plates'!K418,"Not Binding")</f>
        <v>Not Binding</v>
      </c>
      <c r="E432" t="str">
        <f>IF(ISNUMBER(SEARCH("Waterlogsy",VLOOKUP(A432,'FBS input file'!A:I,9,0))),"Yes","No")</f>
        <v>No</v>
      </c>
      <c r="F432" t="str">
        <f>IF(ISNUMBER(SEARCH("T2",VLOOKUP(A432,'FBS input file'!A:I,9,0))),"Yes","No")</f>
        <v>No</v>
      </c>
      <c r="G432" t="str">
        <f>IF(ISNUMBER(SEARCH("1D",VLOOKUP(A432,'FBS input file'!A:I,9,0))),"Yes","No")</f>
        <v>No</v>
      </c>
      <c r="H432" s="57">
        <f>IFERROR(_xlfn.NUMBERVALUE(VLOOKUP(A432,'FBS input file'!A:M,13,0)),0)</f>
        <v>0</v>
      </c>
      <c r="I432" s="55">
        <f>IFERROR(_xlfn.NUMBERVALUE(VLOOKUP(A432,'FBS input file'!A:M,11,0)),0)</f>
        <v>0</v>
      </c>
      <c r="J432" s="76" cm="1">
        <f t="array" aca="1" ref="J432" ca="1">IFERROR(ROUND(LOOKUP(9.99999999999999E+307,--MID(VLOOKUP(A432,'FBS input file'!A:L,10,0),MIN(FIND({0,1,2,3,4,5,6,7,8,9},VLOOKUP(A432,'FBS input file'!A:L,10,0)&amp;"0123456789")),ROW(INDIRECT("1:20")))),0),0)</f>
        <v>0</v>
      </c>
      <c r="K432" t="str" cm="1">
        <f t="array" ref="K432">_xlfn.IFS(ISNUMBER(SEARCH("*severe*",VLOOKUP(A432,'FBS input file'!A:M,10,0)))=TRUE,"Severe LB",ISNUMBER(SEARCH("*LB*",VLOOKUP(A432,'FBS input file'!A:M,10,0)))=TRUE,"LB",ISNUMBER(SEARCH("*LB*",VLOOKUP(A432,'FBS input file'!A:M,10,0)))=FALSE,"No")</f>
        <v>No</v>
      </c>
      <c r="L432" t="str" cm="1">
        <f t="array" ref="L432">IF(D432="Binding",IFERROR(_xlfn.IFS(AND(H432&gt;=$H$1,I432&gt;=$I$1),"Binding",AND(H432&gt;=$H$1,OR(J432&gt;=$J$1,K432="LB")),"Binding",AND(I432&gt;=$I$1,OR(J432&gt;=$J$1,K432="LB")),"Binding",K432="Severe LB","Binding"),"Not Binding"),"-")</f>
        <v>-</v>
      </c>
      <c r="M432">
        <f>IFERROR(_xlfn.NUMBERVALUE(VLOOKUP(A432,'FBS input file'!A:L,12,0)),"No")</f>
        <v>0</v>
      </c>
      <c r="N432" t="str">
        <f>VLOOKUP(A432,'All Plates'!A:K,3,0)</f>
        <v>Consistent Expert</v>
      </c>
      <c r="O432" t="str">
        <f>VLOOKUP(A432,'All Plates'!A:K,7,0)</f>
        <v>medium purity*</v>
      </c>
      <c r="P432">
        <f t="shared" si="23"/>
        <v>-10000</v>
      </c>
      <c r="Q432" s="53">
        <f t="shared" si="24"/>
        <v>0</v>
      </c>
    </row>
    <row r="433" spans="1:17" x14ac:dyDescent="0.25">
      <c r="A433" t="str">
        <f>'All Plates'!A419</f>
        <v>P5_C10</v>
      </c>
      <c r="B433" s="5" t="str">
        <f>'All Plates'!J419</f>
        <v>9990531998</v>
      </c>
      <c r="C433" t="s">
        <v>4638</v>
      </c>
      <c r="D433" t="str">
        <f>IFERROR('All Plates'!K419,"Not Binding")</f>
        <v>Not Binding</v>
      </c>
      <c r="E433" t="str">
        <f>IF(ISNUMBER(SEARCH("Waterlogsy",VLOOKUP(A433,'FBS input file'!A:I,9,0))),"Yes","No")</f>
        <v>No</v>
      </c>
      <c r="F433" t="str">
        <f>IF(ISNUMBER(SEARCH("T2",VLOOKUP(A433,'FBS input file'!A:I,9,0))),"Yes","No")</f>
        <v>No</v>
      </c>
      <c r="G433" t="str">
        <f>IF(ISNUMBER(SEARCH("1D",VLOOKUP(A433,'FBS input file'!A:I,9,0))),"Yes","No")</f>
        <v>No</v>
      </c>
      <c r="H433" s="57">
        <f>IFERROR(_xlfn.NUMBERVALUE(VLOOKUP(A433,'FBS input file'!A:M,13,0)),0)</f>
        <v>0</v>
      </c>
      <c r="I433" s="55">
        <f>IFERROR(_xlfn.NUMBERVALUE(VLOOKUP(A433,'FBS input file'!A:M,11,0)),0)</f>
        <v>0</v>
      </c>
      <c r="J433" s="76" cm="1">
        <f t="array" aca="1" ref="J433" ca="1">IFERROR(ROUND(LOOKUP(9.99999999999999E+307,--MID(VLOOKUP(A433,'FBS input file'!A:L,10,0),MIN(FIND({0,1,2,3,4,5,6,7,8,9},VLOOKUP(A433,'FBS input file'!A:L,10,0)&amp;"0123456789")),ROW(INDIRECT("1:20")))),0),0)</f>
        <v>0</v>
      </c>
      <c r="K433" t="str" cm="1">
        <f t="array" ref="K433">_xlfn.IFS(ISNUMBER(SEARCH("*severe*",VLOOKUP(A433,'FBS input file'!A:M,10,0)))=TRUE,"Severe LB",ISNUMBER(SEARCH("*LB*",VLOOKUP(A433,'FBS input file'!A:M,10,0)))=TRUE,"LB",ISNUMBER(SEARCH("*LB*",VLOOKUP(A433,'FBS input file'!A:M,10,0)))=FALSE,"No")</f>
        <v>No</v>
      </c>
      <c r="L433" t="str" cm="1">
        <f t="array" ref="L433">IF(D433="Binding",IFERROR(_xlfn.IFS(AND(H433&gt;=$H$1,I433&gt;=$I$1),"Binding",AND(H433&gt;=$H$1,OR(J433&gt;=$J$1,K433="LB")),"Binding",AND(I433&gt;=$I$1,OR(J433&gt;=$J$1,K433="LB")),"Binding",K433="Severe LB","Binding"),"Not Binding"),"-")</f>
        <v>-</v>
      </c>
      <c r="M433">
        <f>IFERROR(_xlfn.NUMBERVALUE(VLOOKUP(A433,'FBS input file'!A:L,12,0)),"No")</f>
        <v>0</v>
      </c>
      <c r="N433" t="str">
        <f>VLOOKUP(A433,'All Plates'!A:K,3,0)</f>
        <v>Consistent Expert</v>
      </c>
      <c r="O433" t="str">
        <f>VLOOKUP(A433,'All Plates'!A:K,7,0)</f>
        <v>high purity</v>
      </c>
      <c r="P433">
        <f t="shared" si="23"/>
        <v>-10000</v>
      </c>
      <c r="Q433" s="53">
        <f t="shared" si="24"/>
        <v>0</v>
      </c>
    </row>
    <row r="434" spans="1:17" x14ac:dyDescent="0.25">
      <c r="A434" t="str">
        <f>'All Plates'!A420</f>
        <v>P5_C11</v>
      </c>
      <c r="B434" s="5" t="str">
        <f>'All Plates'!J420</f>
        <v>9990531997</v>
      </c>
      <c r="C434" t="s">
        <v>4639</v>
      </c>
      <c r="D434" t="str">
        <f>IFERROR('All Plates'!K420,"Not Binding")</f>
        <v>Not Binding</v>
      </c>
      <c r="E434" t="str">
        <f>IF(ISNUMBER(SEARCH("Waterlogsy",VLOOKUP(A434,'FBS input file'!A:I,9,0))),"Yes","No")</f>
        <v>No</v>
      </c>
      <c r="F434" t="str">
        <f>IF(ISNUMBER(SEARCH("T2",VLOOKUP(A434,'FBS input file'!A:I,9,0))),"Yes","No")</f>
        <v>No</v>
      </c>
      <c r="G434" t="str">
        <f>IF(ISNUMBER(SEARCH("1D",VLOOKUP(A434,'FBS input file'!A:I,9,0))),"Yes","No")</f>
        <v>No</v>
      </c>
      <c r="H434" s="57">
        <f>IFERROR(_xlfn.NUMBERVALUE(VLOOKUP(A434,'FBS input file'!A:M,13,0)),0)</f>
        <v>0</v>
      </c>
      <c r="I434" s="55">
        <f>IFERROR(_xlfn.NUMBERVALUE(VLOOKUP(A434,'FBS input file'!A:M,11,0)),0)</f>
        <v>0</v>
      </c>
      <c r="J434" s="76" cm="1">
        <f t="array" aca="1" ref="J434" ca="1">IFERROR(ROUND(LOOKUP(9.99999999999999E+307,--MID(VLOOKUP(A434,'FBS input file'!A:L,10,0),MIN(FIND({0,1,2,3,4,5,6,7,8,9},VLOOKUP(A434,'FBS input file'!A:L,10,0)&amp;"0123456789")),ROW(INDIRECT("1:20")))),0),0)</f>
        <v>0</v>
      </c>
      <c r="K434" t="str" cm="1">
        <f t="array" ref="K434">_xlfn.IFS(ISNUMBER(SEARCH("*severe*",VLOOKUP(A434,'FBS input file'!A:M,10,0)))=TRUE,"Severe LB",ISNUMBER(SEARCH("*LB*",VLOOKUP(A434,'FBS input file'!A:M,10,0)))=TRUE,"LB",ISNUMBER(SEARCH("*LB*",VLOOKUP(A434,'FBS input file'!A:M,10,0)))=FALSE,"No")</f>
        <v>No</v>
      </c>
      <c r="L434" t="str" cm="1">
        <f t="array" ref="L434">IF(D434="Binding",IFERROR(_xlfn.IFS(AND(H434&gt;=$H$1,I434&gt;=$I$1),"Binding",AND(H434&gt;=$H$1,OR(J434&gt;=$J$1,K434="LB")),"Binding",AND(I434&gt;=$I$1,OR(J434&gt;=$J$1,K434="LB")),"Binding",K434="Severe LB","Binding"),"Not Binding"),"-")</f>
        <v>-</v>
      </c>
      <c r="M434">
        <f>IFERROR(_xlfn.NUMBERVALUE(VLOOKUP(A434,'FBS input file'!A:L,12,0)),"No")</f>
        <v>0</v>
      </c>
      <c r="N434" t="str">
        <f>VLOOKUP(A434,'All Plates'!A:K,3,0)</f>
        <v>Inconsistent Expert</v>
      </c>
      <c r="O434" t="str">
        <f>VLOOKUP(A434,'All Plates'!A:K,7,0)</f>
        <v>low solubility</v>
      </c>
      <c r="P434">
        <f t="shared" si="23"/>
        <v>-10000</v>
      </c>
      <c r="Q434" s="53">
        <f t="shared" si="24"/>
        <v>0</v>
      </c>
    </row>
    <row r="435" spans="1:17" x14ac:dyDescent="0.25">
      <c r="A435" t="str">
        <f>'All Plates'!A421</f>
        <v>P5_C12</v>
      </c>
      <c r="B435" s="5" t="str">
        <f>'All Plates'!J421</f>
        <v>9990531996</v>
      </c>
      <c r="C435" t="s">
        <v>4640</v>
      </c>
      <c r="D435" t="str">
        <f>IFERROR('All Plates'!K421,"Not Binding")</f>
        <v>Not Binding</v>
      </c>
      <c r="E435" t="str">
        <f>IF(ISNUMBER(SEARCH("Waterlogsy",VLOOKUP(A435,'FBS input file'!A:I,9,0))),"Yes","No")</f>
        <v>No</v>
      </c>
      <c r="F435" t="str">
        <f>IF(ISNUMBER(SEARCH("T2",VLOOKUP(A435,'FBS input file'!A:I,9,0))),"Yes","No")</f>
        <v>No</v>
      </c>
      <c r="G435" t="str">
        <f>IF(ISNUMBER(SEARCH("1D",VLOOKUP(A435,'FBS input file'!A:I,9,0))),"Yes","No")</f>
        <v>No</v>
      </c>
      <c r="H435" s="57">
        <f>IFERROR(_xlfn.NUMBERVALUE(VLOOKUP(A435,'FBS input file'!A:M,13,0)),0)</f>
        <v>0</v>
      </c>
      <c r="I435" s="55">
        <f>IFERROR(_xlfn.NUMBERVALUE(VLOOKUP(A435,'FBS input file'!A:M,11,0)),0)</f>
        <v>0</v>
      </c>
      <c r="J435" s="76" cm="1">
        <f t="array" aca="1" ref="J435" ca="1">IFERROR(ROUND(LOOKUP(9.99999999999999E+307,--MID(VLOOKUP(A435,'FBS input file'!A:L,10,0),MIN(FIND({0,1,2,3,4,5,6,7,8,9},VLOOKUP(A435,'FBS input file'!A:L,10,0)&amp;"0123456789")),ROW(INDIRECT("1:20")))),0),0)</f>
        <v>0</v>
      </c>
      <c r="K435" t="str" cm="1">
        <f t="array" ref="K435">_xlfn.IFS(ISNUMBER(SEARCH("*severe*",VLOOKUP(A435,'FBS input file'!A:M,10,0)))=TRUE,"Severe LB",ISNUMBER(SEARCH("*LB*",VLOOKUP(A435,'FBS input file'!A:M,10,0)))=TRUE,"LB",ISNUMBER(SEARCH("*LB*",VLOOKUP(A435,'FBS input file'!A:M,10,0)))=FALSE,"No")</f>
        <v>No</v>
      </c>
      <c r="L435" t="str" cm="1">
        <f t="array" ref="L435">IF(D435="Binding",IFERROR(_xlfn.IFS(AND(H435&gt;=$H$1,I435&gt;=$I$1),"Binding",AND(H435&gt;=$H$1,OR(J435&gt;=$J$1,K435="LB")),"Binding",AND(I435&gt;=$I$1,OR(J435&gt;=$J$1,K435="LB")),"Binding",K435="Severe LB","Binding"),"Not Binding"),"-")</f>
        <v>-</v>
      </c>
      <c r="M435">
        <f>IFERROR(_xlfn.NUMBERVALUE(VLOOKUP(A435,'FBS input file'!A:L,12,0)),"No")</f>
        <v>0</v>
      </c>
      <c r="N435" t="str">
        <f>VLOOKUP(A435,'All Plates'!A:K,3,0)</f>
        <v>Consistent Expert</v>
      </c>
      <c r="O435" t="str">
        <f>VLOOKUP(A435,'All Plates'!A:K,7,0)</f>
        <v>very high purity*</v>
      </c>
      <c r="P435">
        <f t="shared" si="23"/>
        <v>-10000</v>
      </c>
      <c r="Q435" s="53">
        <f t="shared" si="24"/>
        <v>0</v>
      </c>
    </row>
    <row r="436" spans="1:17" x14ac:dyDescent="0.25">
      <c r="A436" t="str">
        <f>'All Plates'!A422</f>
        <v>P5_D01</v>
      </c>
      <c r="B436" s="5" t="str">
        <f>'All Plates'!J422</f>
        <v>9990531984</v>
      </c>
      <c r="C436" t="s">
        <v>4641</v>
      </c>
      <c r="D436" t="str">
        <f>IFERROR('All Plates'!K422,"Not Binding")</f>
        <v>Not Binding</v>
      </c>
      <c r="E436" t="str">
        <f>IF(ISNUMBER(SEARCH("Waterlogsy",VLOOKUP(A436,'FBS input file'!A:I,9,0))),"Yes","No")</f>
        <v>No</v>
      </c>
      <c r="F436" t="str">
        <f>IF(ISNUMBER(SEARCH("T2",VLOOKUP(A436,'FBS input file'!A:I,9,0))),"Yes","No")</f>
        <v>No</v>
      </c>
      <c r="G436" t="str">
        <f>IF(ISNUMBER(SEARCH("1D",VLOOKUP(A436,'FBS input file'!A:I,9,0))),"Yes","No")</f>
        <v>No</v>
      </c>
      <c r="H436" s="57">
        <f>IFERROR(_xlfn.NUMBERVALUE(VLOOKUP(A436,'FBS input file'!A:M,13,0)),0)</f>
        <v>0</v>
      </c>
      <c r="I436" s="55">
        <f>IFERROR(_xlfn.NUMBERVALUE(VLOOKUP(A436,'FBS input file'!A:M,11,0)),0)</f>
        <v>0</v>
      </c>
      <c r="J436" s="76" cm="1">
        <f t="array" aca="1" ref="J436" ca="1">IFERROR(ROUND(LOOKUP(9.99999999999999E+307,--MID(VLOOKUP(A436,'FBS input file'!A:L,10,0),MIN(FIND({0,1,2,3,4,5,6,7,8,9},VLOOKUP(A436,'FBS input file'!A:L,10,0)&amp;"0123456789")),ROW(INDIRECT("1:20")))),0),0)</f>
        <v>0</v>
      </c>
      <c r="K436" t="str" cm="1">
        <f t="array" ref="K436">_xlfn.IFS(ISNUMBER(SEARCH("*severe*",VLOOKUP(A436,'FBS input file'!A:M,10,0)))=TRUE,"Severe LB",ISNUMBER(SEARCH("*LB*",VLOOKUP(A436,'FBS input file'!A:M,10,0)))=TRUE,"LB",ISNUMBER(SEARCH("*LB*",VLOOKUP(A436,'FBS input file'!A:M,10,0)))=FALSE,"No")</f>
        <v>No</v>
      </c>
      <c r="L436" t="str" cm="1">
        <f t="array" ref="L436">IF(D436="Binding",IFERROR(_xlfn.IFS(AND(H436&gt;=$H$1,I436&gt;=$I$1),"Binding",AND(H436&gt;=$H$1,OR(J436&gt;=$J$1,K436="LB")),"Binding",AND(I436&gt;=$I$1,OR(J436&gt;=$J$1,K436="LB")),"Binding",K436="Severe LB","Binding"),"Not Binding"),"-")</f>
        <v>-</v>
      </c>
      <c r="M436">
        <f>IFERROR(_xlfn.NUMBERVALUE(VLOOKUP(A436,'FBS input file'!A:L,12,0)),"No")</f>
        <v>0</v>
      </c>
      <c r="N436" t="str">
        <f>VLOOKUP(A436,'All Plates'!A:K,3,0)</f>
        <v>Consistent Expert</v>
      </c>
      <c r="O436" t="str">
        <f>VLOOKUP(A436,'All Plates'!A:K,7,0)</f>
        <v>very high purity</v>
      </c>
      <c r="P436">
        <f t="shared" si="23"/>
        <v>-10000</v>
      </c>
      <c r="Q436" s="53">
        <f t="shared" si="24"/>
        <v>0</v>
      </c>
    </row>
    <row r="437" spans="1:17" x14ac:dyDescent="0.25">
      <c r="A437" t="str">
        <f>'All Plates'!A423</f>
        <v>P5_D02</v>
      </c>
      <c r="B437" s="5" t="str">
        <f>'All Plates'!J423</f>
        <v>9990531985</v>
      </c>
      <c r="C437" t="s">
        <v>4642</v>
      </c>
      <c r="D437" t="str">
        <f>IFERROR('All Plates'!K423,"Not Binding")</f>
        <v>Not Binding</v>
      </c>
      <c r="E437" t="str">
        <f>IF(ISNUMBER(SEARCH("Waterlogsy",VLOOKUP(A437,'FBS input file'!A:I,9,0))),"Yes","No")</f>
        <v>No</v>
      </c>
      <c r="F437" t="str">
        <f>IF(ISNUMBER(SEARCH("T2",VLOOKUP(A437,'FBS input file'!A:I,9,0))),"Yes","No")</f>
        <v>No</v>
      </c>
      <c r="G437" t="str">
        <f>IF(ISNUMBER(SEARCH("1D",VLOOKUP(A437,'FBS input file'!A:I,9,0))),"Yes","No")</f>
        <v>No</v>
      </c>
      <c r="H437" s="57">
        <f>IFERROR(_xlfn.NUMBERVALUE(VLOOKUP(A437,'FBS input file'!A:M,13,0)),0)</f>
        <v>0</v>
      </c>
      <c r="I437" s="55">
        <f>IFERROR(_xlfn.NUMBERVALUE(VLOOKUP(A437,'FBS input file'!A:M,11,0)),0)</f>
        <v>0</v>
      </c>
      <c r="J437" s="76" cm="1">
        <f t="array" aca="1" ref="J437" ca="1">IFERROR(ROUND(LOOKUP(9.99999999999999E+307,--MID(VLOOKUP(A437,'FBS input file'!A:L,10,0),MIN(FIND({0,1,2,3,4,5,6,7,8,9},VLOOKUP(A437,'FBS input file'!A:L,10,0)&amp;"0123456789")),ROW(INDIRECT("1:20")))),0),0)</f>
        <v>0</v>
      </c>
      <c r="K437" t="str" cm="1">
        <f t="array" ref="K437">_xlfn.IFS(ISNUMBER(SEARCH("*severe*",VLOOKUP(A437,'FBS input file'!A:M,10,0)))=TRUE,"Severe LB",ISNUMBER(SEARCH("*LB*",VLOOKUP(A437,'FBS input file'!A:M,10,0)))=TRUE,"LB",ISNUMBER(SEARCH("*LB*",VLOOKUP(A437,'FBS input file'!A:M,10,0)))=FALSE,"No")</f>
        <v>No</v>
      </c>
      <c r="L437" t="str" cm="1">
        <f t="array" ref="L437">IF(D437="Binding",IFERROR(_xlfn.IFS(AND(H437&gt;=$H$1,I437&gt;=$I$1),"Binding",AND(H437&gt;=$H$1,OR(J437&gt;=$J$1,K437="LB")),"Binding",AND(I437&gt;=$I$1,OR(J437&gt;=$J$1,K437="LB")),"Binding",K437="Severe LB","Binding"),"Not Binding"),"-")</f>
        <v>-</v>
      </c>
      <c r="M437">
        <f>IFERROR(_xlfn.NUMBERVALUE(VLOOKUP(A437,'FBS input file'!A:L,12,0)),"No")</f>
        <v>0</v>
      </c>
      <c r="N437" t="str">
        <f>VLOOKUP(A437,'All Plates'!A:K,3,0)</f>
        <v>Consistent Expert</v>
      </c>
      <c r="O437" t="str">
        <f>VLOOKUP(A437,'All Plates'!A:K,7,0)</f>
        <v>very high purity*</v>
      </c>
      <c r="P437">
        <f t="shared" si="23"/>
        <v>-10000</v>
      </c>
      <c r="Q437" s="53">
        <f t="shared" si="24"/>
        <v>0</v>
      </c>
    </row>
    <row r="438" spans="1:17" x14ac:dyDescent="0.25">
      <c r="A438" t="str">
        <f>'All Plates'!A424</f>
        <v>P5_D03</v>
      </c>
      <c r="B438" s="5" t="str">
        <f>'All Plates'!J424</f>
        <v>9990531986</v>
      </c>
      <c r="C438" t="s">
        <v>4643</v>
      </c>
      <c r="D438" t="str">
        <f>IFERROR('All Plates'!K424,"Not Binding")</f>
        <v>Not Binding</v>
      </c>
      <c r="E438" t="str">
        <f>IF(ISNUMBER(SEARCH("Waterlogsy",VLOOKUP(A438,'FBS input file'!A:I,9,0))),"Yes","No")</f>
        <v>No</v>
      </c>
      <c r="F438" t="str">
        <f>IF(ISNUMBER(SEARCH("T2",VLOOKUP(A438,'FBS input file'!A:I,9,0))),"Yes","No")</f>
        <v>No</v>
      </c>
      <c r="G438" t="str">
        <f>IF(ISNUMBER(SEARCH("1D",VLOOKUP(A438,'FBS input file'!A:I,9,0))),"Yes","No")</f>
        <v>No</v>
      </c>
      <c r="H438" s="57">
        <f>IFERROR(_xlfn.NUMBERVALUE(VLOOKUP(A438,'FBS input file'!A:M,13,0)),0)</f>
        <v>0</v>
      </c>
      <c r="I438" s="55">
        <f>IFERROR(_xlfn.NUMBERVALUE(VLOOKUP(A438,'FBS input file'!A:M,11,0)),0)</f>
        <v>0</v>
      </c>
      <c r="J438" s="76" cm="1">
        <f t="array" aca="1" ref="J438" ca="1">IFERROR(ROUND(LOOKUP(9.99999999999999E+307,--MID(VLOOKUP(A438,'FBS input file'!A:L,10,0),MIN(FIND({0,1,2,3,4,5,6,7,8,9},VLOOKUP(A438,'FBS input file'!A:L,10,0)&amp;"0123456789")),ROW(INDIRECT("1:20")))),0),0)</f>
        <v>0</v>
      </c>
      <c r="K438" t="str" cm="1">
        <f t="array" ref="K438">_xlfn.IFS(ISNUMBER(SEARCH("*severe*",VLOOKUP(A438,'FBS input file'!A:M,10,0)))=TRUE,"Severe LB",ISNUMBER(SEARCH("*LB*",VLOOKUP(A438,'FBS input file'!A:M,10,0)))=TRUE,"LB",ISNUMBER(SEARCH("*LB*",VLOOKUP(A438,'FBS input file'!A:M,10,0)))=FALSE,"No")</f>
        <v>No</v>
      </c>
      <c r="L438" t="str" cm="1">
        <f t="array" ref="L438">IF(D438="Binding",IFERROR(_xlfn.IFS(AND(H438&gt;=$H$1,I438&gt;=$I$1),"Binding",AND(H438&gt;=$H$1,OR(J438&gt;=$J$1,K438="LB")),"Binding",AND(I438&gt;=$I$1,OR(J438&gt;=$J$1,K438="LB")),"Binding",K438="Severe LB","Binding"),"Not Binding"),"-")</f>
        <v>-</v>
      </c>
      <c r="M438">
        <f>IFERROR(_xlfn.NUMBERVALUE(VLOOKUP(A438,'FBS input file'!A:L,12,0)),"No")</f>
        <v>0</v>
      </c>
      <c r="N438" t="str">
        <f>VLOOKUP(A438,'All Plates'!A:K,3,0)</f>
        <v>Consistent Expert</v>
      </c>
      <c r="O438" t="str">
        <f>VLOOKUP(A438,'All Plates'!A:K,7,0)</f>
        <v>very high purity</v>
      </c>
      <c r="P438">
        <f t="shared" si="23"/>
        <v>-10000</v>
      </c>
      <c r="Q438" s="53">
        <f t="shared" si="24"/>
        <v>0</v>
      </c>
    </row>
    <row r="439" spans="1:17" x14ac:dyDescent="0.25">
      <c r="A439" t="str">
        <f>'All Plates'!A425</f>
        <v>P5_D04</v>
      </c>
      <c r="B439" s="5" t="str">
        <f>'All Plates'!J425</f>
        <v>9990531987</v>
      </c>
      <c r="C439" t="s">
        <v>4644</v>
      </c>
      <c r="D439" t="str">
        <f>IFERROR('All Plates'!K425,"Not Binding")</f>
        <v>Not Binding</v>
      </c>
      <c r="E439" t="str">
        <f>IF(ISNUMBER(SEARCH("Waterlogsy",VLOOKUP(A439,'FBS input file'!A:I,9,0))),"Yes","No")</f>
        <v>No</v>
      </c>
      <c r="F439" t="str">
        <f>IF(ISNUMBER(SEARCH("T2",VLOOKUP(A439,'FBS input file'!A:I,9,0))),"Yes","No")</f>
        <v>No</v>
      </c>
      <c r="G439" t="str">
        <f>IF(ISNUMBER(SEARCH("1D",VLOOKUP(A439,'FBS input file'!A:I,9,0))),"Yes","No")</f>
        <v>No</v>
      </c>
      <c r="H439" s="57">
        <f>IFERROR(_xlfn.NUMBERVALUE(VLOOKUP(A439,'FBS input file'!A:M,13,0)),0)</f>
        <v>0</v>
      </c>
      <c r="I439" s="55">
        <f>IFERROR(_xlfn.NUMBERVALUE(VLOOKUP(A439,'FBS input file'!A:M,11,0)),0)</f>
        <v>0</v>
      </c>
      <c r="J439" s="76" cm="1">
        <f t="array" aca="1" ref="J439" ca="1">IFERROR(ROUND(LOOKUP(9.99999999999999E+307,--MID(VLOOKUP(A439,'FBS input file'!A:L,10,0),MIN(FIND({0,1,2,3,4,5,6,7,8,9},VLOOKUP(A439,'FBS input file'!A:L,10,0)&amp;"0123456789")),ROW(INDIRECT("1:20")))),0),0)</f>
        <v>0</v>
      </c>
      <c r="K439" t="str" cm="1">
        <f t="array" ref="K439">_xlfn.IFS(ISNUMBER(SEARCH("*severe*",VLOOKUP(A439,'FBS input file'!A:M,10,0)))=TRUE,"Severe LB",ISNUMBER(SEARCH("*LB*",VLOOKUP(A439,'FBS input file'!A:M,10,0)))=TRUE,"LB",ISNUMBER(SEARCH("*LB*",VLOOKUP(A439,'FBS input file'!A:M,10,0)))=FALSE,"No")</f>
        <v>No</v>
      </c>
      <c r="L439" t="str" cm="1">
        <f t="array" ref="L439">IF(D439="Binding",IFERROR(_xlfn.IFS(AND(H439&gt;=$H$1,I439&gt;=$I$1),"Binding",AND(H439&gt;=$H$1,OR(J439&gt;=$J$1,K439="LB")),"Binding",AND(I439&gt;=$I$1,OR(J439&gt;=$J$1,K439="LB")),"Binding",K439="Severe LB","Binding"),"Not Binding"),"-")</f>
        <v>-</v>
      </c>
      <c r="M439">
        <f>IFERROR(_xlfn.NUMBERVALUE(VLOOKUP(A439,'FBS input file'!A:L,12,0)),"No")</f>
        <v>0</v>
      </c>
      <c r="N439" t="str">
        <f>VLOOKUP(A439,'All Plates'!A:K,3,0)</f>
        <v>Consistent Expert</v>
      </c>
      <c r="O439" t="str">
        <f>VLOOKUP(A439,'All Plates'!A:K,7,0)</f>
        <v>very high purity</v>
      </c>
      <c r="P439">
        <f t="shared" si="23"/>
        <v>-10000</v>
      </c>
      <c r="Q439" s="53">
        <f t="shared" si="24"/>
        <v>0</v>
      </c>
    </row>
    <row r="440" spans="1:17" x14ac:dyDescent="0.25">
      <c r="A440" t="str">
        <f>'All Plates'!A426</f>
        <v>P5_D05</v>
      </c>
      <c r="B440" s="5" t="str">
        <f>'All Plates'!J426</f>
        <v>9990531988</v>
      </c>
      <c r="C440" t="s">
        <v>4645</v>
      </c>
      <c r="D440" t="str">
        <f>IFERROR('All Plates'!K426,"Not Binding")</f>
        <v>Not Binding</v>
      </c>
      <c r="E440" t="str">
        <f>IF(ISNUMBER(SEARCH("Waterlogsy",VLOOKUP(A440,'FBS input file'!A:I,9,0))),"Yes","No")</f>
        <v>No</v>
      </c>
      <c r="F440" t="str">
        <f>IF(ISNUMBER(SEARCH("T2",VLOOKUP(A440,'FBS input file'!A:I,9,0))),"Yes","No")</f>
        <v>No</v>
      </c>
      <c r="G440" t="str">
        <f>IF(ISNUMBER(SEARCH("1D",VLOOKUP(A440,'FBS input file'!A:I,9,0))),"Yes","No")</f>
        <v>No</v>
      </c>
      <c r="H440" s="57">
        <f>IFERROR(_xlfn.NUMBERVALUE(VLOOKUP(A440,'FBS input file'!A:M,13,0)),0)</f>
        <v>0</v>
      </c>
      <c r="I440" s="55">
        <f>IFERROR(_xlfn.NUMBERVALUE(VLOOKUP(A440,'FBS input file'!A:M,11,0)),0)</f>
        <v>0</v>
      </c>
      <c r="J440" s="76" cm="1">
        <f t="array" aca="1" ref="J440" ca="1">IFERROR(ROUND(LOOKUP(9.99999999999999E+307,--MID(VLOOKUP(A440,'FBS input file'!A:L,10,0),MIN(FIND({0,1,2,3,4,5,6,7,8,9},VLOOKUP(A440,'FBS input file'!A:L,10,0)&amp;"0123456789")),ROW(INDIRECT("1:20")))),0),0)</f>
        <v>0</v>
      </c>
      <c r="K440" t="str" cm="1">
        <f t="array" ref="K440">_xlfn.IFS(ISNUMBER(SEARCH("*severe*",VLOOKUP(A440,'FBS input file'!A:M,10,0)))=TRUE,"Severe LB",ISNUMBER(SEARCH("*LB*",VLOOKUP(A440,'FBS input file'!A:M,10,0)))=TRUE,"LB",ISNUMBER(SEARCH("*LB*",VLOOKUP(A440,'FBS input file'!A:M,10,0)))=FALSE,"No")</f>
        <v>No</v>
      </c>
      <c r="L440" t="str" cm="1">
        <f t="array" ref="L440">IF(D440="Binding",IFERROR(_xlfn.IFS(AND(H440&gt;=$H$1,I440&gt;=$I$1),"Binding",AND(H440&gt;=$H$1,OR(J440&gt;=$J$1,K440="LB")),"Binding",AND(I440&gt;=$I$1,OR(J440&gt;=$J$1,K440="LB")),"Binding",K440="Severe LB","Binding"),"Not Binding"),"-")</f>
        <v>-</v>
      </c>
      <c r="M440">
        <f>IFERROR(_xlfn.NUMBERVALUE(VLOOKUP(A440,'FBS input file'!A:L,12,0)),"No")</f>
        <v>0</v>
      </c>
      <c r="N440" t="str">
        <f>VLOOKUP(A440,'All Plates'!A:K,3,0)</f>
        <v>Consistent Expert</v>
      </c>
      <c r="O440" t="str">
        <f>VLOOKUP(A440,'All Plates'!A:K,7,0)</f>
        <v>very high purity</v>
      </c>
      <c r="P440">
        <f t="shared" si="23"/>
        <v>-10000</v>
      </c>
      <c r="Q440" s="53">
        <f t="shared" si="24"/>
        <v>0</v>
      </c>
    </row>
    <row r="441" spans="1:17" x14ac:dyDescent="0.25">
      <c r="A441" t="str">
        <f>'All Plates'!A427</f>
        <v>P5_D06</v>
      </c>
      <c r="B441" s="5" t="str">
        <f>'All Plates'!J427</f>
        <v>9990531989</v>
      </c>
      <c r="C441" t="s">
        <v>4646</v>
      </c>
      <c r="D441" t="str">
        <f>IFERROR('All Plates'!K427,"Not Binding")</f>
        <v>Not Binding</v>
      </c>
      <c r="E441" t="str">
        <f>IF(ISNUMBER(SEARCH("Waterlogsy",VLOOKUP(A441,'FBS input file'!A:I,9,0))),"Yes","No")</f>
        <v>No</v>
      </c>
      <c r="F441" t="str">
        <f>IF(ISNUMBER(SEARCH("T2",VLOOKUP(A441,'FBS input file'!A:I,9,0))),"Yes","No")</f>
        <v>No</v>
      </c>
      <c r="G441" t="str">
        <f>IF(ISNUMBER(SEARCH("1D",VLOOKUP(A441,'FBS input file'!A:I,9,0))),"Yes","No")</f>
        <v>No</v>
      </c>
      <c r="H441" s="57">
        <f>IFERROR(_xlfn.NUMBERVALUE(VLOOKUP(A441,'FBS input file'!A:M,13,0)),0)</f>
        <v>0</v>
      </c>
      <c r="I441" s="55">
        <f>IFERROR(_xlfn.NUMBERVALUE(VLOOKUP(A441,'FBS input file'!A:M,11,0)),0)</f>
        <v>0</v>
      </c>
      <c r="J441" s="76" cm="1">
        <f t="array" aca="1" ref="J441" ca="1">IFERROR(ROUND(LOOKUP(9.99999999999999E+307,--MID(VLOOKUP(A441,'FBS input file'!A:L,10,0),MIN(FIND({0,1,2,3,4,5,6,7,8,9},VLOOKUP(A441,'FBS input file'!A:L,10,0)&amp;"0123456789")),ROW(INDIRECT("1:20")))),0),0)</f>
        <v>0</v>
      </c>
      <c r="K441" t="str" cm="1">
        <f t="array" ref="K441">_xlfn.IFS(ISNUMBER(SEARCH("*severe*",VLOOKUP(A441,'FBS input file'!A:M,10,0)))=TRUE,"Severe LB",ISNUMBER(SEARCH("*LB*",VLOOKUP(A441,'FBS input file'!A:M,10,0)))=TRUE,"LB",ISNUMBER(SEARCH("*LB*",VLOOKUP(A441,'FBS input file'!A:M,10,0)))=FALSE,"No")</f>
        <v>No</v>
      </c>
      <c r="L441" t="str" cm="1">
        <f t="array" ref="L441">IF(D441="Binding",IFERROR(_xlfn.IFS(AND(H441&gt;=$H$1,I441&gt;=$I$1),"Binding",AND(H441&gt;=$H$1,OR(J441&gt;=$J$1,K441="LB")),"Binding",AND(I441&gt;=$I$1,OR(J441&gt;=$J$1,K441="LB")),"Binding",K441="Severe LB","Binding"),"Not Binding"),"-")</f>
        <v>-</v>
      </c>
      <c r="M441">
        <f>IFERROR(_xlfn.NUMBERVALUE(VLOOKUP(A441,'FBS input file'!A:L,12,0)),"No")</f>
        <v>0</v>
      </c>
      <c r="N441" t="str">
        <f>VLOOKUP(A441,'All Plates'!A:K,3,0)</f>
        <v>Consistent Expert</v>
      </c>
      <c r="O441" t="str">
        <f>VLOOKUP(A441,'All Plates'!A:K,7,0)</f>
        <v>very high purity</v>
      </c>
      <c r="P441">
        <f t="shared" si="23"/>
        <v>-10000</v>
      </c>
      <c r="Q441" s="53">
        <f t="shared" si="24"/>
        <v>0</v>
      </c>
    </row>
    <row r="442" spans="1:17" x14ac:dyDescent="0.25">
      <c r="A442" t="str">
        <f>'All Plates'!A428</f>
        <v>P5_D07</v>
      </c>
      <c r="B442" s="5" t="str">
        <f>'All Plates'!J428</f>
        <v>9990531990</v>
      </c>
      <c r="C442" t="s">
        <v>4647</v>
      </c>
      <c r="D442" t="str">
        <f>IFERROR('All Plates'!K428,"Not Binding")</f>
        <v>Not Binding</v>
      </c>
      <c r="E442" t="str">
        <f>IF(ISNUMBER(SEARCH("Waterlogsy",VLOOKUP(A442,'FBS input file'!A:I,9,0))),"Yes","No")</f>
        <v>No</v>
      </c>
      <c r="F442" t="str">
        <f>IF(ISNUMBER(SEARCH("T2",VLOOKUP(A442,'FBS input file'!A:I,9,0))),"Yes","No")</f>
        <v>No</v>
      </c>
      <c r="G442" t="str">
        <f>IF(ISNUMBER(SEARCH("1D",VLOOKUP(A442,'FBS input file'!A:I,9,0))),"Yes","No")</f>
        <v>No</v>
      </c>
      <c r="H442" s="57">
        <f>IFERROR(_xlfn.NUMBERVALUE(VLOOKUP(A442,'FBS input file'!A:M,13,0)),0)</f>
        <v>0</v>
      </c>
      <c r="I442" s="55">
        <f>IFERROR(_xlfn.NUMBERVALUE(VLOOKUP(A442,'FBS input file'!A:M,11,0)),0)</f>
        <v>0</v>
      </c>
      <c r="J442" s="76" cm="1">
        <f t="array" aca="1" ref="J442" ca="1">IFERROR(ROUND(LOOKUP(9.99999999999999E+307,--MID(VLOOKUP(A442,'FBS input file'!A:L,10,0),MIN(FIND({0,1,2,3,4,5,6,7,8,9},VLOOKUP(A442,'FBS input file'!A:L,10,0)&amp;"0123456789")),ROW(INDIRECT("1:20")))),0),0)</f>
        <v>0</v>
      </c>
      <c r="K442" t="str" cm="1">
        <f t="array" ref="K442">_xlfn.IFS(ISNUMBER(SEARCH("*severe*",VLOOKUP(A442,'FBS input file'!A:M,10,0)))=TRUE,"Severe LB",ISNUMBER(SEARCH("*LB*",VLOOKUP(A442,'FBS input file'!A:M,10,0)))=TRUE,"LB",ISNUMBER(SEARCH("*LB*",VLOOKUP(A442,'FBS input file'!A:M,10,0)))=FALSE,"No")</f>
        <v>No</v>
      </c>
      <c r="L442" t="str" cm="1">
        <f t="array" ref="L442">IF(D442="Binding",IFERROR(_xlfn.IFS(AND(H442&gt;=$H$1,I442&gt;=$I$1),"Binding",AND(H442&gt;=$H$1,OR(J442&gt;=$J$1,K442="LB")),"Binding",AND(I442&gt;=$I$1,OR(J442&gt;=$J$1,K442="LB")),"Binding",K442="Severe LB","Binding"),"Not Binding"),"-")</f>
        <v>-</v>
      </c>
      <c r="M442">
        <f>IFERROR(_xlfn.NUMBERVALUE(VLOOKUP(A442,'FBS input file'!A:L,12,0)),"No")</f>
        <v>0</v>
      </c>
      <c r="N442" t="str">
        <f>VLOOKUP(A442,'All Plates'!A:K,3,0)</f>
        <v>Consistent Expert</v>
      </c>
      <c r="O442" t="str">
        <f>VLOOKUP(A442,'All Plates'!A:K,7,0)</f>
        <v>very high purity</v>
      </c>
      <c r="P442">
        <f t="shared" si="23"/>
        <v>-10000</v>
      </c>
      <c r="Q442" s="53">
        <f t="shared" si="24"/>
        <v>0</v>
      </c>
    </row>
    <row r="443" spans="1:17" x14ac:dyDescent="0.25">
      <c r="A443" t="str">
        <f>'All Plates'!A429</f>
        <v>P5_D08</v>
      </c>
      <c r="B443" s="5" t="str">
        <f>'All Plates'!J429</f>
        <v>9990531991</v>
      </c>
      <c r="C443" t="s">
        <v>4648</v>
      </c>
      <c r="D443" t="str">
        <f>IFERROR('All Plates'!K429,"Not Binding")</f>
        <v>Not Binding</v>
      </c>
      <c r="E443" t="str">
        <f>IF(ISNUMBER(SEARCH("Waterlogsy",VLOOKUP(A443,'FBS input file'!A:I,9,0))),"Yes","No")</f>
        <v>No</v>
      </c>
      <c r="F443" t="str">
        <f>IF(ISNUMBER(SEARCH("T2",VLOOKUP(A443,'FBS input file'!A:I,9,0))),"Yes","No")</f>
        <v>No</v>
      </c>
      <c r="G443" t="str">
        <f>IF(ISNUMBER(SEARCH("1D",VLOOKUP(A443,'FBS input file'!A:I,9,0))),"Yes","No")</f>
        <v>No</v>
      </c>
      <c r="H443" s="57">
        <f>IFERROR(_xlfn.NUMBERVALUE(VLOOKUP(A443,'FBS input file'!A:M,13,0)),0)</f>
        <v>0</v>
      </c>
      <c r="I443" s="55">
        <f>IFERROR(_xlfn.NUMBERVALUE(VLOOKUP(A443,'FBS input file'!A:M,11,0)),0)</f>
        <v>0</v>
      </c>
      <c r="J443" s="76" cm="1">
        <f t="array" aca="1" ref="J443" ca="1">IFERROR(ROUND(LOOKUP(9.99999999999999E+307,--MID(VLOOKUP(A443,'FBS input file'!A:L,10,0),MIN(FIND({0,1,2,3,4,5,6,7,8,9},VLOOKUP(A443,'FBS input file'!A:L,10,0)&amp;"0123456789")),ROW(INDIRECT("1:20")))),0),0)</f>
        <v>0</v>
      </c>
      <c r="K443" t="str" cm="1">
        <f t="array" ref="K443">_xlfn.IFS(ISNUMBER(SEARCH("*severe*",VLOOKUP(A443,'FBS input file'!A:M,10,0)))=TRUE,"Severe LB",ISNUMBER(SEARCH("*LB*",VLOOKUP(A443,'FBS input file'!A:M,10,0)))=TRUE,"LB",ISNUMBER(SEARCH("*LB*",VLOOKUP(A443,'FBS input file'!A:M,10,0)))=FALSE,"No")</f>
        <v>No</v>
      </c>
      <c r="L443" t="str" cm="1">
        <f t="array" ref="L443">IF(D443="Binding",IFERROR(_xlfn.IFS(AND(H443&gt;=$H$1,I443&gt;=$I$1),"Binding",AND(H443&gt;=$H$1,OR(J443&gt;=$J$1,K443="LB")),"Binding",AND(I443&gt;=$I$1,OR(J443&gt;=$J$1,K443="LB")),"Binding",K443="Severe LB","Binding"),"Not Binding"),"-")</f>
        <v>-</v>
      </c>
      <c r="M443">
        <f>IFERROR(_xlfn.NUMBERVALUE(VLOOKUP(A443,'FBS input file'!A:L,12,0)),"No")</f>
        <v>0</v>
      </c>
      <c r="N443" t="str">
        <f>VLOOKUP(A443,'All Plates'!A:K,3,0)</f>
        <v>Inconsistent Expert</v>
      </c>
      <c r="O443" t="str">
        <f>VLOOKUP(A443,'All Plates'!A:K,7,0)</f>
        <v>low solubility</v>
      </c>
      <c r="P443">
        <f t="shared" si="23"/>
        <v>-10000</v>
      </c>
      <c r="Q443" s="53">
        <f t="shared" si="24"/>
        <v>0</v>
      </c>
    </row>
    <row r="444" spans="1:17" x14ac:dyDescent="0.25">
      <c r="A444" t="str">
        <f>'All Plates'!A430</f>
        <v>P5_D09</v>
      </c>
      <c r="B444" s="5" t="str">
        <f>'All Plates'!J430</f>
        <v>9990531992</v>
      </c>
      <c r="C444" t="s">
        <v>4649</v>
      </c>
      <c r="D444" t="str">
        <f>IFERROR('All Plates'!K430,"Not Binding")</f>
        <v>Not Binding</v>
      </c>
      <c r="E444" t="str">
        <f>IF(ISNUMBER(SEARCH("Waterlogsy",VLOOKUP(A444,'FBS input file'!A:I,9,0))),"Yes","No")</f>
        <v>No</v>
      </c>
      <c r="F444" t="str">
        <f>IF(ISNUMBER(SEARCH("T2",VLOOKUP(A444,'FBS input file'!A:I,9,0))),"Yes","No")</f>
        <v>No</v>
      </c>
      <c r="G444" t="str">
        <f>IF(ISNUMBER(SEARCH("1D",VLOOKUP(A444,'FBS input file'!A:I,9,0))),"Yes","No")</f>
        <v>No</v>
      </c>
      <c r="H444" s="57">
        <f>IFERROR(_xlfn.NUMBERVALUE(VLOOKUP(A444,'FBS input file'!A:M,13,0)),0)</f>
        <v>0</v>
      </c>
      <c r="I444" s="55">
        <f>IFERROR(_xlfn.NUMBERVALUE(VLOOKUP(A444,'FBS input file'!A:M,11,0)),0)</f>
        <v>0</v>
      </c>
      <c r="J444" s="76" cm="1">
        <f t="array" aca="1" ref="J444" ca="1">IFERROR(ROUND(LOOKUP(9.99999999999999E+307,--MID(VLOOKUP(A444,'FBS input file'!A:L,10,0),MIN(FIND({0,1,2,3,4,5,6,7,8,9},VLOOKUP(A444,'FBS input file'!A:L,10,0)&amp;"0123456789")),ROW(INDIRECT("1:20")))),0),0)</f>
        <v>0</v>
      </c>
      <c r="K444" t="str" cm="1">
        <f t="array" ref="K444">_xlfn.IFS(ISNUMBER(SEARCH("*severe*",VLOOKUP(A444,'FBS input file'!A:M,10,0)))=TRUE,"Severe LB",ISNUMBER(SEARCH("*LB*",VLOOKUP(A444,'FBS input file'!A:M,10,0)))=TRUE,"LB",ISNUMBER(SEARCH("*LB*",VLOOKUP(A444,'FBS input file'!A:M,10,0)))=FALSE,"No")</f>
        <v>No</v>
      </c>
      <c r="L444" t="str" cm="1">
        <f t="array" ref="L444">IF(D444="Binding",IFERROR(_xlfn.IFS(AND(H444&gt;=$H$1,I444&gt;=$I$1),"Binding",AND(H444&gt;=$H$1,OR(J444&gt;=$J$1,K444="LB")),"Binding",AND(I444&gt;=$I$1,OR(J444&gt;=$J$1,K444="LB")),"Binding",K444="Severe LB","Binding"),"Not Binding"),"-")</f>
        <v>-</v>
      </c>
      <c r="M444">
        <f>IFERROR(_xlfn.NUMBERVALUE(VLOOKUP(A444,'FBS input file'!A:L,12,0)),"No")</f>
        <v>0</v>
      </c>
      <c r="N444" t="str">
        <f>VLOOKUP(A444,'All Plates'!A:K,3,0)</f>
        <v>Consistent Expert</v>
      </c>
      <c r="O444" t="str">
        <f>VLOOKUP(A444,'All Plates'!A:K,7,0)</f>
        <v>very high purity</v>
      </c>
      <c r="P444">
        <f t="shared" si="23"/>
        <v>-10000</v>
      </c>
      <c r="Q444" s="53">
        <f t="shared" si="24"/>
        <v>0</v>
      </c>
    </row>
    <row r="445" spans="1:17" x14ac:dyDescent="0.25">
      <c r="A445" t="str">
        <f>'All Plates'!A431</f>
        <v>P5_D10</v>
      </c>
      <c r="B445" s="5" t="str">
        <f>'All Plates'!J431</f>
        <v>9990531993</v>
      </c>
      <c r="C445" t="s">
        <v>4650</v>
      </c>
      <c r="D445" t="str">
        <f>IFERROR('All Plates'!K431,"Not Binding")</f>
        <v>Not Binding</v>
      </c>
      <c r="E445" t="str">
        <f>IF(ISNUMBER(SEARCH("Waterlogsy",VLOOKUP(A445,'FBS input file'!A:I,9,0))),"Yes","No")</f>
        <v>No</v>
      </c>
      <c r="F445" t="str">
        <f>IF(ISNUMBER(SEARCH("T2",VLOOKUP(A445,'FBS input file'!A:I,9,0))),"Yes","No")</f>
        <v>No</v>
      </c>
      <c r="G445" t="str">
        <f>IF(ISNUMBER(SEARCH("1D",VLOOKUP(A445,'FBS input file'!A:I,9,0))),"Yes","No")</f>
        <v>No</v>
      </c>
      <c r="H445" s="57">
        <f>IFERROR(_xlfn.NUMBERVALUE(VLOOKUP(A445,'FBS input file'!A:M,13,0)),0)</f>
        <v>0</v>
      </c>
      <c r="I445" s="55">
        <f>IFERROR(_xlfn.NUMBERVALUE(VLOOKUP(A445,'FBS input file'!A:M,11,0)),0)</f>
        <v>0</v>
      </c>
      <c r="J445" s="76" cm="1">
        <f t="array" aca="1" ref="J445" ca="1">IFERROR(ROUND(LOOKUP(9.99999999999999E+307,--MID(VLOOKUP(A445,'FBS input file'!A:L,10,0),MIN(FIND({0,1,2,3,4,5,6,7,8,9},VLOOKUP(A445,'FBS input file'!A:L,10,0)&amp;"0123456789")),ROW(INDIRECT("1:20")))),0),0)</f>
        <v>0</v>
      </c>
      <c r="K445" t="str" cm="1">
        <f t="array" ref="K445">_xlfn.IFS(ISNUMBER(SEARCH("*severe*",VLOOKUP(A445,'FBS input file'!A:M,10,0)))=TRUE,"Severe LB",ISNUMBER(SEARCH("*LB*",VLOOKUP(A445,'FBS input file'!A:M,10,0)))=TRUE,"LB",ISNUMBER(SEARCH("*LB*",VLOOKUP(A445,'FBS input file'!A:M,10,0)))=FALSE,"No")</f>
        <v>No</v>
      </c>
      <c r="L445" t="str" cm="1">
        <f t="array" ref="L445">IF(D445="Binding",IFERROR(_xlfn.IFS(AND(H445&gt;=$H$1,I445&gt;=$I$1),"Binding",AND(H445&gt;=$H$1,OR(J445&gt;=$J$1,K445="LB")),"Binding",AND(I445&gt;=$I$1,OR(J445&gt;=$J$1,K445="LB")),"Binding",K445="Severe LB","Binding"),"Not Binding"),"-")</f>
        <v>-</v>
      </c>
      <c r="M445">
        <f>IFERROR(_xlfn.NUMBERVALUE(VLOOKUP(A445,'FBS input file'!A:L,12,0)),"No")</f>
        <v>0</v>
      </c>
      <c r="N445" t="str">
        <f>VLOOKUP(A445,'All Plates'!A:K,3,0)</f>
        <v>Consistent Expert</v>
      </c>
      <c r="O445" t="str">
        <f>VLOOKUP(A445,'All Plates'!A:K,7,0)</f>
        <v>very high purity*</v>
      </c>
      <c r="P445">
        <f t="shared" si="23"/>
        <v>-10000</v>
      </c>
      <c r="Q445" s="53">
        <f t="shared" si="24"/>
        <v>0</v>
      </c>
    </row>
    <row r="446" spans="1:17" x14ac:dyDescent="0.25">
      <c r="A446" t="str">
        <f>'All Plates'!A432</f>
        <v>P5_D11</v>
      </c>
      <c r="B446" s="5" t="str">
        <f>'All Plates'!J432</f>
        <v>9990531994</v>
      </c>
      <c r="C446" t="s">
        <v>4651</v>
      </c>
      <c r="D446" t="str">
        <f>IFERROR('All Plates'!K432,"Not Binding")</f>
        <v>Not Binding</v>
      </c>
      <c r="E446" t="str">
        <f>IF(ISNUMBER(SEARCH("Waterlogsy",VLOOKUP(A446,'FBS input file'!A:I,9,0))),"Yes","No")</f>
        <v>No</v>
      </c>
      <c r="F446" t="str">
        <f>IF(ISNUMBER(SEARCH("T2",VLOOKUP(A446,'FBS input file'!A:I,9,0))),"Yes","No")</f>
        <v>No</v>
      </c>
      <c r="G446" t="str">
        <f>IF(ISNUMBER(SEARCH("1D",VLOOKUP(A446,'FBS input file'!A:I,9,0))),"Yes","No")</f>
        <v>No</v>
      </c>
      <c r="H446" s="57">
        <f>IFERROR(_xlfn.NUMBERVALUE(VLOOKUP(A446,'FBS input file'!A:M,13,0)),0)</f>
        <v>0</v>
      </c>
      <c r="I446" s="55">
        <f>IFERROR(_xlfn.NUMBERVALUE(VLOOKUP(A446,'FBS input file'!A:M,11,0)),0)</f>
        <v>0</v>
      </c>
      <c r="J446" s="76" cm="1">
        <f t="array" aca="1" ref="J446" ca="1">IFERROR(ROUND(LOOKUP(9.99999999999999E+307,--MID(VLOOKUP(A446,'FBS input file'!A:L,10,0),MIN(FIND({0,1,2,3,4,5,6,7,8,9},VLOOKUP(A446,'FBS input file'!A:L,10,0)&amp;"0123456789")),ROW(INDIRECT("1:20")))),0),0)</f>
        <v>0</v>
      </c>
      <c r="K446" t="str" cm="1">
        <f t="array" ref="K446">_xlfn.IFS(ISNUMBER(SEARCH("*severe*",VLOOKUP(A446,'FBS input file'!A:M,10,0)))=TRUE,"Severe LB",ISNUMBER(SEARCH("*LB*",VLOOKUP(A446,'FBS input file'!A:M,10,0)))=TRUE,"LB",ISNUMBER(SEARCH("*LB*",VLOOKUP(A446,'FBS input file'!A:M,10,0)))=FALSE,"No")</f>
        <v>No</v>
      </c>
      <c r="L446" t="str" cm="1">
        <f t="array" ref="L446">IF(D446="Binding",IFERROR(_xlfn.IFS(AND(H446&gt;=$H$1,I446&gt;=$I$1),"Binding",AND(H446&gt;=$H$1,OR(J446&gt;=$J$1,K446="LB")),"Binding",AND(I446&gt;=$I$1,OR(J446&gt;=$J$1,K446="LB")),"Binding",K446="Severe LB","Binding"),"Not Binding"),"-")</f>
        <v>-</v>
      </c>
      <c r="M446">
        <f>IFERROR(_xlfn.NUMBERVALUE(VLOOKUP(A446,'FBS input file'!A:L,12,0)),"No")</f>
        <v>0</v>
      </c>
      <c r="N446" t="str">
        <f>VLOOKUP(A446,'All Plates'!A:K,3,0)</f>
        <v>Inconsistent Expert</v>
      </c>
      <c r="O446" t="str">
        <f>VLOOKUP(A446,'All Plates'!A:K,7,0)</f>
        <v>addtional signals or too few signals</v>
      </c>
      <c r="P446">
        <f t="shared" si="23"/>
        <v>-10000</v>
      </c>
      <c r="Q446" s="53">
        <f t="shared" si="24"/>
        <v>0</v>
      </c>
    </row>
    <row r="447" spans="1:17" x14ac:dyDescent="0.25">
      <c r="A447" t="str">
        <f>'All Plates'!A433</f>
        <v>P5_D12</v>
      </c>
      <c r="B447" s="5" t="str">
        <f>'All Plates'!J433</f>
        <v>9990531995</v>
      </c>
      <c r="C447" t="s">
        <v>4652</v>
      </c>
      <c r="D447" t="str">
        <f>IFERROR('All Plates'!K433,"Not Binding")</f>
        <v>Not Binding</v>
      </c>
      <c r="E447" t="str">
        <f>IF(ISNUMBER(SEARCH("Waterlogsy",VLOOKUP(A447,'FBS input file'!A:I,9,0))),"Yes","No")</f>
        <v>No</v>
      </c>
      <c r="F447" t="str">
        <f>IF(ISNUMBER(SEARCH("T2",VLOOKUP(A447,'FBS input file'!A:I,9,0))),"Yes","No")</f>
        <v>No</v>
      </c>
      <c r="G447" t="str">
        <f>IF(ISNUMBER(SEARCH("1D",VLOOKUP(A447,'FBS input file'!A:I,9,0))),"Yes","No")</f>
        <v>No</v>
      </c>
      <c r="H447" s="57">
        <f>IFERROR(_xlfn.NUMBERVALUE(VLOOKUP(A447,'FBS input file'!A:M,13,0)),0)</f>
        <v>0</v>
      </c>
      <c r="I447" s="55">
        <f>IFERROR(_xlfn.NUMBERVALUE(VLOOKUP(A447,'FBS input file'!A:M,11,0)),0)</f>
        <v>0</v>
      </c>
      <c r="J447" s="76" cm="1">
        <f t="array" aca="1" ref="J447" ca="1">IFERROR(ROUND(LOOKUP(9.99999999999999E+307,--MID(VLOOKUP(A447,'FBS input file'!A:L,10,0),MIN(FIND({0,1,2,3,4,5,6,7,8,9},VLOOKUP(A447,'FBS input file'!A:L,10,0)&amp;"0123456789")),ROW(INDIRECT("1:20")))),0),0)</f>
        <v>0</v>
      </c>
      <c r="K447" t="str" cm="1">
        <f t="array" ref="K447">_xlfn.IFS(ISNUMBER(SEARCH("*severe*",VLOOKUP(A447,'FBS input file'!A:M,10,0)))=TRUE,"Severe LB",ISNUMBER(SEARCH("*LB*",VLOOKUP(A447,'FBS input file'!A:M,10,0)))=TRUE,"LB",ISNUMBER(SEARCH("*LB*",VLOOKUP(A447,'FBS input file'!A:M,10,0)))=FALSE,"No")</f>
        <v>No</v>
      </c>
      <c r="L447" t="str" cm="1">
        <f t="array" ref="L447">IF(D447="Binding",IFERROR(_xlfn.IFS(AND(H447&gt;=$H$1,I447&gt;=$I$1),"Binding",AND(H447&gt;=$H$1,OR(J447&gt;=$J$1,K447="LB")),"Binding",AND(I447&gt;=$I$1,OR(J447&gt;=$J$1,K447="LB")),"Binding",K447="Severe LB","Binding"),"Not Binding"),"-")</f>
        <v>-</v>
      </c>
      <c r="M447">
        <f>IFERROR(_xlfn.NUMBERVALUE(VLOOKUP(A447,'FBS input file'!A:L,12,0)),"No")</f>
        <v>0</v>
      </c>
      <c r="N447" t="str">
        <f>VLOOKUP(A447,'All Plates'!A:K,3,0)</f>
        <v>Consistent Expert</v>
      </c>
      <c r="O447" t="str">
        <f>VLOOKUP(A447,'All Plates'!A:K,7,0)</f>
        <v>very high purity</v>
      </c>
      <c r="P447">
        <f t="shared" si="23"/>
        <v>-10000</v>
      </c>
      <c r="Q447" s="53">
        <f t="shared" si="24"/>
        <v>0</v>
      </c>
    </row>
    <row r="448" spans="1:17" x14ac:dyDescent="0.25">
      <c r="A448" t="str">
        <f>'All Plates'!A434</f>
        <v>P5_E01</v>
      </c>
      <c r="B448" s="5" t="str">
        <f>'All Plates'!J434</f>
        <v>9990531983</v>
      </c>
      <c r="C448" t="s">
        <v>4653</v>
      </c>
      <c r="D448" t="str">
        <f>IFERROR('All Plates'!K434,"Not Binding")</f>
        <v>Not Binding</v>
      </c>
      <c r="E448" t="str">
        <f>IF(ISNUMBER(SEARCH("Waterlogsy",VLOOKUP(A448,'FBS input file'!A:I,9,0))),"Yes","No")</f>
        <v>No</v>
      </c>
      <c r="F448" t="str">
        <f>IF(ISNUMBER(SEARCH("T2",VLOOKUP(A448,'FBS input file'!A:I,9,0))),"Yes","No")</f>
        <v>No</v>
      </c>
      <c r="G448" t="str">
        <f>IF(ISNUMBER(SEARCH("1D",VLOOKUP(A448,'FBS input file'!A:I,9,0))),"Yes","No")</f>
        <v>No</v>
      </c>
      <c r="H448" s="57">
        <f>IFERROR(_xlfn.NUMBERVALUE(VLOOKUP(A448,'FBS input file'!A:M,13,0)),0)</f>
        <v>0</v>
      </c>
      <c r="I448" s="55">
        <f>IFERROR(_xlfn.NUMBERVALUE(VLOOKUP(A448,'FBS input file'!A:M,11,0)),0)</f>
        <v>0</v>
      </c>
      <c r="J448" s="76" cm="1">
        <f t="array" aca="1" ref="J448" ca="1">IFERROR(ROUND(LOOKUP(9.99999999999999E+307,--MID(VLOOKUP(A448,'FBS input file'!A:L,10,0),MIN(FIND({0,1,2,3,4,5,6,7,8,9},VLOOKUP(A448,'FBS input file'!A:L,10,0)&amp;"0123456789")),ROW(INDIRECT("1:20")))),0),0)</f>
        <v>0</v>
      </c>
      <c r="K448" t="str" cm="1">
        <f t="array" ref="K448">_xlfn.IFS(ISNUMBER(SEARCH("*severe*",VLOOKUP(A448,'FBS input file'!A:M,10,0)))=TRUE,"Severe LB",ISNUMBER(SEARCH("*LB*",VLOOKUP(A448,'FBS input file'!A:M,10,0)))=TRUE,"LB",ISNUMBER(SEARCH("*LB*",VLOOKUP(A448,'FBS input file'!A:M,10,0)))=FALSE,"No")</f>
        <v>No</v>
      </c>
      <c r="L448" t="str" cm="1">
        <f t="array" ref="L448">IF(D448="Binding",IFERROR(_xlfn.IFS(AND(H448&gt;=$H$1,I448&gt;=$I$1),"Binding",AND(H448&gt;=$H$1,OR(J448&gt;=$J$1,K448="LB")),"Binding",AND(I448&gt;=$I$1,OR(J448&gt;=$J$1,K448="LB")),"Binding",K448="Severe LB","Binding"),"Not Binding"),"-")</f>
        <v>-</v>
      </c>
      <c r="M448">
        <f>IFERROR(_xlfn.NUMBERVALUE(VLOOKUP(A448,'FBS input file'!A:L,12,0)),"No")</f>
        <v>0</v>
      </c>
      <c r="N448" t="str">
        <f>VLOOKUP(A448,'All Plates'!A:K,3,0)</f>
        <v>Consistent Expert</v>
      </c>
      <c r="O448" t="str">
        <f>VLOOKUP(A448,'All Plates'!A:K,7,0)</f>
        <v>very high purity</v>
      </c>
      <c r="P448">
        <f t="shared" si="23"/>
        <v>-10000</v>
      </c>
      <c r="Q448" s="53">
        <f t="shared" si="24"/>
        <v>0</v>
      </c>
    </row>
    <row r="449" spans="1:17" x14ac:dyDescent="0.25">
      <c r="A449" t="str">
        <f>'All Plates'!A435</f>
        <v>P5_E02</v>
      </c>
      <c r="B449" s="5" t="str">
        <f>'All Plates'!J435</f>
        <v>9990531982</v>
      </c>
      <c r="C449" t="s">
        <v>4654</v>
      </c>
      <c r="D449" t="str">
        <f>IFERROR('All Plates'!K435,"Not Binding")</f>
        <v>Not Binding</v>
      </c>
      <c r="E449" t="str">
        <f>IF(ISNUMBER(SEARCH("Waterlogsy",VLOOKUP(A449,'FBS input file'!A:I,9,0))),"Yes","No")</f>
        <v>No</v>
      </c>
      <c r="F449" t="str">
        <f>IF(ISNUMBER(SEARCH("T2",VLOOKUP(A449,'FBS input file'!A:I,9,0))),"Yes","No")</f>
        <v>No</v>
      </c>
      <c r="G449" t="str">
        <f>IF(ISNUMBER(SEARCH("1D",VLOOKUP(A449,'FBS input file'!A:I,9,0))),"Yes","No")</f>
        <v>No</v>
      </c>
      <c r="H449" s="57">
        <f>IFERROR(_xlfn.NUMBERVALUE(VLOOKUP(A449,'FBS input file'!A:M,13,0)),0)</f>
        <v>0</v>
      </c>
      <c r="I449" s="55">
        <f>IFERROR(_xlfn.NUMBERVALUE(VLOOKUP(A449,'FBS input file'!A:M,11,0)),0)</f>
        <v>0</v>
      </c>
      <c r="J449" s="76" cm="1">
        <f t="array" aca="1" ref="J449" ca="1">IFERROR(ROUND(LOOKUP(9.99999999999999E+307,--MID(VLOOKUP(A449,'FBS input file'!A:L,10,0),MIN(FIND({0,1,2,3,4,5,6,7,8,9},VLOOKUP(A449,'FBS input file'!A:L,10,0)&amp;"0123456789")),ROW(INDIRECT("1:20")))),0),0)</f>
        <v>0</v>
      </c>
      <c r="K449" t="str" cm="1">
        <f t="array" ref="K449">_xlfn.IFS(ISNUMBER(SEARCH("*severe*",VLOOKUP(A449,'FBS input file'!A:M,10,0)))=TRUE,"Severe LB",ISNUMBER(SEARCH("*LB*",VLOOKUP(A449,'FBS input file'!A:M,10,0)))=TRUE,"LB",ISNUMBER(SEARCH("*LB*",VLOOKUP(A449,'FBS input file'!A:M,10,0)))=FALSE,"No")</f>
        <v>No</v>
      </c>
      <c r="L449" t="str" cm="1">
        <f t="array" ref="L449">IF(D449="Binding",IFERROR(_xlfn.IFS(AND(H449&gt;=$H$1,I449&gt;=$I$1),"Binding",AND(H449&gt;=$H$1,OR(J449&gt;=$J$1,K449="LB")),"Binding",AND(I449&gt;=$I$1,OR(J449&gt;=$J$1,K449="LB")),"Binding",K449="Severe LB","Binding"),"Not Binding"),"-")</f>
        <v>-</v>
      </c>
      <c r="M449">
        <f>IFERROR(_xlfn.NUMBERVALUE(VLOOKUP(A449,'FBS input file'!A:L,12,0)),"No")</f>
        <v>0</v>
      </c>
      <c r="N449" t="str">
        <f>VLOOKUP(A449,'All Plates'!A:K,3,0)</f>
        <v>Consistent Expert</v>
      </c>
      <c r="O449" t="str">
        <f>VLOOKUP(A449,'All Plates'!A:K,7,0)</f>
        <v>very high purity</v>
      </c>
      <c r="P449">
        <f t="shared" si="23"/>
        <v>-10000</v>
      </c>
      <c r="Q449" s="53">
        <f t="shared" si="24"/>
        <v>0</v>
      </c>
    </row>
    <row r="450" spans="1:17" x14ac:dyDescent="0.25">
      <c r="A450" t="str">
        <f>'All Plates'!A436</f>
        <v>P5_E03</v>
      </c>
      <c r="B450" s="5" t="str">
        <f>'All Plates'!J436</f>
        <v>9990531981</v>
      </c>
      <c r="C450" t="s">
        <v>4655</v>
      </c>
      <c r="D450" t="str">
        <f>IFERROR('All Plates'!K436,"Not Binding")</f>
        <v>Not Binding</v>
      </c>
      <c r="E450" t="str">
        <f>IF(ISNUMBER(SEARCH("Waterlogsy",VLOOKUP(A450,'FBS input file'!A:I,9,0))),"Yes","No")</f>
        <v>No</v>
      </c>
      <c r="F450" t="str">
        <f>IF(ISNUMBER(SEARCH("T2",VLOOKUP(A450,'FBS input file'!A:I,9,0))),"Yes","No")</f>
        <v>No</v>
      </c>
      <c r="G450" t="str">
        <f>IF(ISNUMBER(SEARCH("1D",VLOOKUP(A450,'FBS input file'!A:I,9,0))),"Yes","No")</f>
        <v>No</v>
      </c>
      <c r="H450" s="57">
        <f>IFERROR(_xlfn.NUMBERVALUE(VLOOKUP(A450,'FBS input file'!A:M,13,0)),0)</f>
        <v>0</v>
      </c>
      <c r="I450" s="55">
        <f>IFERROR(_xlfn.NUMBERVALUE(VLOOKUP(A450,'FBS input file'!A:M,11,0)),0)</f>
        <v>0</v>
      </c>
      <c r="J450" s="76" cm="1">
        <f t="array" aca="1" ref="J450" ca="1">IFERROR(ROUND(LOOKUP(9.99999999999999E+307,--MID(VLOOKUP(A450,'FBS input file'!A:L,10,0),MIN(FIND({0,1,2,3,4,5,6,7,8,9},VLOOKUP(A450,'FBS input file'!A:L,10,0)&amp;"0123456789")),ROW(INDIRECT("1:20")))),0),0)</f>
        <v>0</v>
      </c>
      <c r="K450" t="str" cm="1">
        <f t="array" ref="K450">_xlfn.IFS(ISNUMBER(SEARCH("*severe*",VLOOKUP(A450,'FBS input file'!A:M,10,0)))=TRUE,"Severe LB",ISNUMBER(SEARCH("*LB*",VLOOKUP(A450,'FBS input file'!A:M,10,0)))=TRUE,"LB",ISNUMBER(SEARCH("*LB*",VLOOKUP(A450,'FBS input file'!A:M,10,0)))=FALSE,"No")</f>
        <v>No</v>
      </c>
      <c r="L450" t="str" cm="1">
        <f t="array" ref="L450">IF(D450="Binding",IFERROR(_xlfn.IFS(AND(H450&gt;=$H$1,I450&gt;=$I$1),"Binding",AND(H450&gt;=$H$1,OR(J450&gt;=$J$1,K450="LB")),"Binding",AND(I450&gt;=$I$1,OR(J450&gt;=$J$1,K450="LB")),"Binding",K450="Severe LB","Binding"),"Not Binding"),"-")</f>
        <v>-</v>
      </c>
      <c r="M450">
        <f>IFERROR(_xlfn.NUMBERVALUE(VLOOKUP(A450,'FBS input file'!A:L,12,0)),"No")</f>
        <v>0</v>
      </c>
      <c r="N450" t="str">
        <f>VLOOKUP(A450,'All Plates'!A:K,3,0)</f>
        <v>Consistent Expert</v>
      </c>
      <c r="O450" t="str">
        <f>VLOOKUP(A450,'All Plates'!A:K,7,0)</f>
        <v>very high purity</v>
      </c>
      <c r="P450">
        <f t="shared" si="23"/>
        <v>-10000</v>
      </c>
      <c r="Q450" s="53">
        <f t="shared" si="24"/>
        <v>0</v>
      </c>
    </row>
    <row r="451" spans="1:17" x14ac:dyDescent="0.25">
      <c r="A451" t="str">
        <f>'All Plates'!A437</f>
        <v>P5_E04</v>
      </c>
      <c r="B451" s="5" t="str">
        <f>'All Plates'!J437</f>
        <v>9990531980</v>
      </c>
      <c r="C451" t="s">
        <v>4656</v>
      </c>
      <c r="D451" t="str">
        <f>IFERROR('All Plates'!K437,"Not Binding")</f>
        <v>Not Binding</v>
      </c>
      <c r="E451" t="str">
        <f>IF(ISNUMBER(SEARCH("Waterlogsy",VLOOKUP(A451,'FBS input file'!A:I,9,0))),"Yes","No")</f>
        <v>No</v>
      </c>
      <c r="F451" t="str">
        <f>IF(ISNUMBER(SEARCH("T2",VLOOKUP(A451,'FBS input file'!A:I,9,0))),"Yes","No")</f>
        <v>No</v>
      </c>
      <c r="G451" t="str">
        <f>IF(ISNUMBER(SEARCH("1D",VLOOKUP(A451,'FBS input file'!A:I,9,0))),"Yes","No")</f>
        <v>No</v>
      </c>
      <c r="H451" s="57">
        <f>IFERROR(_xlfn.NUMBERVALUE(VLOOKUP(A451,'FBS input file'!A:M,13,0)),0)</f>
        <v>0</v>
      </c>
      <c r="I451" s="55">
        <f>IFERROR(_xlfn.NUMBERVALUE(VLOOKUP(A451,'FBS input file'!A:M,11,0)),0)</f>
        <v>0</v>
      </c>
      <c r="J451" s="76" cm="1">
        <f t="array" aca="1" ref="J451" ca="1">IFERROR(ROUND(LOOKUP(9.99999999999999E+307,--MID(VLOOKUP(A451,'FBS input file'!A:L,10,0),MIN(FIND({0,1,2,3,4,5,6,7,8,9},VLOOKUP(A451,'FBS input file'!A:L,10,0)&amp;"0123456789")),ROW(INDIRECT("1:20")))),0),0)</f>
        <v>0</v>
      </c>
      <c r="K451" t="str" cm="1">
        <f t="array" ref="K451">_xlfn.IFS(ISNUMBER(SEARCH("*severe*",VLOOKUP(A451,'FBS input file'!A:M,10,0)))=TRUE,"Severe LB",ISNUMBER(SEARCH("*LB*",VLOOKUP(A451,'FBS input file'!A:M,10,0)))=TRUE,"LB",ISNUMBER(SEARCH("*LB*",VLOOKUP(A451,'FBS input file'!A:M,10,0)))=FALSE,"No")</f>
        <v>No</v>
      </c>
      <c r="L451" t="str" cm="1">
        <f t="array" ref="L451">IF(D451="Binding",IFERROR(_xlfn.IFS(AND(H451&gt;=$H$1,I451&gt;=$I$1),"Binding",AND(H451&gt;=$H$1,OR(J451&gt;=$J$1,K451="LB")),"Binding",AND(I451&gt;=$I$1,OR(J451&gt;=$J$1,K451="LB")),"Binding",K451="Severe LB","Binding"),"Not Binding"),"-")</f>
        <v>-</v>
      </c>
      <c r="M451">
        <f>IFERROR(_xlfn.NUMBERVALUE(VLOOKUP(A451,'FBS input file'!A:L,12,0)),"No")</f>
        <v>0</v>
      </c>
      <c r="N451" t="str">
        <f>VLOOKUP(A451,'All Plates'!A:K,3,0)</f>
        <v>Consistent Expert</v>
      </c>
      <c r="O451" t="str">
        <f>VLOOKUP(A451,'All Plates'!A:K,7,0)</f>
        <v>very high purity</v>
      </c>
      <c r="P451">
        <f t="shared" ref="P451:P514" si="25">IF(OR(E451="Yes",F451="Yes",G451="Yes"),IF(AND(D451="Binding",N451="Inconsistent Expert"),"No","Good"),-10000)</f>
        <v>-10000</v>
      </c>
      <c r="Q451" s="53">
        <f t="shared" ref="Q451:Q514" si="26">IFERROR((I451/($S$2*$R$4))*1000,"No")</f>
        <v>0</v>
      </c>
    </row>
    <row r="452" spans="1:17" x14ac:dyDescent="0.25">
      <c r="A452" t="str">
        <f>'All Plates'!A438</f>
        <v>P5_E05</v>
      </c>
      <c r="B452" s="5" t="str">
        <f>'All Plates'!J438</f>
        <v>9990531979</v>
      </c>
      <c r="C452" t="s">
        <v>4657</v>
      </c>
      <c r="D452" t="str">
        <f>IFERROR('All Plates'!K438,"Not Binding")</f>
        <v>Not Binding</v>
      </c>
      <c r="E452" t="str">
        <f>IF(ISNUMBER(SEARCH("Waterlogsy",VLOOKUP(A452,'FBS input file'!A:I,9,0))),"Yes","No")</f>
        <v>No</v>
      </c>
      <c r="F452" t="str">
        <f>IF(ISNUMBER(SEARCH("T2",VLOOKUP(A452,'FBS input file'!A:I,9,0))),"Yes","No")</f>
        <v>No</v>
      </c>
      <c r="G452" t="str">
        <f>IF(ISNUMBER(SEARCH("1D",VLOOKUP(A452,'FBS input file'!A:I,9,0))),"Yes","No")</f>
        <v>No</v>
      </c>
      <c r="H452" s="57">
        <f>IFERROR(_xlfn.NUMBERVALUE(VLOOKUP(A452,'FBS input file'!A:M,13,0)),0)</f>
        <v>0</v>
      </c>
      <c r="I452" s="55">
        <f>IFERROR(_xlfn.NUMBERVALUE(VLOOKUP(A452,'FBS input file'!A:M,11,0)),0)</f>
        <v>0</v>
      </c>
      <c r="J452" s="76" cm="1">
        <f t="array" aca="1" ref="J452" ca="1">IFERROR(ROUND(LOOKUP(9.99999999999999E+307,--MID(VLOOKUP(A452,'FBS input file'!A:L,10,0),MIN(FIND({0,1,2,3,4,5,6,7,8,9},VLOOKUP(A452,'FBS input file'!A:L,10,0)&amp;"0123456789")),ROW(INDIRECT("1:20")))),0),0)</f>
        <v>0</v>
      </c>
      <c r="K452" t="str" cm="1">
        <f t="array" ref="K452">_xlfn.IFS(ISNUMBER(SEARCH("*severe*",VLOOKUP(A452,'FBS input file'!A:M,10,0)))=TRUE,"Severe LB",ISNUMBER(SEARCH("*LB*",VLOOKUP(A452,'FBS input file'!A:M,10,0)))=TRUE,"LB",ISNUMBER(SEARCH("*LB*",VLOOKUP(A452,'FBS input file'!A:M,10,0)))=FALSE,"No")</f>
        <v>No</v>
      </c>
      <c r="L452" t="str" cm="1">
        <f t="array" ref="L452">IF(D452="Binding",IFERROR(_xlfn.IFS(AND(H452&gt;=$H$1,I452&gt;=$I$1),"Binding",AND(H452&gt;=$H$1,OR(J452&gt;=$J$1,K452="LB")),"Binding",AND(I452&gt;=$I$1,OR(J452&gt;=$J$1,K452="LB")),"Binding",K452="Severe LB","Binding"),"Not Binding"),"-")</f>
        <v>-</v>
      </c>
      <c r="M452">
        <f>IFERROR(_xlfn.NUMBERVALUE(VLOOKUP(A452,'FBS input file'!A:L,12,0)),"No")</f>
        <v>0</v>
      </c>
      <c r="N452" t="str">
        <f>VLOOKUP(A452,'All Plates'!A:K,3,0)</f>
        <v>Consistent Expert</v>
      </c>
      <c r="O452" t="str">
        <f>VLOOKUP(A452,'All Plates'!A:K,7,0)</f>
        <v>high purity*</v>
      </c>
      <c r="P452">
        <f t="shared" si="25"/>
        <v>-10000</v>
      </c>
      <c r="Q452" s="53">
        <f t="shared" si="26"/>
        <v>0</v>
      </c>
    </row>
    <row r="453" spans="1:17" x14ac:dyDescent="0.25">
      <c r="A453" t="str">
        <f>'All Plates'!A439</f>
        <v>P5_E06</v>
      </c>
      <c r="B453" s="5" t="str">
        <f>'All Plates'!J439</f>
        <v>9990531978</v>
      </c>
      <c r="C453" t="s">
        <v>4658</v>
      </c>
      <c r="D453" t="str">
        <f>IFERROR('All Plates'!K439,"Not Binding")</f>
        <v>Not Binding</v>
      </c>
      <c r="E453" t="str">
        <f>IF(ISNUMBER(SEARCH("Waterlogsy",VLOOKUP(A453,'FBS input file'!A:I,9,0))),"Yes","No")</f>
        <v>No</v>
      </c>
      <c r="F453" t="str">
        <f>IF(ISNUMBER(SEARCH("T2",VLOOKUP(A453,'FBS input file'!A:I,9,0))),"Yes","No")</f>
        <v>No</v>
      </c>
      <c r="G453" t="str">
        <f>IF(ISNUMBER(SEARCH("1D",VLOOKUP(A453,'FBS input file'!A:I,9,0))),"Yes","No")</f>
        <v>No</v>
      </c>
      <c r="H453" s="57">
        <f>IFERROR(_xlfn.NUMBERVALUE(VLOOKUP(A453,'FBS input file'!A:M,13,0)),0)</f>
        <v>0</v>
      </c>
      <c r="I453" s="55">
        <f>IFERROR(_xlfn.NUMBERVALUE(VLOOKUP(A453,'FBS input file'!A:M,11,0)),0)</f>
        <v>0</v>
      </c>
      <c r="J453" s="76" cm="1">
        <f t="array" aca="1" ref="J453" ca="1">IFERROR(ROUND(LOOKUP(9.99999999999999E+307,--MID(VLOOKUP(A453,'FBS input file'!A:L,10,0),MIN(FIND({0,1,2,3,4,5,6,7,8,9},VLOOKUP(A453,'FBS input file'!A:L,10,0)&amp;"0123456789")),ROW(INDIRECT("1:20")))),0),0)</f>
        <v>0</v>
      </c>
      <c r="K453" t="str" cm="1">
        <f t="array" ref="K453">_xlfn.IFS(ISNUMBER(SEARCH("*severe*",VLOOKUP(A453,'FBS input file'!A:M,10,0)))=TRUE,"Severe LB",ISNUMBER(SEARCH("*LB*",VLOOKUP(A453,'FBS input file'!A:M,10,0)))=TRUE,"LB",ISNUMBER(SEARCH("*LB*",VLOOKUP(A453,'FBS input file'!A:M,10,0)))=FALSE,"No")</f>
        <v>No</v>
      </c>
      <c r="L453" t="str" cm="1">
        <f t="array" ref="L453">IF(D453="Binding",IFERROR(_xlfn.IFS(AND(H453&gt;=$H$1,I453&gt;=$I$1),"Binding",AND(H453&gt;=$H$1,OR(J453&gt;=$J$1,K453="LB")),"Binding",AND(I453&gt;=$I$1,OR(J453&gt;=$J$1,K453="LB")),"Binding",K453="Severe LB","Binding"),"Not Binding"),"-")</f>
        <v>-</v>
      </c>
      <c r="M453">
        <f>IFERROR(_xlfn.NUMBERVALUE(VLOOKUP(A453,'FBS input file'!A:L,12,0)),"No")</f>
        <v>0</v>
      </c>
      <c r="N453" t="str">
        <f>VLOOKUP(A453,'All Plates'!A:K,3,0)</f>
        <v>Consistent Expert</v>
      </c>
      <c r="O453" t="str">
        <f>VLOOKUP(A453,'All Plates'!A:K,7,0)</f>
        <v>very high purity*</v>
      </c>
      <c r="P453">
        <f t="shared" si="25"/>
        <v>-10000</v>
      </c>
      <c r="Q453" s="53">
        <f t="shared" si="26"/>
        <v>0</v>
      </c>
    </row>
    <row r="454" spans="1:17" x14ac:dyDescent="0.25">
      <c r="A454" t="str">
        <f>'All Plates'!A440</f>
        <v>P5_E07</v>
      </c>
      <c r="B454" s="5" t="str">
        <f>'All Plates'!J440</f>
        <v>9990531977</v>
      </c>
      <c r="C454" t="s">
        <v>4659</v>
      </c>
      <c r="D454" t="str">
        <f>IFERROR('All Plates'!K440,"Not Binding")</f>
        <v>Not Binding</v>
      </c>
      <c r="E454" t="str">
        <f>IF(ISNUMBER(SEARCH("Waterlogsy",VLOOKUP(A454,'FBS input file'!A:I,9,0))),"Yes","No")</f>
        <v>No</v>
      </c>
      <c r="F454" t="str">
        <f>IF(ISNUMBER(SEARCH("T2",VLOOKUP(A454,'FBS input file'!A:I,9,0))),"Yes","No")</f>
        <v>No</v>
      </c>
      <c r="G454" t="str">
        <f>IF(ISNUMBER(SEARCH("1D",VLOOKUP(A454,'FBS input file'!A:I,9,0))),"Yes","No")</f>
        <v>No</v>
      </c>
      <c r="H454" s="57">
        <f>IFERROR(_xlfn.NUMBERVALUE(VLOOKUP(A454,'FBS input file'!A:M,13,0)),0)</f>
        <v>0</v>
      </c>
      <c r="I454" s="55">
        <f>IFERROR(_xlfn.NUMBERVALUE(VLOOKUP(A454,'FBS input file'!A:M,11,0)),0)</f>
        <v>0</v>
      </c>
      <c r="J454" s="76" cm="1">
        <f t="array" aca="1" ref="J454" ca="1">IFERROR(ROUND(LOOKUP(9.99999999999999E+307,--MID(VLOOKUP(A454,'FBS input file'!A:L,10,0),MIN(FIND({0,1,2,3,4,5,6,7,8,9},VLOOKUP(A454,'FBS input file'!A:L,10,0)&amp;"0123456789")),ROW(INDIRECT("1:20")))),0),0)</f>
        <v>0</v>
      </c>
      <c r="K454" t="str" cm="1">
        <f t="array" ref="K454">_xlfn.IFS(ISNUMBER(SEARCH("*severe*",VLOOKUP(A454,'FBS input file'!A:M,10,0)))=TRUE,"Severe LB",ISNUMBER(SEARCH("*LB*",VLOOKUP(A454,'FBS input file'!A:M,10,0)))=TRUE,"LB",ISNUMBER(SEARCH("*LB*",VLOOKUP(A454,'FBS input file'!A:M,10,0)))=FALSE,"No")</f>
        <v>No</v>
      </c>
      <c r="L454" t="str" cm="1">
        <f t="array" ref="L454">IF(D454="Binding",IFERROR(_xlfn.IFS(AND(H454&gt;=$H$1,I454&gt;=$I$1),"Binding",AND(H454&gt;=$H$1,OR(J454&gt;=$J$1,K454="LB")),"Binding",AND(I454&gt;=$I$1,OR(J454&gt;=$J$1,K454="LB")),"Binding",K454="Severe LB","Binding"),"Not Binding"),"-")</f>
        <v>-</v>
      </c>
      <c r="M454">
        <f>IFERROR(_xlfn.NUMBERVALUE(VLOOKUP(A454,'FBS input file'!A:L,12,0)),"No")</f>
        <v>0</v>
      </c>
      <c r="N454" t="str">
        <f>VLOOKUP(A454,'All Plates'!A:K,3,0)</f>
        <v>Consistent Expert</v>
      </c>
      <c r="O454" t="str">
        <f>VLOOKUP(A454,'All Plates'!A:K,7,0)</f>
        <v>very high purity</v>
      </c>
      <c r="P454">
        <f t="shared" si="25"/>
        <v>-10000</v>
      </c>
      <c r="Q454" s="53">
        <f t="shared" si="26"/>
        <v>0</v>
      </c>
    </row>
    <row r="455" spans="1:17" x14ac:dyDescent="0.25">
      <c r="A455" t="str">
        <f>'All Plates'!A441</f>
        <v>P5_E08</v>
      </c>
      <c r="B455" s="5" t="str">
        <f>'All Plates'!J441</f>
        <v>9990531976</v>
      </c>
      <c r="C455" t="s">
        <v>4660</v>
      </c>
      <c r="D455" t="str">
        <f>IFERROR('All Plates'!K441,"Not Binding")</f>
        <v>Not Binding</v>
      </c>
      <c r="E455" t="str">
        <f>IF(ISNUMBER(SEARCH("Waterlogsy",VLOOKUP(A455,'FBS input file'!A:I,9,0))),"Yes","No")</f>
        <v>No</v>
      </c>
      <c r="F455" t="str">
        <f>IF(ISNUMBER(SEARCH("T2",VLOOKUP(A455,'FBS input file'!A:I,9,0))),"Yes","No")</f>
        <v>No</v>
      </c>
      <c r="G455" t="str">
        <f>IF(ISNUMBER(SEARCH("1D",VLOOKUP(A455,'FBS input file'!A:I,9,0))),"Yes","No")</f>
        <v>No</v>
      </c>
      <c r="H455" s="57">
        <f>IFERROR(_xlfn.NUMBERVALUE(VLOOKUP(A455,'FBS input file'!A:M,13,0)),0)</f>
        <v>0</v>
      </c>
      <c r="I455" s="55">
        <f>IFERROR(_xlfn.NUMBERVALUE(VLOOKUP(A455,'FBS input file'!A:M,11,0)),0)</f>
        <v>0</v>
      </c>
      <c r="J455" s="76" cm="1">
        <f t="array" aca="1" ref="J455" ca="1">IFERROR(ROUND(LOOKUP(9.99999999999999E+307,--MID(VLOOKUP(A455,'FBS input file'!A:L,10,0),MIN(FIND({0,1,2,3,4,5,6,7,8,9},VLOOKUP(A455,'FBS input file'!A:L,10,0)&amp;"0123456789")),ROW(INDIRECT("1:20")))),0),0)</f>
        <v>0</v>
      </c>
      <c r="K455" t="str" cm="1">
        <f t="array" ref="K455">_xlfn.IFS(ISNUMBER(SEARCH("*severe*",VLOOKUP(A455,'FBS input file'!A:M,10,0)))=TRUE,"Severe LB",ISNUMBER(SEARCH("*LB*",VLOOKUP(A455,'FBS input file'!A:M,10,0)))=TRUE,"LB",ISNUMBER(SEARCH("*LB*",VLOOKUP(A455,'FBS input file'!A:M,10,0)))=FALSE,"No")</f>
        <v>No</v>
      </c>
      <c r="L455" t="str" cm="1">
        <f t="array" ref="L455">IF(D455="Binding",IFERROR(_xlfn.IFS(AND(H455&gt;=$H$1,I455&gt;=$I$1),"Binding",AND(H455&gt;=$H$1,OR(J455&gt;=$J$1,K455="LB")),"Binding",AND(I455&gt;=$I$1,OR(J455&gt;=$J$1,K455="LB")),"Binding",K455="Severe LB","Binding"),"Not Binding"),"-")</f>
        <v>-</v>
      </c>
      <c r="M455">
        <f>IFERROR(_xlfn.NUMBERVALUE(VLOOKUP(A455,'FBS input file'!A:L,12,0)),"No")</f>
        <v>0</v>
      </c>
      <c r="N455" t="str">
        <f>VLOOKUP(A455,'All Plates'!A:K,3,0)</f>
        <v>Consistent Expert</v>
      </c>
      <c r="O455" t="str">
        <f>VLOOKUP(A455,'All Plates'!A:K,7,0)</f>
        <v>very high purity*</v>
      </c>
      <c r="P455">
        <f t="shared" si="25"/>
        <v>-10000</v>
      </c>
      <c r="Q455" s="53">
        <f t="shared" si="26"/>
        <v>0</v>
      </c>
    </row>
    <row r="456" spans="1:17" x14ac:dyDescent="0.25">
      <c r="A456" t="str">
        <f>'All Plates'!A442</f>
        <v>P5_E09</v>
      </c>
      <c r="B456" s="5" t="str">
        <f>'All Plates'!J442</f>
        <v>9990531975</v>
      </c>
      <c r="C456" t="s">
        <v>4661</v>
      </c>
      <c r="D456" t="str">
        <f>IFERROR('All Plates'!K442,"Not Binding")</f>
        <v>Not Binding</v>
      </c>
      <c r="E456" t="str">
        <f>IF(ISNUMBER(SEARCH("Waterlogsy",VLOOKUP(A456,'FBS input file'!A:I,9,0))),"Yes","No")</f>
        <v>No</v>
      </c>
      <c r="F456" t="str">
        <f>IF(ISNUMBER(SEARCH("T2",VLOOKUP(A456,'FBS input file'!A:I,9,0))),"Yes","No")</f>
        <v>No</v>
      </c>
      <c r="G456" t="str">
        <f>IF(ISNUMBER(SEARCH("1D",VLOOKUP(A456,'FBS input file'!A:I,9,0))),"Yes","No")</f>
        <v>No</v>
      </c>
      <c r="H456" s="57">
        <f>IFERROR(_xlfn.NUMBERVALUE(VLOOKUP(A456,'FBS input file'!A:M,13,0)),0)</f>
        <v>0</v>
      </c>
      <c r="I456" s="55">
        <f>IFERROR(_xlfn.NUMBERVALUE(VLOOKUP(A456,'FBS input file'!A:M,11,0)),0)</f>
        <v>0</v>
      </c>
      <c r="J456" s="76" cm="1">
        <f t="array" aca="1" ref="J456" ca="1">IFERROR(ROUND(LOOKUP(9.99999999999999E+307,--MID(VLOOKUP(A456,'FBS input file'!A:L,10,0),MIN(FIND({0,1,2,3,4,5,6,7,8,9},VLOOKUP(A456,'FBS input file'!A:L,10,0)&amp;"0123456789")),ROW(INDIRECT("1:20")))),0),0)</f>
        <v>0</v>
      </c>
      <c r="K456" t="str" cm="1">
        <f t="array" ref="K456">_xlfn.IFS(ISNUMBER(SEARCH("*severe*",VLOOKUP(A456,'FBS input file'!A:M,10,0)))=TRUE,"Severe LB",ISNUMBER(SEARCH("*LB*",VLOOKUP(A456,'FBS input file'!A:M,10,0)))=TRUE,"LB",ISNUMBER(SEARCH("*LB*",VLOOKUP(A456,'FBS input file'!A:M,10,0)))=FALSE,"No")</f>
        <v>No</v>
      </c>
      <c r="L456" t="str" cm="1">
        <f t="array" ref="L456">IF(D456="Binding",IFERROR(_xlfn.IFS(AND(H456&gt;=$H$1,I456&gt;=$I$1),"Binding",AND(H456&gt;=$H$1,OR(J456&gt;=$J$1,K456="LB")),"Binding",AND(I456&gt;=$I$1,OR(J456&gt;=$J$1,K456="LB")),"Binding",K456="Severe LB","Binding"),"Not Binding"),"-")</f>
        <v>-</v>
      </c>
      <c r="M456">
        <f>IFERROR(_xlfn.NUMBERVALUE(VLOOKUP(A456,'FBS input file'!A:L,12,0)),"No")</f>
        <v>0</v>
      </c>
      <c r="N456" t="str">
        <f>VLOOKUP(A456,'All Plates'!A:K,3,0)</f>
        <v>Consistent Expert</v>
      </c>
      <c r="O456" t="str">
        <f>VLOOKUP(A456,'All Plates'!A:K,7,0)</f>
        <v>very high purity</v>
      </c>
      <c r="P456">
        <f t="shared" si="25"/>
        <v>-10000</v>
      </c>
      <c r="Q456" s="53">
        <f t="shared" si="26"/>
        <v>0</v>
      </c>
    </row>
    <row r="457" spans="1:17" x14ac:dyDescent="0.25">
      <c r="A457" t="str">
        <f>'All Plates'!A443</f>
        <v>P5_E10</v>
      </c>
      <c r="B457" s="5" t="str">
        <f>'All Plates'!J443</f>
        <v>9990531974</v>
      </c>
      <c r="C457" t="s">
        <v>4662</v>
      </c>
      <c r="D457" t="str">
        <f>IFERROR('All Plates'!K443,"Not Binding")</f>
        <v>Not Binding</v>
      </c>
      <c r="E457" t="str">
        <f>IF(ISNUMBER(SEARCH("Waterlogsy",VLOOKUP(A457,'FBS input file'!A:I,9,0))),"Yes","No")</f>
        <v>No</v>
      </c>
      <c r="F457" t="str">
        <f>IF(ISNUMBER(SEARCH("T2",VLOOKUP(A457,'FBS input file'!A:I,9,0))),"Yes","No")</f>
        <v>No</v>
      </c>
      <c r="G457" t="str">
        <f>IF(ISNUMBER(SEARCH("1D",VLOOKUP(A457,'FBS input file'!A:I,9,0))),"Yes","No")</f>
        <v>No</v>
      </c>
      <c r="H457" s="57">
        <f>IFERROR(_xlfn.NUMBERVALUE(VLOOKUP(A457,'FBS input file'!A:M,13,0)),0)</f>
        <v>0</v>
      </c>
      <c r="I457" s="55">
        <f>IFERROR(_xlfn.NUMBERVALUE(VLOOKUP(A457,'FBS input file'!A:M,11,0)),0)</f>
        <v>0</v>
      </c>
      <c r="J457" s="76" cm="1">
        <f t="array" aca="1" ref="J457" ca="1">IFERROR(ROUND(LOOKUP(9.99999999999999E+307,--MID(VLOOKUP(A457,'FBS input file'!A:L,10,0),MIN(FIND({0,1,2,3,4,5,6,7,8,9},VLOOKUP(A457,'FBS input file'!A:L,10,0)&amp;"0123456789")),ROW(INDIRECT("1:20")))),0),0)</f>
        <v>0</v>
      </c>
      <c r="K457" t="str" cm="1">
        <f t="array" ref="K457">_xlfn.IFS(ISNUMBER(SEARCH("*severe*",VLOOKUP(A457,'FBS input file'!A:M,10,0)))=TRUE,"Severe LB",ISNUMBER(SEARCH("*LB*",VLOOKUP(A457,'FBS input file'!A:M,10,0)))=TRUE,"LB",ISNUMBER(SEARCH("*LB*",VLOOKUP(A457,'FBS input file'!A:M,10,0)))=FALSE,"No")</f>
        <v>No</v>
      </c>
      <c r="L457" t="str" cm="1">
        <f t="array" ref="L457">IF(D457="Binding",IFERROR(_xlfn.IFS(AND(H457&gt;=$H$1,I457&gt;=$I$1),"Binding",AND(H457&gt;=$H$1,OR(J457&gt;=$J$1,K457="LB")),"Binding",AND(I457&gt;=$I$1,OR(J457&gt;=$J$1,K457="LB")),"Binding",K457="Severe LB","Binding"),"Not Binding"),"-")</f>
        <v>-</v>
      </c>
      <c r="M457">
        <f>IFERROR(_xlfn.NUMBERVALUE(VLOOKUP(A457,'FBS input file'!A:L,12,0)),"No")</f>
        <v>0</v>
      </c>
      <c r="N457" t="str">
        <f>VLOOKUP(A457,'All Plates'!A:K,3,0)</f>
        <v>Consistent Expert</v>
      </c>
      <c r="O457" t="str">
        <f>VLOOKUP(A457,'All Plates'!A:K,7,0)</f>
        <v>medium purity*</v>
      </c>
      <c r="P457">
        <f t="shared" si="25"/>
        <v>-10000</v>
      </c>
      <c r="Q457" s="53">
        <f t="shared" si="26"/>
        <v>0</v>
      </c>
    </row>
    <row r="458" spans="1:17" x14ac:dyDescent="0.25">
      <c r="A458" t="str">
        <f>'All Plates'!A444</f>
        <v>P5_E11</v>
      </c>
      <c r="B458" s="5" t="str">
        <f>'All Plates'!J444</f>
        <v>9990531973</v>
      </c>
      <c r="C458" t="s">
        <v>4663</v>
      </c>
      <c r="D458" t="str">
        <f>IFERROR('All Plates'!K444,"Not Binding")</f>
        <v>Not Binding</v>
      </c>
      <c r="E458" t="str">
        <f>IF(ISNUMBER(SEARCH("Waterlogsy",VLOOKUP(A458,'FBS input file'!A:I,9,0))),"Yes","No")</f>
        <v>No</v>
      </c>
      <c r="F458" t="str">
        <f>IF(ISNUMBER(SEARCH("T2",VLOOKUP(A458,'FBS input file'!A:I,9,0))),"Yes","No")</f>
        <v>No</v>
      </c>
      <c r="G458" t="str">
        <f>IF(ISNUMBER(SEARCH("1D",VLOOKUP(A458,'FBS input file'!A:I,9,0))),"Yes","No")</f>
        <v>No</v>
      </c>
      <c r="H458" s="57">
        <f>IFERROR(_xlfn.NUMBERVALUE(VLOOKUP(A458,'FBS input file'!A:M,13,0)),0)</f>
        <v>0</v>
      </c>
      <c r="I458" s="55">
        <f>IFERROR(_xlfn.NUMBERVALUE(VLOOKUP(A458,'FBS input file'!A:M,11,0)),0)</f>
        <v>0</v>
      </c>
      <c r="J458" s="76" cm="1">
        <f t="array" aca="1" ref="J458" ca="1">IFERROR(ROUND(LOOKUP(9.99999999999999E+307,--MID(VLOOKUP(A458,'FBS input file'!A:L,10,0),MIN(FIND({0,1,2,3,4,5,6,7,8,9},VLOOKUP(A458,'FBS input file'!A:L,10,0)&amp;"0123456789")),ROW(INDIRECT("1:20")))),0),0)</f>
        <v>0</v>
      </c>
      <c r="K458" t="str" cm="1">
        <f t="array" ref="K458">_xlfn.IFS(ISNUMBER(SEARCH("*severe*",VLOOKUP(A458,'FBS input file'!A:M,10,0)))=TRUE,"Severe LB",ISNUMBER(SEARCH("*LB*",VLOOKUP(A458,'FBS input file'!A:M,10,0)))=TRUE,"LB",ISNUMBER(SEARCH("*LB*",VLOOKUP(A458,'FBS input file'!A:M,10,0)))=FALSE,"No")</f>
        <v>No</v>
      </c>
      <c r="L458" t="str" cm="1">
        <f t="array" ref="L458">IF(D458="Binding",IFERROR(_xlfn.IFS(AND(H458&gt;=$H$1,I458&gt;=$I$1),"Binding",AND(H458&gt;=$H$1,OR(J458&gt;=$J$1,K458="LB")),"Binding",AND(I458&gt;=$I$1,OR(J458&gt;=$J$1,K458="LB")),"Binding",K458="Severe LB","Binding"),"Not Binding"),"-")</f>
        <v>-</v>
      </c>
      <c r="M458">
        <f>IFERROR(_xlfn.NUMBERVALUE(VLOOKUP(A458,'FBS input file'!A:L,12,0)),"No")</f>
        <v>0</v>
      </c>
      <c r="N458" t="str">
        <f>VLOOKUP(A458,'All Plates'!A:K,3,0)</f>
        <v>Consistent Expert</v>
      </c>
      <c r="O458" t="str">
        <f>VLOOKUP(A458,'All Plates'!A:K,7,0)</f>
        <v>very high purity</v>
      </c>
      <c r="P458">
        <f t="shared" si="25"/>
        <v>-10000</v>
      </c>
      <c r="Q458" s="53">
        <f t="shared" si="26"/>
        <v>0</v>
      </c>
    </row>
    <row r="459" spans="1:17" x14ac:dyDescent="0.25">
      <c r="A459" t="str">
        <f>'All Plates'!A445</f>
        <v>P5_E12</v>
      </c>
      <c r="B459" s="5" t="str">
        <f>'All Plates'!J445</f>
        <v>9990531972</v>
      </c>
      <c r="C459" t="s">
        <v>4664</v>
      </c>
      <c r="D459" t="str">
        <f>IFERROR('All Plates'!K445,"Not Binding")</f>
        <v>Not Binding</v>
      </c>
      <c r="E459" t="str">
        <f>IF(ISNUMBER(SEARCH("Waterlogsy",VLOOKUP(A459,'FBS input file'!A:I,9,0))),"Yes","No")</f>
        <v>No</v>
      </c>
      <c r="F459" t="str">
        <f>IF(ISNUMBER(SEARCH("T2",VLOOKUP(A459,'FBS input file'!A:I,9,0))),"Yes","No")</f>
        <v>No</v>
      </c>
      <c r="G459" t="str">
        <f>IF(ISNUMBER(SEARCH("1D",VLOOKUP(A459,'FBS input file'!A:I,9,0))),"Yes","No")</f>
        <v>No</v>
      </c>
      <c r="H459" s="57">
        <f>IFERROR(_xlfn.NUMBERVALUE(VLOOKUP(A459,'FBS input file'!A:M,13,0)),0)</f>
        <v>0</v>
      </c>
      <c r="I459" s="55">
        <f>IFERROR(_xlfn.NUMBERVALUE(VLOOKUP(A459,'FBS input file'!A:M,11,0)),0)</f>
        <v>0</v>
      </c>
      <c r="J459" s="76" cm="1">
        <f t="array" aca="1" ref="J459" ca="1">IFERROR(ROUND(LOOKUP(9.99999999999999E+307,--MID(VLOOKUP(A459,'FBS input file'!A:L,10,0),MIN(FIND({0,1,2,3,4,5,6,7,8,9},VLOOKUP(A459,'FBS input file'!A:L,10,0)&amp;"0123456789")),ROW(INDIRECT("1:20")))),0),0)</f>
        <v>0</v>
      </c>
      <c r="K459" t="str" cm="1">
        <f t="array" ref="K459">_xlfn.IFS(ISNUMBER(SEARCH("*severe*",VLOOKUP(A459,'FBS input file'!A:M,10,0)))=TRUE,"Severe LB",ISNUMBER(SEARCH("*LB*",VLOOKUP(A459,'FBS input file'!A:M,10,0)))=TRUE,"LB",ISNUMBER(SEARCH("*LB*",VLOOKUP(A459,'FBS input file'!A:M,10,0)))=FALSE,"No")</f>
        <v>No</v>
      </c>
      <c r="L459" t="str" cm="1">
        <f t="array" ref="L459">IF(D459="Binding",IFERROR(_xlfn.IFS(AND(H459&gt;=$H$1,I459&gt;=$I$1),"Binding",AND(H459&gt;=$H$1,OR(J459&gt;=$J$1,K459="LB")),"Binding",AND(I459&gt;=$I$1,OR(J459&gt;=$J$1,K459="LB")),"Binding",K459="Severe LB","Binding"),"Not Binding"),"-")</f>
        <v>-</v>
      </c>
      <c r="M459">
        <f>IFERROR(_xlfn.NUMBERVALUE(VLOOKUP(A459,'FBS input file'!A:L,12,0)),"No")</f>
        <v>0</v>
      </c>
      <c r="N459" t="str">
        <f>VLOOKUP(A459,'All Plates'!A:K,3,0)</f>
        <v>Consistent Expert</v>
      </c>
      <c r="O459" t="str">
        <f>VLOOKUP(A459,'All Plates'!A:K,7,0)</f>
        <v>high purity</v>
      </c>
      <c r="P459">
        <f t="shared" si="25"/>
        <v>-10000</v>
      </c>
      <c r="Q459" s="53">
        <f t="shared" si="26"/>
        <v>0</v>
      </c>
    </row>
    <row r="460" spans="1:17" x14ac:dyDescent="0.25">
      <c r="A460" t="str">
        <f>'All Plates'!A446</f>
        <v>P5_F01</v>
      </c>
      <c r="B460" s="5" t="str">
        <f>'All Plates'!J446</f>
        <v>9990531960</v>
      </c>
      <c r="C460" t="s">
        <v>4665</v>
      </c>
      <c r="D460" t="str">
        <f>IFERROR('All Plates'!K446,"Not Binding")</f>
        <v>Not Binding</v>
      </c>
      <c r="E460" t="str">
        <f>IF(ISNUMBER(SEARCH("Waterlogsy",VLOOKUP(A460,'FBS input file'!A:I,9,0))),"Yes","No")</f>
        <v>No</v>
      </c>
      <c r="F460" t="str">
        <f>IF(ISNUMBER(SEARCH("T2",VLOOKUP(A460,'FBS input file'!A:I,9,0))),"Yes","No")</f>
        <v>No</v>
      </c>
      <c r="G460" t="str">
        <f>IF(ISNUMBER(SEARCH("1D",VLOOKUP(A460,'FBS input file'!A:I,9,0))),"Yes","No")</f>
        <v>No</v>
      </c>
      <c r="H460" s="57">
        <f>IFERROR(_xlfn.NUMBERVALUE(VLOOKUP(A460,'FBS input file'!A:M,13,0)),0)</f>
        <v>0</v>
      </c>
      <c r="I460" s="55">
        <f>IFERROR(_xlfn.NUMBERVALUE(VLOOKUP(A460,'FBS input file'!A:M,11,0)),0)</f>
        <v>0</v>
      </c>
      <c r="J460" s="76" cm="1">
        <f t="array" aca="1" ref="J460" ca="1">IFERROR(ROUND(LOOKUP(9.99999999999999E+307,--MID(VLOOKUP(A460,'FBS input file'!A:L,10,0),MIN(FIND({0,1,2,3,4,5,6,7,8,9},VLOOKUP(A460,'FBS input file'!A:L,10,0)&amp;"0123456789")),ROW(INDIRECT("1:20")))),0),0)</f>
        <v>0</v>
      </c>
      <c r="K460" t="str" cm="1">
        <f t="array" ref="K460">_xlfn.IFS(ISNUMBER(SEARCH("*severe*",VLOOKUP(A460,'FBS input file'!A:M,10,0)))=TRUE,"Severe LB",ISNUMBER(SEARCH("*LB*",VLOOKUP(A460,'FBS input file'!A:M,10,0)))=TRUE,"LB",ISNUMBER(SEARCH("*LB*",VLOOKUP(A460,'FBS input file'!A:M,10,0)))=FALSE,"No")</f>
        <v>No</v>
      </c>
      <c r="L460" t="str" cm="1">
        <f t="array" ref="L460">IF(D460="Binding",IFERROR(_xlfn.IFS(AND(H460&gt;=$H$1,I460&gt;=$I$1),"Binding",AND(H460&gt;=$H$1,OR(J460&gt;=$J$1,K460="LB")),"Binding",AND(I460&gt;=$I$1,OR(J460&gt;=$J$1,K460="LB")),"Binding",K460="Severe LB","Binding"),"Not Binding"),"-")</f>
        <v>-</v>
      </c>
      <c r="M460">
        <f>IFERROR(_xlfn.NUMBERVALUE(VLOOKUP(A460,'FBS input file'!A:L,12,0)),"No")</f>
        <v>0</v>
      </c>
      <c r="N460" t="str">
        <f>VLOOKUP(A460,'All Plates'!A:K,3,0)</f>
        <v>Consistent Expert</v>
      </c>
      <c r="O460" t="str">
        <f>VLOOKUP(A460,'All Plates'!A:K,7,0)</f>
        <v>very high purity*</v>
      </c>
      <c r="P460">
        <f t="shared" si="25"/>
        <v>-10000</v>
      </c>
      <c r="Q460" s="53">
        <f t="shared" si="26"/>
        <v>0</v>
      </c>
    </row>
    <row r="461" spans="1:17" x14ac:dyDescent="0.25">
      <c r="A461" t="str">
        <f>'All Plates'!A447</f>
        <v>P5_F02</v>
      </c>
      <c r="B461" s="5" t="str">
        <f>'All Plates'!J447</f>
        <v>9990531961</v>
      </c>
      <c r="C461" t="s">
        <v>4666</v>
      </c>
      <c r="D461" t="str">
        <f>IFERROR('All Plates'!K447,"Not Binding")</f>
        <v>Not Binding</v>
      </c>
      <c r="E461" t="str">
        <f>IF(ISNUMBER(SEARCH("Waterlogsy",VLOOKUP(A461,'FBS input file'!A:I,9,0))),"Yes","No")</f>
        <v>No</v>
      </c>
      <c r="F461" t="str">
        <f>IF(ISNUMBER(SEARCH("T2",VLOOKUP(A461,'FBS input file'!A:I,9,0))),"Yes","No")</f>
        <v>No</v>
      </c>
      <c r="G461" t="str">
        <f>IF(ISNUMBER(SEARCH("1D",VLOOKUP(A461,'FBS input file'!A:I,9,0))),"Yes","No")</f>
        <v>No</v>
      </c>
      <c r="H461" s="57">
        <f>IFERROR(_xlfn.NUMBERVALUE(VLOOKUP(A461,'FBS input file'!A:M,13,0)),0)</f>
        <v>0</v>
      </c>
      <c r="I461" s="55">
        <f>IFERROR(_xlfn.NUMBERVALUE(VLOOKUP(A461,'FBS input file'!A:M,11,0)),0)</f>
        <v>0</v>
      </c>
      <c r="J461" s="76" cm="1">
        <f t="array" aca="1" ref="J461" ca="1">IFERROR(ROUND(LOOKUP(9.99999999999999E+307,--MID(VLOOKUP(A461,'FBS input file'!A:L,10,0),MIN(FIND({0,1,2,3,4,5,6,7,8,9},VLOOKUP(A461,'FBS input file'!A:L,10,0)&amp;"0123456789")),ROW(INDIRECT("1:20")))),0),0)</f>
        <v>0</v>
      </c>
      <c r="K461" t="str" cm="1">
        <f t="array" ref="K461">_xlfn.IFS(ISNUMBER(SEARCH("*severe*",VLOOKUP(A461,'FBS input file'!A:M,10,0)))=TRUE,"Severe LB",ISNUMBER(SEARCH("*LB*",VLOOKUP(A461,'FBS input file'!A:M,10,0)))=TRUE,"LB",ISNUMBER(SEARCH("*LB*",VLOOKUP(A461,'FBS input file'!A:M,10,0)))=FALSE,"No")</f>
        <v>No</v>
      </c>
      <c r="L461" t="str" cm="1">
        <f t="array" ref="L461">IF(D461="Binding",IFERROR(_xlfn.IFS(AND(H461&gt;=$H$1,I461&gt;=$I$1),"Binding",AND(H461&gt;=$H$1,OR(J461&gt;=$J$1,K461="LB")),"Binding",AND(I461&gt;=$I$1,OR(J461&gt;=$J$1,K461="LB")),"Binding",K461="Severe LB","Binding"),"Not Binding"),"-")</f>
        <v>-</v>
      </c>
      <c r="M461">
        <f>IFERROR(_xlfn.NUMBERVALUE(VLOOKUP(A461,'FBS input file'!A:L,12,0)),"No")</f>
        <v>0</v>
      </c>
      <c r="N461" t="str">
        <f>VLOOKUP(A461,'All Plates'!A:K,3,0)</f>
        <v>Consistent Expert</v>
      </c>
      <c r="O461" t="str">
        <f>VLOOKUP(A461,'All Plates'!A:K,7,0)</f>
        <v>very high purity</v>
      </c>
      <c r="P461">
        <f t="shared" si="25"/>
        <v>-10000</v>
      </c>
      <c r="Q461" s="53">
        <f t="shared" si="26"/>
        <v>0</v>
      </c>
    </row>
    <row r="462" spans="1:17" x14ac:dyDescent="0.25">
      <c r="A462" t="str">
        <f>'All Plates'!A449</f>
        <v>P5_F04</v>
      </c>
      <c r="B462" s="5" t="str">
        <f>'All Plates'!J449</f>
        <v>9990531963</v>
      </c>
      <c r="C462" t="s">
        <v>4668</v>
      </c>
      <c r="D462" t="str">
        <f>IFERROR('All Plates'!K449,"Not Binding")</f>
        <v>Not Binding</v>
      </c>
      <c r="E462" t="str">
        <f>IF(ISNUMBER(SEARCH("Waterlogsy",VLOOKUP(A462,'FBS input file'!A:I,9,0))),"Yes","No")</f>
        <v>No</v>
      </c>
      <c r="F462" t="str">
        <f>IF(ISNUMBER(SEARCH("T2",VLOOKUP(A462,'FBS input file'!A:I,9,0))),"Yes","No")</f>
        <v>No</v>
      </c>
      <c r="G462" t="str">
        <f>IF(ISNUMBER(SEARCH("1D",VLOOKUP(A462,'FBS input file'!A:I,9,0))),"Yes","No")</f>
        <v>No</v>
      </c>
      <c r="H462" s="57">
        <f>IFERROR(_xlfn.NUMBERVALUE(VLOOKUP(A462,'FBS input file'!A:M,13,0)),0)</f>
        <v>0</v>
      </c>
      <c r="I462" s="55">
        <f>IFERROR(_xlfn.NUMBERVALUE(VLOOKUP(A462,'FBS input file'!A:M,11,0)),0)</f>
        <v>0</v>
      </c>
      <c r="J462" s="76" cm="1">
        <f t="array" aca="1" ref="J462" ca="1">IFERROR(ROUND(LOOKUP(9.99999999999999E+307,--MID(VLOOKUP(A462,'FBS input file'!A:L,10,0),MIN(FIND({0,1,2,3,4,5,6,7,8,9},VLOOKUP(A462,'FBS input file'!A:L,10,0)&amp;"0123456789")),ROW(INDIRECT("1:20")))),0),0)</f>
        <v>0</v>
      </c>
      <c r="K462" t="str" cm="1">
        <f t="array" ref="K462">_xlfn.IFS(ISNUMBER(SEARCH("*severe*",VLOOKUP(A462,'FBS input file'!A:M,10,0)))=TRUE,"Severe LB",ISNUMBER(SEARCH("*LB*",VLOOKUP(A462,'FBS input file'!A:M,10,0)))=TRUE,"LB",ISNUMBER(SEARCH("*LB*",VLOOKUP(A462,'FBS input file'!A:M,10,0)))=FALSE,"No")</f>
        <v>No</v>
      </c>
      <c r="L462" t="str" cm="1">
        <f t="array" ref="L462">IF(D462="Binding",IFERROR(_xlfn.IFS(AND(H462&gt;=$H$1,I462&gt;=$I$1),"Binding",AND(H462&gt;=$H$1,OR(J462&gt;=$J$1,K462="LB")),"Binding",AND(I462&gt;=$I$1,OR(J462&gt;=$J$1,K462="LB")),"Binding",K462="Severe LB","Binding"),"Not Binding"),"-")</f>
        <v>-</v>
      </c>
      <c r="M462">
        <f>IFERROR(_xlfn.NUMBERVALUE(VLOOKUP(A462,'FBS input file'!A:L,12,0)),"No")</f>
        <v>0</v>
      </c>
      <c r="N462" t="str">
        <f>VLOOKUP(A462,'All Plates'!A:K,3,0)</f>
        <v>Consistent Expert</v>
      </c>
      <c r="O462" t="str">
        <f>VLOOKUP(A462,'All Plates'!A:K,7,0)</f>
        <v>medium purity*</v>
      </c>
      <c r="P462">
        <f t="shared" si="25"/>
        <v>-10000</v>
      </c>
      <c r="Q462" s="53">
        <f t="shared" si="26"/>
        <v>0</v>
      </c>
    </row>
    <row r="463" spans="1:17" x14ac:dyDescent="0.25">
      <c r="A463" t="str">
        <f>'All Plates'!A450</f>
        <v>P5_F05</v>
      </c>
      <c r="B463" s="5" t="str">
        <f>'All Plates'!J450</f>
        <v>9990531964</v>
      </c>
      <c r="C463" t="s">
        <v>4669</v>
      </c>
      <c r="D463" t="str">
        <f>IFERROR('All Plates'!K450,"Not Binding")</f>
        <v>Not Binding</v>
      </c>
      <c r="E463" t="str">
        <f>IF(ISNUMBER(SEARCH("Waterlogsy",VLOOKUP(A463,'FBS input file'!A:I,9,0))),"Yes","No")</f>
        <v>No</v>
      </c>
      <c r="F463" t="str">
        <f>IF(ISNUMBER(SEARCH("T2",VLOOKUP(A463,'FBS input file'!A:I,9,0))),"Yes","No")</f>
        <v>No</v>
      </c>
      <c r="G463" t="str">
        <f>IF(ISNUMBER(SEARCH("1D",VLOOKUP(A463,'FBS input file'!A:I,9,0))),"Yes","No")</f>
        <v>No</v>
      </c>
      <c r="H463" s="57">
        <f>IFERROR(_xlfn.NUMBERVALUE(VLOOKUP(A463,'FBS input file'!A:M,13,0)),0)</f>
        <v>0</v>
      </c>
      <c r="I463" s="55">
        <f>IFERROR(_xlfn.NUMBERVALUE(VLOOKUP(A463,'FBS input file'!A:M,11,0)),0)</f>
        <v>0</v>
      </c>
      <c r="J463" s="76" cm="1">
        <f t="array" aca="1" ref="J463" ca="1">IFERROR(ROUND(LOOKUP(9.99999999999999E+307,--MID(VLOOKUP(A463,'FBS input file'!A:L,10,0),MIN(FIND({0,1,2,3,4,5,6,7,8,9},VLOOKUP(A463,'FBS input file'!A:L,10,0)&amp;"0123456789")),ROW(INDIRECT("1:20")))),0),0)</f>
        <v>0</v>
      </c>
      <c r="K463" t="str" cm="1">
        <f t="array" ref="K463">_xlfn.IFS(ISNUMBER(SEARCH("*severe*",VLOOKUP(A463,'FBS input file'!A:M,10,0)))=TRUE,"Severe LB",ISNUMBER(SEARCH("*LB*",VLOOKUP(A463,'FBS input file'!A:M,10,0)))=TRUE,"LB",ISNUMBER(SEARCH("*LB*",VLOOKUP(A463,'FBS input file'!A:M,10,0)))=FALSE,"No")</f>
        <v>No</v>
      </c>
      <c r="L463" t="str" cm="1">
        <f t="array" ref="L463">IF(D463="Binding",IFERROR(_xlfn.IFS(AND(H463&gt;=$H$1,I463&gt;=$I$1),"Binding",AND(H463&gt;=$H$1,OR(J463&gt;=$J$1,K463="LB")),"Binding",AND(I463&gt;=$I$1,OR(J463&gt;=$J$1,K463="LB")),"Binding",K463="Severe LB","Binding"),"Not Binding"),"-")</f>
        <v>-</v>
      </c>
      <c r="M463">
        <f>IFERROR(_xlfn.NUMBERVALUE(VLOOKUP(A463,'FBS input file'!A:L,12,0)),"No")</f>
        <v>0</v>
      </c>
      <c r="N463" t="str">
        <f>VLOOKUP(A463,'All Plates'!A:K,3,0)</f>
        <v>Inconsistent Expert</v>
      </c>
      <c r="O463" t="str">
        <f>VLOOKUP(A463,'All Plates'!A:K,7,0)</f>
        <v>low solubility</v>
      </c>
      <c r="P463">
        <f t="shared" si="25"/>
        <v>-10000</v>
      </c>
      <c r="Q463" s="53">
        <f t="shared" si="26"/>
        <v>0</v>
      </c>
    </row>
    <row r="464" spans="1:17" x14ac:dyDescent="0.25">
      <c r="A464" t="str">
        <f>'All Plates'!A451</f>
        <v>P5_F06</v>
      </c>
      <c r="B464" s="5" t="str">
        <f>'All Plates'!J451</f>
        <v>9990531965</v>
      </c>
      <c r="C464" t="s">
        <v>4670</v>
      </c>
      <c r="D464" t="str">
        <f>IFERROR('All Plates'!K451,"Not Binding")</f>
        <v>Not Binding</v>
      </c>
      <c r="E464" t="str">
        <f>IF(ISNUMBER(SEARCH("Waterlogsy",VLOOKUP(A464,'FBS input file'!A:I,9,0))),"Yes","No")</f>
        <v>No</v>
      </c>
      <c r="F464" t="str">
        <f>IF(ISNUMBER(SEARCH("T2",VLOOKUP(A464,'FBS input file'!A:I,9,0))),"Yes","No")</f>
        <v>No</v>
      </c>
      <c r="G464" t="str">
        <f>IF(ISNUMBER(SEARCH("1D",VLOOKUP(A464,'FBS input file'!A:I,9,0))),"Yes","No")</f>
        <v>No</v>
      </c>
      <c r="H464" s="57">
        <f>IFERROR(_xlfn.NUMBERVALUE(VLOOKUP(A464,'FBS input file'!A:M,13,0)),0)</f>
        <v>0</v>
      </c>
      <c r="I464" s="55">
        <f>IFERROR(_xlfn.NUMBERVALUE(VLOOKUP(A464,'FBS input file'!A:M,11,0)),0)</f>
        <v>0</v>
      </c>
      <c r="J464" s="76" cm="1">
        <f t="array" aca="1" ref="J464" ca="1">IFERROR(ROUND(LOOKUP(9.99999999999999E+307,--MID(VLOOKUP(A464,'FBS input file'!A:L,10,0),MIN(FIND({0,1,2,3,4,5,6,7,8,9},VLOOKUP(A464,'FBS input file'!A:L,10,0)&amp;"0123456789")),ROW(INDIRECT("1:20")))),0),0)</f>
        <v>0</v>
      </c>
      <c r="K464" t="str" cm="1">
        <f t="array" ref="K464">_xlfn.IFS(ISNUMBER(SEARCH("*severe*",VLOOKUP(A464,'FBS input file'!A:M,10,0)))=TRUE,"Severe LB",ISNUMBER(SEARCH("*LB*",VLOOKUP(A464,'FBS input file'!A:M,10,0)))=TRUE,"LB",ISNUMBER(SEARCH("*LB*",VLOOKUP(A464,'FBS input file'!A:M,10,0)))=FALSE,"No")</f>
        <v>No</v>
      </c>
      <c r="L464" t="str" cm="1">
        <f t="array" ref="L464">IF(D464="Binding",IFERROR(_xlfn.IFS(AND(H464&gt;=$H$1,I464&gt;=$I$1),"Binding",AND(H464&gt;=$H$1,OR(J464&gt;=$J$1,K464="LB")),"Binding",AND(I464&gt;=$I$1,OR(J464&gt;=$J$1,K464="LB")),"Binding",K464="Severe LB","Binding"),"Not Binding"),"-")</f>
        <v>-</v>
      </c>
      <c r="M464">
        <f>IFERROR(_xlfn.NUMBERVALUE(VLOOKUP(A464,'FBS input file'!A:L,12,0)),"No")</f>
        <v>0</v>
      </c>
      <c r="N464" t="str">
        <f>VLOOKUP(A464,'All Plates'!A:K,3,0)</f>
        <v>Consistent Expert</v>
      </c>
      <c r="O464" t="str">
        <f>VLOOKUP(A464,'All Plates'!A:K,7,0)</f>
        <v>very high purity</v>
      </c>
      <c r="P464">
        <f t="shared" si="25"/>
        <v>-10000</v>
      </c>
      <c r="Q464" s="53">
        <f t="shared" si="26"/>
        <v>0</v>
      </c>
    </row>
    <row r="465" spans="1:17" x14ac:dyDescent="0.25">
      <c r="A465" t="str">
        <f>'All Plates'!A452</f>
        <v>P5_F07</v>
      </c>
      <c r="B465" s="5" t="str">
        <f>'All Plates'!J452</f>
        <v>9990531966</v>
      </c>
      <c r="C465" t="s">
        <v>4671</v>
      </c>
      <c r="D465" t="str">
        <f>IFERROR('All Plates'!K452,"Not Binding")</f>
        <v>Not Binding</v>
      </c>
      <c r="E465" t="str">
        <f>IF(ISNUMBER(SEARCH("Waterlogsy",VLOOKUP(A465,'FBS input file'!A:I,9,0))),"Yes","No")</f>
        <v>No</v>
      </c>
      <c r="F465" t="str">
        <f>IF(ISNUMBER(SEARCH("T2",VLOOKUP(A465,'FBS input file'!A:I,9,0))),"Yes","No")</f>
        <v>No</v>
      </c>
      <c r="G465" t="str">
        <f>IF(ISNUMBER(SEARCH("1D",VLOOKUP(A465,'FBS input file'!A:I,9,0))),"Yes","No")</f>
        <v>No</v>
      </c>
      <c r="H465" s="57">
        <f>IFERROR(_xlfn.NUMBERVALUE(VLOOKUP(A465,'FBS input file'!A:M,13,0)),0)</f>
        <v>0</v>
      </c>
      <c r="I465" s="55">
        <f>IFERROR(_xlfn.NUMBERVALUE(VLOOKUP(A465,'FBS input file'!A:M,11,0)),0)</f>
        <v>0</v>
      </c>
      <c r="J465" s="76" cm="1">
        <f t="array" aca="1" ref="J465" ca="1">IFERROR(ROUND(LOOKUP(9.99999999999999E+307,--MID(VLOOKUP(A465,'FBS input file'!A:L,10,0),MIN(FIND({0,1,2,3,4,5,6,7,8,9},VLOOKUP(A465,'FBS input file'!A:L,10,0)&amp;"0123456789")),ROW(INDIRECT("1:20")))),0),0)</f>
        <v>0</v>
      </c>
      <c r="K465" t="str" cm="1">
        <f t="array" ref="K465">_xlfn.IFS(ISNUMBER(SEARCH("*severe*",VLOOKUP(A465,'FBS input file'!A:M,10,0)))=TRUE,"Severe LB",ISNUMBER(SEARCH("*LB*",VLOOKUP(A465,'FBS input file'!A:M,10,0)))=TRUE,"LB",ISNUMBER(SEARCH("*LB*",VLOOKUP(A465,'FBS input file'!A:M,10,0)))=FALSE,"No")</f>
        <v>No</v>
      </c>
      <c r="L465" t="str" cm="1">
        <f t="array" ref="L465">IF(D465="Binding",IFERROR(_xlfn.IFS(AND(H465&gt;=$H$1,I465&gt;=$I$1),"Binding",AND(H465&gt;=$H$1,OR(J465&gt;=$J$1,K465="LB")),"Binding",AND(I465&gt;=$I$1,OR(J465&gt;=$J$1,K465="LB")),"Binding",K465="Severe LB","Binding"),"Not Binding"),"-")</f>
        <v>-</v>
      </c>
      <c r="M465">
        <f>IFERROR(_xlfn.NUMBERVALUE(VLOOKUP(A465,'FBS input file'!A:L,12,0)),"No")</f>
        <v>0</v>
      </c>
      <c r="N465" t="str">
        <f>VLOOKUP(A465,'All Plates'!A:K,3,0)</f>
        <v>Consistent Expert</v>
      </c>
      <c r="O465" t="str">
        <f>VLOOKUP(A465,'All Plates'!A:K,7,0)</f>
        <v>very high purity*</v>
      </c>
      <c r="P465">
        <f t="shared" si="25"/>
        <v>-10000</v>
      </c>
      <c r="Q465" s="53">
        <f t="shared" si="26"/>
        <v>0</v>
      </c>
    </row>
    <row r="466" spans="1:17" x14ac:dyDescent="0.25">
      <c r="A466" t="str">
        <f>'All Plates'!A453</f>
        <v>P5_F08</v>
      </c>
      <c r="B466" s="5" t="str">
        <f>'All Plates'!J453</f>
        <v>9990531967</v>
      </c>
      <c r="C466" t="s">
        <v>4672</v>
      </c>
      <c r="D466" t="str">
        <f>IFERROR('All Plates'!K453,"Not Binding")</f>
        <v>Not Binding</v>
      </c>
      <c r="E466" t="str">
        <f>IF(ISNUMBER(SEARCH("Waterlogsy",VLOOKUP(A466,'FBS input file'!A:I,9,0))),"Yes","No")</f>
        <v>No</v>
      </c>
      <c r="F466" t="str">
        <f>IF(ISNUMBER(SEARCH("T2",VLOOKUP(A466,'FBS input file'!A:I,9,0))),"Yes","No")</f>
        <v>No</v>
      </c>
      <c r="G466" t="str">
        <f>IF(ISNUMBER(SEARCH("1D",VLOOKUP(A466,'FBS input file'!A:I,9,0))),"Yes","No")</f>
        <v>No</v>
      </c>
      <c r="H466" s="57">
        <f>IFERROR(_xlfn.NUMBERVALUE(VLOOKUP(A466,'FBS input file'!A:M,13,0)),0)</f>
        <v>0</v>
      </c>
      <c r="I466" s="55">
        <f>IFERROR(_xlfn.NUMBERVALUE(VLOOKUP(A466,'FBS input file'!A:M,11,0)),0)</f>
        <v>0</v>
      </c>
      <c r="J466" s="76" cm="1">
        <f t="array" aca="1" ref="J466" ca="1">IFERROR(ROUND(LOOKUP(9.99999999999999E+307,--MID(VLOOKUP(A466,'FBS input file'!A:L,10,0),MIN(FIND({0,1,2,3,4,5,6,7,8,9},VLOOKUP(A466,'FBS input file'!A:L,10,0)&amp;"0123456789")),ROW(INDIRECT("1:20")))),0),0)</f>
        <v>0</v>
      </c>
      <c r="K466" t="str" cm="1">
        <f t="array" ref="K466">_xlfn.IFS(ISNUMBER(SEARCH("*severe*",VLOOKUP(A466,'FBS input file'!A:M,10,0)))=TRUE,"Severe LB",ISNUMBER(SEARCH("*LB*",VLOOKUP(A466,'FBS input file'!A:M,10,0)))=TRUE,"LB",ISNUMBER(SEARCH("*LB*",VLOOKUP(A466,'FBS input file'!A:M,10,0)))=FALSE,"No")</f>
        <v>No</v>
      </c>
      <c r="L466" t="str" cm="1">
        <f t="array" ref="L466">IF(D466="Binding",IFERROR(_xlfn.IFS(AND(H466&gt;=$H$1,I466&gt;=$I$1),"Binding",AND(H466&gt;=$H$1,OR(J466&gt;=$J$1,K466="LB")),"Binding",AND(I466&gt;=$I$1,OR(J466&gt;=$J$1,K466="LB")),"Binding",K466="Severe LB","Binding"),"Not Binding"),"-")</f>
        <v>-</v>
      </c>
      <c r="M466">
        <f>IFERROR(_xlfn.NUMBERVALUE(VLOOKUP(A466,'FBS input file'!A:L,12,0)),"No")</f>
        <v>0</v>
      </c>
      <c r="N466" t="str">
        <f>VLOOKUP(A466,'All Plates'!A:K,3,0)</f>
        <v>Consistent Expert</v>
      </c>
      <c r="O466" t="str">
        <f>VLOOKUP(A466,'All Plates'!A:K,7,0)</f>
        <v>medium purity*</v>
      </c>
      <c r="P466">
        <f t="shared" si="25"/>
        <v>-10000</v>
      </c>
      <c r="Q466" s="53">
        <f t="shared" si="26"/>
        <v>0</v>
      </c>
    </row>
    <row r="467" spans="1:17" x14ac:dyDescent="0.25">
      <c r="A467" t="str">
        <f>'All Plates'!A454</f>
        <v>P5_F09</v>
      </c>
      <c r="B467" s="5" t="str">
        <f>'All Plates'!J454</f>
        <v>9990531968</v>
      </c>
      <c r="C467" t="s">
        <v>4673</v>
      </c>
      <c r="D467" t="str">
        <f>IFERROR('All Plates'!K454,"Not Binding")</f>
        <v>Not Binding</v>
      </c>
      <c r="E467" t="str">
        <f>IF(ISNUMBER(SEARCH("Waterlogsy",VLOOKUP(A467,'FBS input file'!A:I,9,0))),"Yes","No")</f>
        <v>No</v>
      </c>
      <c r="F467" t="str">
        <f>IF(ISNUMBER(SEARCH("T2",VLOOKUP(A467,'FBS input file'!A:I,9,0))),"Yes","No")</f>
        <v>No</v>
      </c>
      <c r="G467" t="str">
        <f>IF(ISNUMBER(SEARCH("1D",VLOOKUP(A467,'FBS input file'!A:I,9,0))),"Yes","No")</f>
        <v>No</v>
      </c>
      <c r="H467" s="57">
        <f>IFERROR(_xlfn.NUMBERVALUE(VLOOKUP(A467,'FBS input file'!A:M,13,0)),0)</f>
        <v>0</v>
      </c>
      <c r="I467" s="55">
        <f>IFERROR(_xlfn.NUMBERVALUE(VLOOKUP(A467,'FBS input file'!A:M,11,0)),0)</f>
        <v>0</v>
      </c>
      <c r="J467" s="76" cm="1">
        <f t="array" aca="1" ref="J467" ca="1">IFERROR(ROUND(LOOKUP(9.99999999999999E+307,--MID(VLOOKUP(A467,'FBS input file'!A:L,10,0),MIN(FIND({0,1,2,3,4,5,6,7,8,9},VLOOKUP(A467,'FBS input file'!A:L,10,0)&amp;"0123456789")),ROW(INDIRECT("1:20")))),0),0)</f>
        <v>0</v>
      </c>
      <c r="K467" t="str" cm="1">
        <f t="array" ref="K467">_xlfn.IFS(ISNUMBER(SEARCH("*severe*",VLOOKUP(A467,'FBS input file'!A:M,10,0)))=TRUE,"Severe LB",ISNUMBER(SEARCH("*LB*",VLOOKUP(A467,'FBS input file'!A:M,10,0)))=TRUE,"LB",ISNUMBER(SEARCH("*LB*",VLOOKUP(A467,'FBS input file'!A:M,10,0)))=FALSE,"No")</f>
        <v>No</v>
      </c>
      <c r="L467" t="str" cm="1">
        <f t="array" ref="L467">IF(D467="Binding",IFERROR(_xlfn.IFS(AND(H467&gt;=$H$1,I467&gt;=$I$1),"Binding",AND(H467&gt;=$H$1,OR(J467&gt;=$J$1,K467="LB")),"Binding",AND(I467&gt;=$I$1,OR(J467&gt;=$J$1,K467="LB")),"Binding",K467="Severe LB","Binding"),"Not Binding"),"-")</f>
        <v>-</v>
      </c>
      <c r="M467">
        <f>IFERROR(_xlfn.NUMBERVALUE(VLOOKUP(A467,'FBS input file'!A:L,12,0)),"No")</f>
        <v>0</v>
      </c>
      <c r="N467" t="str">
        <f>VLOOKUP(A467,'All Plates'!A:K,3,0)</f>
        <v>Consistent Expert</v>
      </c>
      <c r="O467" t="str">
        <f>VLOOKUP(A467,'All Plates'!A:K,7,0)</f>
        <v>very high purity*</v>
      </c>
      <c r="P467">
        <f t="shared" si="25"/>
        <v>-10000</v>
      </c>
      <c r="Q467" s="53">
        <f t="shared" si="26"/>
        <v>0</v>
      </c>
    </row>
    <row r="468" spans="1:17" x14ac:dyDescent="0.25">
      <c r="A468" t="str">
        <f>'All Plates'!A455</f>
        <v>P5_F10</v>
      </c>
      <c r="B468" s="5" t="str">
        <f>'All Plates'!J455</f>
        <v>9990531969</v>
      </c>
      <c r="C468" t="s">
        <v>4674</v>
      </c>
      <c r="D468" t="str">
        <f>IFERROR('All Plates'!K455,"Not Binding")</f>
        <v>Not Binding</v>
      </c>
      <c r="E468" t="str">
        <f>IF(ISNUMBER(SEARCH("Waterlogsy",VLOOKUP(A468,'FBS input file'!A:I,9,0))),"Yes","No")</f>
        <v>No</v>
      </c>
      <c r="F468" t="str">
        <f>IF(ISNUMBER(SEARCH("T2",VLOOKUP(A468,'FBS input file'!A:I,9,0))),"Yes","No")</f>
        <v>No</v>
      </c>
      <c r="G468" t="str">
        <f>IF(ISNUMBER(SEARCH("1D",VLOOKUP(A468,'FBS input file'!A:I,9,0))),"Yes","No")</f>
        <v>No</v>
      </c>
      <c r="H468" s="57">
        <f>IFERROR(_xlfn.NUMBERVALUE(VLOOKUP(A468,'FBS input file'!A:M,13,0)),0)</f>
        <v>0</v>
      </c>
      <c r="I468" s="55">
        <f>IFERROR(_xlfn.NUMBERVALUE(VLOOKUP(A468,'FBS input file'!A:M,11,0)),0)</f>
        <v>0</v>
      </c>
      <c r="J468" s="76" cm="1">
        <f t="array" aca="1" ref="J468" ca="1">IFERROR(ROUND(LOOKUP(9.99999999999999E+307,--MID(VLOOKUP(A468,'FBS input file'!A:L,10,0),MIN(FIND({0,1,2,3,4,5,6,7,8,9},VLOOKUP(A468,'FBS input file'!A:L,10,0)&amp;"0123456789")),ROW(INDIRECT("1:20")))),0),0)</f>
        <v>0</v>
      </c>
      <c r="K468" t="str" cm="1">
        <f t="array" ref="K468">_xlfn.IFS(ISNUMBER(SEARCH("*severe*",VLOOKUP(A468,'FBS input file'!A:M,10,0)))=TRUE,"Severe LB",ISNUMBER(SEARCH("*LB*",VLOOKUP(A468,'FBS input file'!A:M,10,0)))=TRUE,"LB",ISNUMBER(SEARCH("*LB*",VLOOKUP(A468,'FBS input file'!A:M,10,0)))=FALSE,"No")</f>
        <v>No</v>
      </c>
      <c r="L468" t="str" cm="1">
        <f t="array" ref="L468">IF(D468="Binding",IFERROR(_xlfn.IFS(AND(H468&gt;=$H$1,I468&gt;=$I$1),"Binding",AND(H468&gt;=$H$1,OR(J468&gt;=$J$1,K468="LB")),"Binding",AND(I468&gt;=$I$1,OR(J468&gt;=$J$1,K468="LB")),"Binding",K468="Severe LB","Binding"),"Not Binding"),"-")</f>
        <v>-</v>
      </c>
      <c r="M468">
        <f>IFERROR(_xlfn.NUMBERVALUE(VLOOKUP(A468,'FBS input file'!A:L,12,0)),"No")</f>
        <v>0</v>
      </c>
      <c r="N468" t="str">
        <f>VLOOKUP(A468,'All Plates'!A:K,3,0)</f>
        <v>Consistent Expert</v>
      </c>
      <c r="O468" t="str">
        <f>VLOOKUP(A468,'All Plates'!A:K,7,0)</f>
        <v>very high purity*</v>
      </c>
      <c r="P468">
        <f t="shared" si="25"/>
        <v>-10000</v>
      </c>
      <c r="Q468" s="53">
        <f t="shared" si="26"/>
        <v>0</v>
      </c>
    </row>
    <row r="469" spans="1:17" x14ac:dyDescent="0.25">
      <c r="A469" t="str">
        <f>'All Plates'!A456</f>
        <v>P5_F11</v>
      </c>
      <c r="B469" s="5" t="str">
        <f>'All Plates'!J456</f>
        <v>9990531970</v>
      </c>
      <c r="C469" t="s">
        <v>4675</v>
      </c>
      <c r="D469" t="str">
        <f>IFERROR('All Plates'!K456,"Not Binding")</f>
        <v>Not Binding</v>
      </c>
      <c r="E469" t="str">
        <f>IF(ISNUMBER(SEARCH("Waterlogsy",VLOOKUP(A469,'FBS input file'!A:I,9,0))),"Yes","No")</f>
        <v>No</v>
      </c>
      <c r="F469" t="str">
        <f>IF(ISNUMBER(SEARCH("T2",VLOOKUP(A469,'FBS input file'!A:I,9,0))),"Yes","No")</f>
        <v>No</v>
      </c>
      <c r="G469" t="str">
        <f>IF(ISNUMBER(SEARCH("1D",VLOOKUP(A469,'FBS input file'!A:I,9,0))),"Yes","No")</f>
        <v>No</v>
      </c>
      <c r="H469" s="57">
        <f>IFERROR(_xlfn.NUMBERVALUE(VLOOKUP(A469,'FBS input file'!A:M,13,0)),0)</f>
        <v>0</v>
      </c>
      <c r="I469" s="55">
        <f>IFERROR(_xlfn.NUMBERVALUE(VLOOKUP(A469,'FBS input file'!A:M,11,0)),0)</f>
        <v>0</v>
      </c>
      <c r="J469" s="76" cm="1">
        <f t="array" aca="1" ref="J469" ca="1">IFERROR(ROUND(LOOKUP(9.99999999999999E+307,--MID(VLOOKUP(A469,'FBS input file'!A:L,10,0),MIN(FIND({0,1,2,3,4,5,6,7,8,9},VLOOKUP(A469,'FBS input file'!A:L,10,0)&amp;"0123456789")),ROW(INDIRECT("1:20")))),0),0)</f>
        <v>0</v>
      </c>
      <c r="K469" t="str" cm="1">
        <f t="array" ref="K469">_xlfn.IFS(ISNUMBER(SEARCH("*severe*",VLOOKUP(A469,'FBS input file'!A:M,10,0)))=TRUE,"Severe LB",ISNUMBER(SEARCH("*LB*",VLOOKUP(A469,'FBS input file'!A:M,10,0)))=TRUE,"LB",ISNUMBER(SEARCH("*LB*",VLOOKUP(A469,'FBS input file'!A:M,10,0)))=FALSE,"No")</f>
        <v>No</v>
      </c>
      <c r="L469" t="str" cm="1">
        <f t="array" ref="L469">IF(D469="Binding",IFERROR(_xlfn.IFS(AND(H469&gt;=$H$1,I469&gt;=$I$1),"Binding",AND(H469&gt;=$H$1,OR(J469&gt;=$J$1,K469="LB")),"Binding",AND(I469&gt;=$I$1,OR(J469&gt;=$J$1,K469="LB")),"Binding",K469="Severe LB","Binding"),"Not Binding"),"-")</f>
        <v>-</v>
      </c>
      <c r="M469">
        <f>IFERROR(_xlfn.NUMBERVALUE(VLOOKUP(A469,'FBS input file'!A:L,12,0)),"No")</f>
        <v>0</v>
      </c>
      <c r="N469" t="str">
        <f>VLOOKUP(A469,'All Plates'!A:K,3,0)</f>
        <v>Consistent Expert</v>
      </c>
      <c r="O469" t="str">
        <f>VLOOKUP(A469,'All Plates'!A:K,7,0)</f>
        <v>very high purity</v>
      </c>
      <c r="P469">
        <f t="shared" si="25"/>
        <v>-10000</v>
      </c>
      <c r="Q469" s="53">
        <f t="shared" si="26"/>
        <v>0</v>
      </c>
    </row>
    <row r="470" spans="1:17" x14ac:dyDescent="0.25">
      <c r="A470" t="str">
        <f>'All Plates'!A457</f>
        <v>P5_F12</v>
      </c>
      <c r="B470" s="5" t="str">
        <f>'All Plates'!J457</f>
        <v>9990531782</v>
      </c>
      <c r="C470" t="s">
        <v>4676</v>
      </c>
      <c r="D470" t="str">
        <f>IFERROR('All Plates'!K457,"Not Binding")</f>
        <v>Not Binding</v>
      </c>
      <c r="E470" t="str">
        <f>IF(ISNUMBER(SEARCH("Waterlogsy",VLOOKUP(A470,'FBS input file'!A:I,9,0))),"Yes","No")</f>
        <v>No</v>
      </c>
      <c r="F470" t="str">
        <f>IF(ISNUMBER(SEARCH("T2",VLOOKUP(A470,'FBS input file'!A:I,9,0))),"Yes","No")</f>
        <v>No</v>
      </c>
      <c r="G470" t="str">
        <f>IF(ISNUMBER(SEARCH("1D",VLOOKUP(A470,'FBS input file'!A:I,9,0))),"Yes","No")</f>
        <v>No</v>
      </c>
      <c r="H470" s="57">
        <f>IFERROR(_xlfn.NUMBERVALUE(VLOOKUP(A470,'FBS input file'!A:M,13,0)),0)</f>
        <v>0</v>
      </c>
      <c r="I470" s="55">
        <f>IFERROR(_xlfn.NUMBERVALUE(VLOOKUP(A470,'FBS input file'!A:M,11,0)),0)</f>
        <v>0</v>
      </c>
      <c r="J470" s="76" cm="1">
        <f t="array" aca="1" ref="J470" ca="1">IFERROR(ROUND(LOOKUP(9.99999999999999E+307,--MID(VLOOKUP(A470,'FBS input file'!A:L,10,0),MIN(FIND({0,1,2,3,4,5,6,7,8,9},VLOOKUP(A470,'FBS input file'!A:L,10,0)&amp;"0123456789")),ROW(INDIRECT("1:20")))),0),0)</f>
        <v>0</v>
      </c>
      <c r="K470" t="str" cm="1">
        <f t="array" ref="K470">_xlfn.IFS(ISNUMBER(SEARCH("*severe*",VLOOKUP(A470,'FBS input file'!A:M,10,0)))=TRUE,"Severe LB",ISNUMBER(SEARCH("*LB*",VLOOKUP(A470,'FBS input file'!A:M,10,0)))=TRUE,"LB",ISNUMBER(SEARCH("*LB*",VLOOKUP(A470,'FBS input file'!A:M,10,0)))=FALSE,"No")</f>
        <v>No</v>
      </c>
      <c r="L470" t="str" cm="1">
        <f t="array" ref="L470">IF(D470="Binding",IFERROR(_xlfn.IFS(AND(H470&gt;=$H$1,I470&gt;=$I$1),"Binding",AND(H470&gt;=$H$1,OR(J470&gt;=$J$1,K470="LB")),"Binding",AND(I470&gt;=$I$1,OR(J470&gt;=$J$1,K470="LB")),"Binding",K470="Severe LB","Binding"),"Not Binding"),"-")</f>
        <v>-</v>
      </c>
      <c r="M470">
        <f>IFERROR(_xlfn.NUMBERVALUE(VLOOKUP(A470,'FBS input file'!A:L,12,0)),"No")</f>
        <v>0</v>
      </c>
      <c r="N470" t="str">
        <f>VLOOKUP(A470,'All Plates'!A:K,3,0)</f>
        <v>Consistent Expert</v>
      </c>
      <c r="O470" t="str">
        <f>VLOOKUP(A470,'All Plates'!A:K,7,0)</f>
        <v>addtional signals or too few signals</v>
      </c>
      <c r="P470">
        <f t="shared" si="25"/>
        <v>-10000</v>
      </c>
      <c r="Q470" s="53">
        <f t="shared" si="26"/>
        <v>0</v>
      </c>
    </row>
    <row r="471" spans="1:17" x14ac:dyDescent="0.25">
      <c r="A471" t="str">
        <f>'All Plates'!A458</f>
        <v>P5_G01</v>
      </c>
      <c r="B471" s="5" t="str">
        <f>'All Plates'!J458</f>
        <v>9990531959</v>
      </c>
      <c r="C471" t="s">
        <v>4677</v>
      </c>
      <c r="D471" t="str">
        <f>IFERROR('All Plates'!K458,"Not Binding")</f>
        <v>Not Binding</v>
      </c>
      <c r="E471" t="str">
        <f>IF(ISNUMBER(SEARCH("Waterlogsy",VLOOKUP(A471,'FBS input file'!A:I,9,0))),"Yes","No")</f>
        <v>No</v>
      </c>
      <c r="F471" t="str">
        <f>IF(ISNUMBER(SEARCH("T2",VLOOKUP(A471,'FBS input file'!A:I,9,0))),"Yes","No")</f>
        <v>No</v>
      </c>
      <c r="G471" t="str">
        <f>IF(ISNUMBER(SEARCH("1D",VLOOKUP(A471,'FBS input file'!A:I,9,0))),"Yes","No")</f>
        <v>No</v>
      </c>
      <c r="H471" s="57">
        <f>IFERROR(_xlfn.NUMBERVALUE(VLOOKUP(A471,'FBS input file'!A:M,13,0)),0)</f>
        <v>0</v>
      </c>
      <c r="I471" s="55">
        <f>IFERROR(_xlfn.NUMBERVALUE(VLOOKUP(A471,'FBS input file'!A:M,11,0)),0)</f>
        <v>0</v>
      </c>
      <c r="J471" s="76" cm="1">
        <f t="array" aca="1" ref="J471" ca="1">IFERROR(ROUND(LOOKUP(9.99999999999999E+307,--MID(VLOOKUP(A471,'FBS input file'!A:L,10,0),MIN(FIND({0,1,2,3,4,5,6,7,8,9},VLOOKUP(A471,'FBS input file'!A:L,10,0)&amp;"0123456789")),ROW(INDIRECT("1:20")))),0),0)</f>
        <v>0</v>
      </c>
      <c r="K471" t="str" cm="1">
        <f t="array" ref="K471">_xlfn.IFS(ISNUMBER(SEARCH("*severe*",VLOOKUP(A471,'FBS input file'!A:M,10,0)))=TRUE,"Severe LB",ISNUMBER(SEARCH("*LB*",VLOOKUP(A471,'FBS input file'!A:M,10,0)))=TRUE,"LB",ISNUMBER(SEARCH("*LB*",VLOOKUP(A471,'FBS input file'!A:M,10,0)))=FALSE,"No")</f>
        <v>No</v>
      </c>
      <c r="L471" t="str" cm="1">
        <f t="array" ref="L471">IF(D471="Binding",IFERROR(_xlfn.IFS(AND(H471&gt;=$H$1,I471&gt;=$I$1),"Binding",AND(H471&gt;=$H$1,OR(J471&gt;=$J$1,K471="LB")),"Binding",AND(I471&gt;=$I$1,OR(J471&gt;=$J$1,K471="LB")),"Binding",K471="Severe LB","Binding"),"Not Binding"),"-")</f>
        <v>-</v>
      </c>
      <c r="M471">
        <f>IFERROR(_xlfn.NUMBERVALUE(VLOOKUP(A471,'FBS input file'!A:L,12,0)),"No")</f>
        <v>0</v>
      </c>
      <c r="N471" t="str">
        <f>VLOOKUP(A471,'All Plates'!A:K,3,0)</f>
        <v>Consistent Expert</v>
      </c>
      <c r="O471" t="str">
        <f>VLOOKUP(A471,'All Plates'!A:K,7,0)</f>
        <v>medium purity*</v>
      </c>
      <c r="P471">
        <f t="shared" si="25"/>
        <v>-10000</v>
      </c>
      <c r="Q471" s="53">
        <f t="shared" si="26"/>
        <v>0</v>
      </c>
    </row>
    <row r="472" spans="1:17" x14ac:dyDescent="0.25">
      <c r="A472" t="str">
        <f>'All Plates'!A459</f>
        <v>P5_G02</v>
      </c>
      <c r="B472" s="5" t="str">
        <f>'All Plates'!J459</f>
        <v>9990531958</v>
      </c>
      <c r="C472" t="s">
        <v>4678</v>
      </c>
      <c r="D472" t="str">
        <f>IFERROR('All Plates'!K459,"Not Binding")</f>
        <v>Not Binding</v>
      </c>
      <c r="E472" t="str">
        <f>IF(ISNUMBER(SEARCH("Waterlogsy",VLOOKUP(A472,'FBS input file'!A:I,9,0))),"Yes","No")</f>
        <v>No</v>
      </c>
      <c r="F472" t="str">
        <f>IF(ISNUMBER(SEARCH("T2",VLOOKUP(A472,'FBS input file'!A:I,9,0))),"Yes","No")</f>
        <v>No</v>
      </c>
      <c r="G472" t="str">
        <f>IF(ISNUMBER(SEARCH("1D",VLOOKUP(A472,'FBS input file'!A:I,9,0))),"Yes","No")</f>
        <v>No</v>
      </c>
      <c r="H472" s="57">
        <f>IFERROR(_xlfn.NUMBERVALUE(VLOOKUP(A472,'FBS input file'!A:M,13,0)),0)</f>
        <v>0</v>
      </c>
      <c r="I472" s="55">
        <f>IFERROR(_xlfn.NUMBERVALUE(VLOOKUP(A472,'FBS input file'!A:M,11,0)),0)</f>
        <v>0</v>
      </c>
      <c r="J472" s="76" cm="1">
        <f t="array" aca="1" ref="J472" ca="1">IFERROR(ROUND(LOOKUP(9.99999999999999E+307,--MID(VLOOKUP(A472,'FBS input file'!A:L,10,0),MIN(FIND({0,1,2,3,4,5,6,7,8,9},VLOOKUP(A472,'FBS input file'!A:L,10,0)&amp;"0123456789")),ROW(INDIRECT("1:20")))),0),0)</f>
        <v>0</v>
      </c>
      <c r="K472" t="str" cm="1">
        <f t="array" ref="K472">_xlfn.IFS(ISNUMBER(SEARCH("*severe*",VLOOKUP(A472,'FBS input file'!A:M,10,0)))=TRUE,"Severe LB",ISNUMBER(SEARCH("*LB*",VLOOKUP(A472,'FBS input file'!A:M,10,0)))=TRUE,"LB",ISNUMBER(SEARCH("*LB*",VLOOKUP(A472,'FBS input file'!A:M,10,0)))=FALSE,"No")</f>
        <v>No</v>
      </c>
      <c r="L472" t="str" cm="1">
        <f t="array" ref="L472">IF(D472="Binding",IFERROR(_xlfn.IFS(AND(H472&gt;=$H$1,I472&gt;=$I$1),"Binding",AND(H472&gt;=$H$1,OR(J472&gt;=$J$1,K472="LB")),"Binding",AND(I472&gt;=$I$1,OR(J472&gt;=$J$1,K472="LB")),"Binding",K472="Severe LB","Binding"),"Not Binding"),"-")</f>
        <v>-</v>
      </c>
      <c r="M472">
        <f>IFERROR(_xlfn.NUMBERVALUE(VLOOKUP(A472,'FBS input file'!A:L,12,0)),"No")</f>
        <v>0</v>
      </c>
      <c r="N472" t="str">
        <f>VLOOKUP(A472,'All Plates'!A:K,3,0)</f>
        <v>Consistent Expert</v>
      </c>
      <c r="O472" t="str">
        <f>VLOOKUP(A472,'All Plates'!A:K,7,0)</f>
        <v>very high purity</v>
      </c>
      <c r="P472">
        <f t="shared" si="25"/>
        <v>-10000</v>
      </c>
      <c r="Q472" s="53">
        <f t="shared" si="26"/>
        <v>0</v>
      </c>
    </row>
    <row r="473" spans="1:17" x14ac:dyDescent="0.25">
      <c r="A473" t="str">
        <f>'All Plates'!A460</f>
        <v>P5_G03</v>
      </c>
      <c r="B473" s="5" t="str">
        <f>'All Plates'!J460</f>
        <v>9990531957</v>
      </c>
      <c r="C473" t="s">
        <v>4679</v>
      </c>
      <c r="D473" t="str">
        <f>IFERROR('All Plates'!K460,"Not Binding")</f>
        <v>Not Binding</v>
      </c>
      <c r="E473" t="str">
        <f>IF(ISNUMBER(SEARCH("Waterlogsy",VLOOKUP(A473,'FBS input file'!A:I,9,0))),"Yes","No")</f>
        <v>No</v>
      </c>
      <c r="F473" t="str">
        <f>IF(ISNUMBER(SEARCH("T2",VLOOKUP(A473,'FBS input file'!A:I,9,0))),"Yes","No")</f>
        <v>No</v>
      </c>
      <c r="G473" t="str">
        <f>IF(ISNUMBER(SEARCH("1D",VLOOKUP(A473,'FBS input file'!A:I,9,0))),"Yes","No")</f>
        <v>No</v>
      </c>
      <c r="H473" s="57">
        <f>IFERROR(_xlfn.NUMBERVALUE(VLOOKUP(A473,'FBS input file'!A:M,13,0)),0)</f>
        <v>0</v>
      </c>
      <c r="I473" s="55">
        <f>IFERROR(_xlfn.NUMBERVALUE(VLOOKUP(A473,'FBS input file'!A:M,11,0)),0)</f>
        <v>0</v>
      </c>
      <c r="J473" s="76" cm="1">
        <f t="array" aca="1" ref="J473" ca="1">IFERROR(ROUND(LOOKUP(9.99999999999999E+307,--MID(VLOOKUP(A473,'FBS input file'!A:L,10,0),MIN(FIND({0,1,2,3,4,5,6,7,8,9},VLOOKUP(A473,'FBS input file'!A:L,10,0)&amp;"0123456789")),ROW(INDIRECT("1:20")))),0),0)</f>
        <v>0</v>
      </c>
      <c r="K473" t="str" cm="1">
        <f t="array" ref="K473">_xlfn.IFS(ISNUMBER(SEARCH("*severe*",VLOOKUP(A473,'FBS input file'!A:M,10,0)))=TRUE,"Severe LB",ISNUMBER(SEARCH("*LB*",VLOOKUP(A473,'FBS input file'!A:M,10,0)))=TRUE,"LB",ISNUMBER(SEARCH("*LB*",VLOOKUP(A473,'FBS input file'!A:M,10,0)))=FALSE,"No")</f>
        <v>No</v>
      </c>
      <c r="L473" t="str" cm="1">
        <f t="array" ref="L473">IF(D473="Binding",IFERROR(_xlfn.IFS(AND(H473&gt;=$H$1,I473&gt;=$I$1),"Binding",AND(H473&gt;=$H$1,OR(J473&gt;=$J$1,K473="LB")),"Binding",AND(I473&gt;=$I$1,OR(J473&gt;=$J$1,K473="LB")),"Binding",K473="Severe LB","Binding"),"Not Binding"),"-")</f>
        <v>-</v>
      </c>
      <c r="M473">
        <f>IFERROR(_xlfn.NUMBERVALUE(VLOOKUP(A473,'FBS input file'!A:L,12,0)),"No")</f>
        <v>0</v>
      </c>
      <c r="N473" t="str">
        <f>VLOOKUP(A473,'All Plates'!A:K,3,0)</f>
        <v>Consistent Expert</v>
      </c>
      <c r="O473" t="str">
        <f>VLOOKUP(A473,'All Plates'!A:K,7,0)</f>
        <v>very high purity*</v>
      </c>
      <c r="P473">
        <f t="shared" si="25"/>
        <v>-10000</v>
      </c>
      <c r="Q473" s="53">
        <f t="shared" si="26"/>
        <v>0</v>
      </c>
    </row>
    <row r="474" spans="1:17" x14ac:dyDescent="0.25">
      <c r="A474" t="str">
        <f>'All Plates'!A461</f>
        <v>P5_G04</v>
      </c>
      <c r="B474" s="5" t="str">
        <f>'All Plates'!J461</f>
        <v>9990531956</v>
      </c>
      <c r="C474" t="s">
        <v>4680</v>
      </c>
      <c r="D474" t="str">
        <f>IFERROR('All Plates'!K461,"Not Binding")</f>
        <v>Not Binding</v>
      </c>
      <c r="E474" t="str">
        <f>IF(ISNUMBER(SEARCH("Waterlogsy",VLOOKUP(A474,'FBS input file'!A:I,9,0))),"Yes","No")</f>
        <v>No</v>
      </c>
      <c r="F474" t="str">
        <f>IF(ISNUMBER(SEARCH("T2",VLOOKUP(A474,'FBS input file'!A:I,9,0))),"Yes","No")</f>
        <v>No</v>
      </c>
      <c r="G474" t="str">
        <f>IF(ISNUMBER(SEARCH("1D",VLOOKUP(A474,'FBS input file'!A:I,9,0))),"Yes","No")</f>
        <v>No</v>
      </c>
      <c r="H474" s="57">
        <f>IFERROR(_xlfn.NUMBERVALUE(VLOOKUP(A474,'FBS input file'!A:M,13,0)),0)</f>
        <v>0</v>
      </c>
      <c r="I474" s="55">
        <f>IFERROR(_xlfn.NUMBERVALUE(VLOOKUP(A474,'FBS input file'!A:M,11,0)),0)</f>
        <v>0</v>
      </c>
      <c r="J474" s="76" cm="1">
        <f t="array" aca="1" ref="J474" ca="1">IFERROR(ROUND(LOOKUP(9.99999999999999E+307,--MID(VLOOKUP(A474,'FBS input file'!A:L,10,0),MIN(FIND({0,1,2,3,4,5,6,7,8,9},VLOOKUP(A474,'FBS input file'!A:L,10,0)&amp;"0123456789")),ROW(INDIRECT("1:20")))),0),0)</f>
        <v>0</v>
      </c>
      <c r="K474" t="str" cm="1">
        <f t="array" ref="K474">_xlfn.IFS(ISNUMBER(SEARCH("*severe*",VLOOKUP(A474,'FBS input file'!A:M,10,0)))=TRUE,"Severe LB",ISNUMBER(SEARCH("*LB*",VLOOKUP(A474,'FBS input file'!A:M,10,0)))=TRUE,"LB",ISNUMBER(SEARCH("*LB*",VLOOKUP(A474,'FBS input file'!A:M,10,0)))=FALSE,"No")</f>
        <v>No</v>
      </c>
      <c r="L474" t="str" cm="1">
        <f t="array" ref="L474">IF(D474="Binding",IFERROR(_xlfn.IFS(AND(H474&gt;=$H$1,I474&gt;=$I$1),"Binding",AND(H474&gt;=$H$1,OR(J474&gt;=$J$1,K474="LB")),"Binding",AND(I474&gt;=$I$1,OR(J474&gt;=$J$1,K474="LB")),"Binding",K474="Severe LB","Binding"),"Not Binding"),"-")</f>
        <v>-</v>
      </c>
      <c r="M474">
        <f>IFERROR(_xlfn.NUMBERVALUE(VLOOKUP(A474,'FBS input file'!A:L,12,0)),"No")</f>
        <v>0</v>
      </c>
      <c r="N474" t="str">
        <f>VLOOKUP(A474,'All Plates'!A:K,3,0)</f>
        <v>Consistent Expert</v>
      </c>
      <c r="O474" t="str">
        <f>VLOOKUP(A474,'All Plates'!A:K,7,0)</f>
        <v>very high purity</v>
      </c>
      <c r="P474">
        <f t="shared" si="25"/>
        <v>-10000</v>
      </c>
      <c r="Q474" s="53">
        <f t="shared" si="26"/>
        <v>0</v>
      </c>
    </row>
    <row r="475" spans="1:17" x14ac:dyDescent="0.25">
      <c r="A475" t="str">
        <f>'All Plates'!A462</f>
        <v>P5_G05</v>
      </c>
      <c r="B475" s="5" t="str">
        <f>'All Plates'!J462</f>
        <v>9990531955</v>
      </c>
      <c r="C475" t="s">
        <v>4681</v>
      </c>
      <c r="D475" t="str">
        <f>IFERROR('All Plates'!K462,"Not Binding")</f>
        <v>Not Binding</v>
      </c>
      <c r="E475" t="str">
        <f>IF(ISNUMBER(SEARCH("Waterlogsy",VLOOKUP(A475,'FBS input file'!A:I,9,0))),"Yes","No")</f>
        <v>No</v>
      </c>
      <c r="F475" t="str">
        <f>IF(ISNUMBER(SEARCH("T2",VLOOKUP(A475,'FBS input file'!A:I,9,0))),"Yes","No")</f>
        <v>No</v>
      </c>
      <c r="G475" t="str">
        <f>IF(ISNUMBER(SEARCH("1D",VLOOKUP(A475,'FBS input file'!A:I,9,0))),"Yes","No")</f>
        <v>No</v>
      </c>
      <c r="H475" s="57">
        <f>IFERROR(_xlfn.NUMBERVALUE(VLOOKUP(A475,'FBS input file'!A:M,13,0)),0)</f>
        <v>0</v>
      </c>
      <c r="I475" s="55">
        <f>IFERROR(_xlfn.NUMBERVALUE(VLOOKUP(A475,'FBS input file'!A:M,11,0)),0)</f>
        <v>0</v>
      </c>
      <c r="J475" s="76" cm="1">
        <f t="array" aca="1" ref="J475" ca="1">IFERROR(ROUND(LOOKUP(9.99999999999999E+307,--MID(VLOOKUP(A475,'FBS input file'!A:L,10,0),MIN(FIND({0,1,2,3,4,5,6,7,8,9},VLOOKUP(A475,'FBS input file'!A:L,10,0)&amp;"0123456789")),ROW(INDIRECT("1:20")))),0),0)</f>
        <v>0</v>
      </c>
      <c r="K475" t="str" cm="1">
        <f t="array" ref="K475">_xlfn.IFS(ISNUMBER(SEARCH("*severe*",VLOOKUP(A475,'FBS input file'!A:M,10,0)))=TRUE,"Severe LB",ISNUMBER(SEARCH("*LB*",VLOOKUP(A475,'FBS input file'!A:M,10,0)))=TRUE,"LB",ISNUMBER(SEARCH("*LB*",VLOOKUP(A475,'FBS input file'!A:M,10,0)))=FALSE,"No")</f>
        <v>No</v>
      </c>
      <c r="L475" t="str" cm="1">
        <f t="array" ref="L475">IF(D475="Binding",IFERROR(_xlfn.IFS(AND(H475&gt;=$H$1,I475&gt;=$I$1),"Binding",AND(H475&gt;=$H$1,OR(J475&gt;=$J$1,K475="LB")),"Binding",AND(I475&gt;=$I$1,OR(J475&gt;=$J$1,K475="LB")),"Binding",K475="Severe LB","Binding"),"Not Binding"),"-")</f>
        <v>-</v>
      </c>
      <c r="M475">
        <f>IFERROR(_xlfn.NUMBERVALUE(VLOOKUP(A475,'FBS input file'!A:L,12,0)),"No")</f>
        <v>0</v>
      </c>
      <c r="N475" t="str">
        <f>VLOOKUP(A475,'All Plates'!A:K,3,0)</f>
        <v>Consistent Expert</v>
      </c>
      <c r="O475" t="str">
        <f>VLOOKUP(A475,'All Plates'!A:K,7,0)</f>
        <v>medium purity*</v>
      </c>
      <c r="P475">
        <f t="shared" si="25"/>
        <v>-10000</v>
      </c>
      <c r="Q475" s="53">
        <f t="shared" si="26"/>
        <v>0</v>
      </c>
    </row>
    <row r="476" spans="1:17" x14ac:dyDescent="0.25">
      <c r="A476" t="str">
        <f>'All Plates'!A465</f>
        <v>P5_G08</v>
      </c>
      <c r="B476" s="5" t="str">
        <f>'All Plates'!J465</f>
        <v>9990531952</v>
      </c>
      <c r="C476" t="s">
        <v>4683</v>
      </c>
      <c r="D476" t="str">
        <f>IFERROR('All Plates'!K465,"Not Binding")</f>
        <v>Not Binding</v>
      </c>
      <c r="E476" t="str">
        <f>IF(ISNUMBER(SEARCH("Waterlogsy",VLOOKUP(A476,'FBS input file'!A:I,9,0))),"Yes","No")</f>
        <v>No</v>
      </c>
      <c r="F476" t="str">
        <f>IF(ISNUMBER(SEARCH("T2",VLOOKUP(A476,'FBS input file'!A:I,9,0))),"Yes","No")</f>
        <v>No</v>
      </c>
      <c r="G476" t="str">
        <f>IF(ISNUMBER(SEARCH("1D",VLOOKUP(A476,'FBS input file'!A:I,9,0))),"Yes","No")</f>
        <v>No</v>
      </c>
      <c r="H476" s="57">
        <f>IFERROR(_xlfn.NUMBERVALUE(VLOOKUP(A476,'FBS input file'!A:M,13,0)),0)</f>
        <v>0</v>
      </c>
      <c r="I476" s="55">
        <f>IFERROR(_xlfn.NUMBERVALUE(VLOOKUP(A476,'FBS input file'!A:M,11,0)),0)</f>
        <v>0</v>
      </c>
      <c r="J476" s="76" cm="1">
        <f t="array" aca="1" ref="J476" ca="1">IFERROR(ROUND(LOOKUP(9.99999999999999E+307,--MID(VLOOKUP(A476,'FBS input file'!A:L,10,0),MIN(FIND({0,1,2,3,4,5,6,7,8,9},VLOOKUP(A476,'FBS input file'!A:L,10,0)&amp;"0123456789")),ROW(INDIRECT("1:20")))),0),0)</f>
        <v>0</v>
      </c>
      <c r="K476" t="str" cm="1">
        <f t="array" ref="K476">_xlfn.IFS(ISNUMBER(SEARCH("*severe*",VLOOKUP(A476,'FBS input file'!A:M,10,0)))=TRUE,"Severe LB",ISNUMBER(SEARCH("*LB*",VLOOKUP(A476,'FBS input file'!A:M,10,0)))=TRUE,"LB",ISNUMBER(SEARCH("*LB*",VLOOKUP(A476,'FBS input file'!A:M,10,0)))=FALSE,"No")</f>
        <v>No</v>
      </c>
      <c r="L476" t="str" cm="1">
        <f t="array" ref="L476">IF(D476="Binding",IFERROR(_xlfn.IFS(AND(H476&gt;=$H$1,I476&gt;=$I$1),"Binding",AND(H476&gt;=$H$1,OR(J476&gt;=$J$1,K476="LB")),"Binding",AND(I476&gt;=$I$1,OR(J476&gt;=$J$1,K476="LB")),"Binding",K476="Severe LB","Binding"),"Not Binding"),"-")</f>
        <v>-</v>
      </c>
      <c r="M476">
        <f>IFERROR(_xlfn.NUMBERVALUE(VLOOKUP(A476,'FBS input file'!A:L,12,0)),"No")</f>
        <v>0</v>
      </c>
      <c r="N476" t="str">
        <f>VLOOKUP(A476,'All Plates'!A:K,3,0)</f>
        <v>Inconsistent Expert</v>
      </c>
      <c r="O476" t="str">
        <f>VLOOKUP(A476,'All Plates'!A:K,7,0)</f>
        <v>low solubility</v>
      </c>
      <c r="P476">
        <f t="shared" si="25"/>
        <v>-10000</v>
      </c>
      <c r="Q476" s="53">
        <f t="shared" si="26"/>
        <v>0</v>
      </c>
    </row>
    <row r="477" spans="1:17" x14ac:dyDescent="0.25">
      <c r="A477" t="str">
        <f>'All Plates'!A466</f>
        <v>P5_G09</v>
      </c>
      <c r="B477" s="5" t="str">
        <f>'All Plates'!J466</f>
        <v>9990531951</v>
      </c>
      <c r="C477" t="s">
        <v>4684</v>
      </c>
      <c r="D477" t="str">
        <f>IFERROR('All Plates'!K466,"Not Binding")</f>
        <v>Not Binding</v>
      </c>
      <c r="E477" t="str">
        <f>IF(ISNUMBER(SEARCH("Waterlogsy",VLOOKUP(A477,'FBS input file'!A:I,9,0))),"Yes","No")</f>
        <v>No</v>
      </c>
      <c r="F477" t="str">
        <f>IF(ISNUMBER(SEARCH("T2",VLOOKUP(A477,'FBS input file'!A:I,9,0))),"Yes","No")</f>
        <v>No</v>
      </c>
      <c r="G477" t="str">
        <f>IF(ISNUMBER(SEARCH("1D",VLOOKUP(A477,'FBS input file'!A:I,9,0))),"Yes","No")</f>
        <v>No</v>
      </c>
      <c r="H477" s="57">
        <f>IFERROR(_xlfn.NUMBERVALUE(VLOOKUP(A477,'FBS input file'!A:M,13,0)),0)</f>
        <v>0</v>
      </c>
      <c r="I477" s="55">
        <f>IFERROR(_xlfn.NUMBERVALUE(VLOOKUP(A477,'FBS input file'!A:M,11,0)),0)</f>
        <v>0</v>
      </c>
      <c r="J477" s="76" cm="1">
        <f t="array" aca="1" ref="J477" ca="1">IFERROR(ROUND(LOOKUP(9.99999999999999E+307,--MID(VLOOKUP(A477,'FBS input file'!A:L,10,0),MIN(FIND({0,1,2,3,4,5,6,7,8,9},VLOOKUP(A477,'FBS input file'!A:L,10,0)&amp;"0123456789")),ROW(INDIRECT("1:20")))),0),0)</f>
        <v>0</v>
      </c>
      <c r="K477" t="str" cm="1">
        <f t="array" ref="K477">_xlfn.IFS(ISNUMBER(SEARCH("*severe*",VLOOKUP(A477,'FBS input file'!A:M,10,0)))=TRUE,"Severe LB",ISNUMBER(SEARCH("*LB*",VLOOKUP(A477,'FBS input file'!A:M,10,0)))=TRUE,"LB",ISNUMBER(SEARCH("*LB*",VLOOKUP(A477,'FBS input file'!A:M,10,0)))=FALSE,"No")</f>
        <v>No</v>
      </c>
      <c r="L477" t="str" cm="1">
        <f t="array" ref="L477">IF(D477="Binding",IFERROR(_xlfn.IFS(AND(H477&gt;=$H$1,I477&gt;=$I$1),"Binding",AND(H477&gt;=$H$1,OR(J477&gt;=$J$1,K477="LB")),"Binding",AND(I477&gt;=$I$1,OR(J477&gt;=$J$1,K477="LB")),"Binding",K477="Severe LB","Binding"),"Not Binding"),"-")</f>
        <v>-</v>
      </c>
      <c r="M477">
        <f>IFERROR(_xlfn.NUMBERVALUE(VLOOKUP(A477,'FBS input file'!A:L,12,0)),"No")</f>
        <v>0</v>
      </c>
      <c r="N477" t="str">
        <f>VLOOKUP(A477,'All Plates'!A:K,3,0)</f>
        <v>Consistent Expert</v>
      </c>
      <c r="O477" t="str">
        <f>VLOOKUP(A477,'All Plates'!A:K,7,0)</f>
        <v>very high purity</v>
      </c>
      <c r="P477">
        <f t="shared" si="25"/>
        <v>-10000</v>
      </c>
      <c r="Q477" s="53">
        <f t="shared" si="26"/>
        <v>0</v>
      </c>
    </row>
    <row r="478" spans="1:17" x14ac:dyDescent="0.25">
      <c r="A478" t="str">
        <f>'All Plates'!A467</f>
        <v>P5_G10</v>
      </c>
      <c r="B478" s="5" t="str">
        <f>'All Plates'!J467</f>
        <v>9990531950</v>
      </c>
      <c r="C478" t="s">
        <v>4685</v>
      </c>
      <c r="D478" t="str">
        <f>IFERROR('All Plates'!K467,"Not Binding")</f>
        <v>Not Binding</v>
      </c>
      <c r="E478" t="str">
        <f>IF(ISNUMBER(SEARCH("Waterlogsy",VLOOKUP(A478,'FBS input file'!A:I,9,0))),"Yes","No")</f>
        <v>No</v>
      </c>
      <c r="F478" t="str">
        <f>IF(ISNUMBER(SEARCH("T2",VLOOKUP(A478,'FBS input file'!A:I,9,0))),"Yes","No")</f>
        <v>No</v>
      </c>
      <c r="G478" t="str">
        <f>IF(ISNUMBER(SEARCH("1D",VLOOKUP(A478,'FBS input file'!A:I,9,0))),"Yes","No")</f>
        <v>No</v>
      </c>
      <c r="H478" s="57">
        <f>IFERROR(_xlfn.NUMBERVALUE(VLOOKUP(A478,'FBS input file'!A:M,13,0)),0)</f>
        <v>0</v>
      </c>
      <c r="I478" s="55">
        <f>IFERROR(_xlfn.NUMBERVALUE(VLOOKUP(A478,'FBS input file'!A:M,11,0)),0)</f>
        <v>0</v>
      </c>
      <c r="J478" s="76" cm="1">
        <f t="array" aca="1" ref="J478" ca="1">IFERROR(ROUND(LOOKUP(9.99999999999999E+307,--MID(VLOOKUP(A478,'FBS input file'!A:L,10,0),MIN(FIND({0,1,2,3,4,5,6,7,8,9},VLOOKUP(A478,'FBS input file'!A:L,10,0)&amp;"0123456789")),ROW(INDIRECT("1:20")))),0),0)</f>
        <v>0</v>
      </c>
      <c r="K478" t="str" cm="1">
        <f t="array" ref="K478">_xlfn.IFS(ISNUMBER(SEARCH("*severe*",VLOOKUP(A478,'FBS input file'!A:M,10,0)))=TRUE,"Severe LB",ISNUMBER(SEARCH("*LB*",VLOOKUP(A478,'FBS input file'!A:M,10,0)))=TRUE,"LB",ISNUMBER(SEARCH("*LB*",VLOOKUP(A478,'FBS input file'!A:M,10,0)))=FALSE,"No")</f>
        <v>No</v>
      </c>
      <c r="L478" t="str" cm="1">
        <f t="array" ref="L478">IF(D478="Binding",IFERROR(_xlfn.IFS(AND(H478&gt;=$H$1,I478&gt;=$I$1),"Binding",AND(H478&gt;=$H$1,OR(J478&gt;=$J$1,K478="LB")),"Binding",AND(I478&gt;=$I$1,OR(J478&gt;=$J$1,K478="LB")),"Binding",K478="Severe LB","Binding"),"Not Binding"),"-")</f>
        <v>-</v>
      </c>
      <c r="M478">
        <f>IFERROR(_xlfn.NUMBERVALUE(VLOOKUP(A478,'FBS input file'!A:L,12,0)),"No")</f>
        <v>0</v>
      </c>
      <c r="N478" t="str">
        <f>VLOOKUP(A478,'All Plates'!A:K,3,0)</f>
        <v>Consistent Expert</v>
      </c>
      <c r="O478" t="str">
        <f>VLOOKUP(A478,'All Plates'!A:K,7,0)</f>
        <v>addtional signals or too few signals</v>
      </c>
      <c r="P478">
        <f t="shared" si="25"/>
        <v>-10000</v>
      </c>
      <c r="Q478" s="53">
        <f t="shared" si="26"/>
        <v>0</v>
      </c>
    </row>
    <row r="479" spans="1:17" x14ac:dyDescent="0.25">
      <c r="A479" t="str">
        <f>'All Plates'!A468</f>
        <v>P5_G11</v>
      </c>
      <c r="B479" s="5" t="str">
        <f>'All Plates'!J468</f>
        <v>9990531949</v>
      </c>
      <c r="C479" t="s">
        <v>4686</v>
      </c>
      <c r="D479" t="str">
        <f>IFERROR('All Plates'!K468,"Not Binding")</f>
        <v>Not Binding</v>
      </c>
      <c r="E479" t="str">
        <f>IF(ISNUMBER(SEARCH("Waterlogsy",VLOOKUP(A479,'FBS input file'!A:I,9,0))),"Yes","No")</f>
        <v>No</v>
      </c>
      <c r="F479" t="str">
        <f>IF(ISNUMBER(SEARCH("T2",VLOOKUP(A479,'FBS input file'!A:I,9,0))),"Yes","No")</f>
        <v>No</v>
      </c>
      <c r="G479" t="str">
        <f>IF(ISNUMBER(SEARCH("1D",VLOOKUP(A479,'FBS input file'!A:I,9,0))),"Yes","No")</f>
        <v>No</v>
      </c>
      <c r="H479" s="57">
        <f>IFERROR(_xlfn.NUMBERVALUE(VLOOKUP(A479,'FBS input file'!A:M,13,0)),0)</f>
        <v>0</v>
      </c>
      <c r="I479" s="55">
        <f>IFERROR(_xlfn.NUMBERVALUE(VLOOKUP(A479,'FBS input file'!A:M,11,0)),0)</f>
        <v>0</v>
      </c>
      <c r="J479" s="76" cm="1">
        <f t="array" aca="1" ref="J479" ca="1">IFERROR(ROUND(LOOKUP(9.99999999999999E+307,--MID(VLOOKUP(A479,'FBS input file'!A:L,10,0),MIN(FIND({0,1,2,3,4,5,6,7,8,9},VLOOKUP(A479,'FBS input file'!A:L,10,0)&amp;"0123456789")),ROW(INDIRECT("1:20")))),0),0)</f>
        <v>0</v>
      </c>
      <c r="K479" t="str" cm="1">
        <f t="array" ref="K479">_xlfn.IFS(ISNUMBER(SEARCH("*severe*",VLOOKUP(A479,'FBS input file'!A:M,10,0)))=TRUE,"Severe LB",ISNUMBER(SEARCH("*LB*",VLOOKUP(A479,'FBS input file'!A:M,10,0)))=TRUE,"LB",ISNUMBER(SEARCH("*LB*",VLOOKUP(A479,'FBS input file'!A:M,10,0)))=FALSE,"No")</f>
        <v>No</v>
      </c>
      <c r="L479" t="str" cm="1">
        <f t="array" ref="L479">IF(D479="Binding",IFERROR(_xlfn.IFS(AND(H479&gt;=$H$1,I479&gt;=$I$1),"Binding",AND(H479&gt;=$H$1,OR(J479&gt;=$J$1,K479="LB")),"Binding",AND(I479&gt;=$I$1,OR(J479&gt;=$J$1,K479="LB")),"Binding",K479="Severe LB","Binding"),"Not Binding"),"-")</f>
        <v>-</v>
      </c>
      <c r="M479">
        <f>IFERROR(_xlfn.NUMBERVALUE(VLOOKUP(A479,'FBS input file'!A:L,12,0)),"No")</f>
        <v>0</v>
      </c>
      <c r="N479" t="str">
        <f>VLOOKUP(A479,'All Plates'!A:K,3,0)</f>
        <v>Consistent Expert</v>
      </c>
      <c r="O479" t="str">
        <f>VLOOKUP(A479,'All Plates'!A:K,7,0)</f>
        <v>medium purity*</v>
      </c>
      <c r="P479">
        <f t="shared" si="25"/>
        <v>-10000</v>
      </c>
      <c r="Q479" s="53">
        <f t="shared" si="26"/>
        <v>0</v>
      </c>
    </row>
    <row r="480" spans="1:17" x14ac:dyDescent="0.25">
      <c r="A480" t="str">
        <f>'All Plates'!A469</f>
        <v>P5_G12</v>
      </c>
      <c r="B480" s="5" t="str">
        <f>'All Plates'!J469</f>
        <v>9990531948</v>
      </c>
      <c r="C480" t="s">
        <v>4687</v>
      </c>
      <c r="D480" t="str">
        <f>IFERROR('All Plates'!K469,"Not Binding")</f>
        <v>Not Binding</v>
      </c>
      <c r="E480" t="str">
        <f>IF(ISNUMBER(SEARCH("Waterlogsy",VLOOKUP(A480,'FBS input file'!A:I,9,0))),"Yes","No")</f>
        <v>No</v>
      </c>
      <c r="F480" t="str">
        <f>IF(ISNUMBER(SEARCH("T2",VLOOKUP(A480,'FBS input file'!A:I,9,0))),"Yes","No")</f>
        <v>No</v>
      </c>
      <c r="G480" t="str">
        <f>IF(ISNUMBER(SEARCH("1D",VLOOKUP(A480,'FBS input file'!A:I,9,0))),"Yes","No")</f>
        <v>No</v>
      </c>
      <c r="H480" s="57">
        <f>IFERROR(_xlfn.NUMBERVALUE(VLOOKUP(A480,'FBS input file'!A:M,13,0)),0)</f>
        <v>0</v>
      </c>
      <c r="I480" s="55">
        <f>IFERROR(_xlfn.NUMBERVALUE(VLOOKUP(A480,'FBS input file'!A:M,11,0)),0)</f>
        <v>0</v>
      </c>
      <c r="J480" s="76" cm="1">
        <f t="array" aca="1" ref="J480" ca="1">IFERROR(ROUND(LOOKUP(9.99999999999999E+307,--MID(VLOOKUP(A480,'FBS input file'!A:L,10,0),MIN(FIND({0,1,2,3,4,5,6,7,8,9},VLOOKUP(A480,'FBS input file'!A:L,10,0)&amp;"0123456789")),ROW(INDIRECT("1:20")))),0),0)</f>
        <v>0</v>
      </c>
      <c r="K480" t="str" cm="1">
        <f t="array" ref="K480">_xlfn.IFS(ISNUMBER(SEARCH("*severe*",VLOOKUP(A480,'FBS input file'!A:M,10,0)))=TRUE,"Severe LB",ISNUMBER(SEARCH("*LB*",VLOOKUP(A480,'FBS input file'!A:M,10,0)))=TRUE,"LB",ISNUMBER(SEARCH("*LB*",VLOOKUP(A480,'FBS input file'!A:M,10,0)))=FALSE,"No")</f>
        <v>No</v>
      </c>
      <c r="L480" t="str" cm="1">
        <f t="array" ref="L480">IF(D480="Binding",IFERROR(_xlfn.IFS(AND(H480&gt;=$H$1,I480&gt;=$I$1),"Binding",AND(H480&gt;=$H$1,OR(J480&gt;=$J$1,K480="LB")),"Binding",AND(I480&gt;=$I$1,OR(J480&gt;=$J$1,K480="LB")),"Binding",K480="Severe LB","Binding"),"Not Binding"),"-")</f>
        <v>-</v>
      </c>
      <c r="M480">
        <f>IFERROR(_xlfn.NUMBERVALUE(VLOOKUP(A480,'FBS input file'!A:L,12,0)),"No")</f>
        <v>0</v>
      </c>
      <c r="N480" t="str">
        <f>VLOOKUP(A480,'All Plates'!A:K,3,0)</f>
        <v>Consistent Expert</v>
      </c>
      <c r="O480" t="str">
        <f>VLOOKUP(A480,'All Plates'!A:K,7,0)</f>
        <v>high purity</v>
      </c>
      <c r="P480">
        <f t="shared" si="25"/>
        <v>-10000</v>
      </c>
      <c r="Q480" s="53">
        <f t="shared" si="26"/>
        <v>0</v>
      </c>
    </row>
    <row r="481" spans="1:17" x14ac:dyDescent="0.25">
      <c r="A481" t="str">
        <f>'All Plates'!A470</f>
        <v>P5_H01</v>
      </c>
      <c r="B481" s="5" t="str">
        <f>'All Plates'!J470</f>
        <v>9990531936</v>
      </c>
      <c r="C481" t="s">
        <v>4688</v>
      </c>
      <c r="D481" t="str">
        <f>IFERROR('All Plates'!K470,"Not Binding")</f>
        <v>Not Binding</v>
      </c>
      <c r="E481" t="str">
        <f>IF(ISNUMBER(SEARCH("Waterlogsy",VLOOKUP(A481,'FBS input file'!A:I,9,0))),"Yes","No")</f>
        <v>No</v>
      </c>
      <c r="F481" t="str">
        <f>IF(ISNUMBER(SEARCH("T2",VLOOKUP(A481,'FBS input file'!A:I,9,0))),"Yes","No")</f>
        <v>No</v>
      </c>
      <c r="G481" t="str">
        <f>IF(ISNUMBER(SEARCH("1D",VLOOKUP(A481,'FBS input file'!A:I,9,0))),"Yes","No")</f>
        <v>No</v>
      </c>
      <c r="H481" s="57">
        <f>IFERROR(_xlfn.NUMBERVALUE(VLOOKUP(A481,'FBS input file'!A:M,13,0)),0)</f>
        <v>0</v>
      </c>
      <c r="I481" s="55">
        <f>IFERROR(_xlfn.NUMBERVALUE(VLOOKUP(A481,'FBS input file'!A:M,11,0)),0)</f>
        <v>0</v>
      </c>
      <c r="J481" s="76" cm="1">
        <f t="array" aca="1" ref="J481" ca="1">IFERROR(ROUND(LOOKUP(9.99999999999999E+307,--MID(VLOOKUP(A481,'FBS input file'!A:L,10,0),MIN(FIND({0,1,2,3,4,5,6,7,8,9},VLOOKUP(A481,'FBS input file'!A:L,10,0)&amp;"0123456789")),ROW(INDIRECT("1:20")))),0),0)</f>
        <v>0</v>
      </c>
      <c r="K481" t="str" cm="1">
        <f t="array" ref="K481">_xlfn.IFS(ISNUMBER(SEARCH("*severe*",VLOOKUP(A481,'FBS input file'!A:M,10,0)))=TRUE,"Severe LB",ISNUMBER(SEARCH("*LB*",VLOOKUP(A481,'FBS input file'!A:M,10,0)))=TRUE,"LB",ISNUMBER(SEARCH("*LB*",VLOOKUP(A481,'FBS input file'!A:M,10,0)))=FALSE,"No")</f>
        <v>No</v>
      </c>
      <c r="L481" t="str" cm="1">
        <f t="array" ref="L481">IF(D481="Binding",IFERROR(_xlfn.IFS(AND(H481&gt;=$H$1,I481&gt;=$I$1),"Binding",AND(H481&gt;=$H$1,OR(J481&gt;=$J$1,K481="LB")),"Binding",AND(I481&gt;=$I$1,OR(J481&gt;=$J$1,K481="LB")),"Binding",K481="Severe LB","Binding"),"Not Binding"),"-")</f>
        <v>-</v>
      </c>
      <c r="M481">
        <f>IFERROR(_xlfn.NUMBERVALUE(VLOOKUP(A481,'FBS input file'!A:L,12,0)),"No")</f>
        <v>0</v>
      </c>
      <c r="N481" t="str">
        <f>VLOOKUP(A481,'All Plates'!A:K,3,0)</f>
        <v>Consistent Expert</v>
      </c>
      <c r="O481" t="str">
        <f>VLOOKUP(A481,'All Plates'!A:K,7,0)</f>
        <v>very high purity</v>
      </c>
      <c r="P481">
        <f t="shared" si="25"/>
        <v>-10000</v>
      </c>
      <c r="Q481" s="53">
        <f t="shared" si="26"/>
        <v>0</v>
      </c>
    </row>
    <row r="482" spans="1:17" x14ac:dyDescent="0.25">
      <c r="A482" t="str">
        <f>'All Plates'!A471</f>
        <v>P5_H02</v>
      </c>
      <c r="B482" s="5" t="str">
        <f>'All Plates'!J471</f>
        <v>9990531937</v>
      </c>
      <c r="C482" t="s">
        <v>4689</v>
      </c>
      <c r="D482" t="str">
        <f>IFERROR('All Plates'!K471,"Not Binding")</f>
        <v>Not Binding</v>
      </c>
      <c r="E482" t="str">
        <f>IF(ISNUMBER(SEARCH("Waterlogsy",VLOOKUP(A482,'FBS input file'!A:I,9,0))),"Yes","No")</f>
        <v>No</v>
      </c>
      <c r="F482" t="str">
        <f>IF(ISNUMBER(SEARCH("T2",VLOOKUP(A482,'FBS input file'!A:I,9,0))),"Yes","No")</f>
        <v>No</v>
      </c>
      <c r="G482" t="str">
        <f>IF(ISNUMBER(SEARCH("1D",VLOOKUP(A482,'FBS input file'!A:I,9,0))),"Yes","No")</f>
        <v>No</v>
      </c>
      <c r="H482" s="57">
        <f>IFERROR(_xlfn.NUMBERVALUE(VLOOKUP(A482,'FBS input file'!A:M,13,0)),0)</f>
        <v>0</v>
      </c>
      <c r="I482" s="55">
        <f>IFERROR(_xlfn.NUMBERVALUE(VLOOKUP(A482,'FBS input file'!A:M,11,0)),0)</f>
        <v>0</v>
      </c>
      <c r="J482" s="76" cm="1">
        <f t="array" aca="1" ref="J482" ca="1">IFERROR(ROUND(LOOKUP(9.99999999999999E+307,--MID(VLOOKUP(A482,'FBS input file'!A:L,10,0),MIN(FIND({0,1,2,3,4,5,6,7,8,9},VLOOKUP(A482,'FBS input file'!A:L,10,0)&amp;"0123456789")),ROW(INDIRECT("1:20")))),0),0)</f>
        <v>0</v>
      </c>
      <c r="K482" t="str" cm="1">
        <f t="array" ref="K482">_xlfn.IFS(ISNUMBER(SEARCH("*severe*",VLOOKUP(A482,'FBS input file'!A:M,10,0)))=TRUE,"Severe LB",ISNUMBER(SEARCH("*LB*",VLOOKUP(A482,'FBS input file'!A:M,10,0)))=TRUE,"LB",ISNUMBER(SEARCH("*LB*",VLOOKUP(A482,'FBS input file'!A:M,10,0)))=FALSE,"No")</f>
        <v>No</v>
      </c>
      <c r="L482" t="str" cm="1">
        <f t="array" ref="L482">IF(D482="Binding",IFERROR(_xlfn.IFS(AND(H482&gt;=$H$1,I482&gt;=$I$1),"Binding",AND(H482&gt;=$H$1,OR(J482&gt;=$J$1,K482="LB")),"Binding",AND(I482&gt;=$I$1,OR(J482&gt;=$J$1,K482="LB")),"Binding",K482="Severe LB","Binding"),"Not Binding"),"-")</f>
        <v>-</v>
      </c>
      <c r="M482">
        <f>IFERROR(_xlfn.NUMBERVALUE(VLOOKUP(A482,'FBS input file'!A:L,12,0)),"No")</f>
        <v>0</v>
      </c>
      <c r="N482" t="str">
        <f>VLOOKUP(A482,'All Plates'!A:K,3,0)</f>
        <v>Consistent Expert</v>
      </c>
      <c r="O482" t="str">
        <f>VLOOKUP(A482,'All Plates'!A:K,7,0)</f>
        <v>very high purity</v>
      </c>
      <c r="P482">
        <f t="shared" si="25"/>
        <v>-10000</v>
      </c>
      <c r="Q482" s="53">
        <f t="shared" si="26"/>
        <v>0</v>
      </c>
    </row>
    <row r="483" spans="1:17" x14ac:dyDescent="0.25">
      <c r="A483" t="str">
        <f>'All Plates'!A472</f>
        <v>P5_H03</v>
      </c>
      <c r="B483" s="5" t="str">
        <f>'All Plates'!J472</f>
        <v>9990531938</v>
      </c>
      <c r="C483" t="s">
        <v>4690</v>
      </c>
      <c r="D483" t="str">
        <f>IFERROR('All Plates'!K472,"Not Binding")</f>
        <v>Not Binding</v>
      </c>
      <c r="E483" t="str">
        <f>IF(ISNUMBER(SEARCH("Waterlogsy",VLOOKUP(A483,'FBS input file'!A:I,9,0))),"Yes","No")</f>
        <v>No</v>
      </c>
      <c r="F483" t="str">
        <f>IF(ISNUMBER(SEARCH("T2",VLOOKUP(A483,'FBS input file'!A:I,9,0))),"Yes","No")</f>
        <v>No</v>
      </c>
      <c r="G483" t="str">
        <f>IF(ISNUMBER(SEARCH("1D",VLOOKUP(A483,'FBS input file'!A:I,9,0))),"Yes","No")</f>
        <v>No</v>
      </c>
      <c r="H483" s="57">
        <f>IFERROR(_xlfn.NUMBERVALUE(VLOOKUP(A483,'FBS input file'!A:M,13,0)),0)</f>
        <v>0</v>
      </c>
      <c r="I483" s="55">
        <f>IFERROR(_xlfn.NUMBERVALUE(VLOOKUP(A483,'FBS input file'!A:M,11,0)),0)</f>
        <v>0</v>
      </c>
      <c r="J483" s="76" cm="1">
        <f t="array" aca="1" ref="J483" ca="1">IFERROR(ROUND(LOOKUP(9.99999999999999E+307,--MID(VLOOKUP(A483,'FBS input file'!A:L,10,0),MIN(FIND({0,1,2,3,4,5,6,7,8,9},VLOOKUP(A483,'FBS input file'!A:L,10,0)&amp;"0123456789")),ROW(INDIRECT("1:20")))),0),0)</f>
        <v>0</v>
      </c>
      <c r="K483" t="str" cm="1">
        <f t="array" ref="K483">_xlfn.IFS(ISNUMBER(SEARCH("*severe*",VLOOKUP(A483,'FBS input file'!A:M,10,0)))=TRUE,"Severe LB",ISNUMBER(SEARCH("*LB*",VLOOKUP(A483,'FBS input file'!A:M,10,0)))=TRUE,"LB",ISNUMBER(SEARCH("*LB*",VLOOKUP(A483,'FBS input file'!A:M,10,0)))=FALSE,"No")</f>
        <v>No</v>
      </c>
      <c r="L483" t="str" cm="1">
        <f t="array" ref="L483">IF(D483="Binding",IFERROR(_xlfn.IFS(AND(H483&gt;=$H$1,I483&gt;=$I$1),"Binding",AND(H483&gt;=$H$1,OR(J483&gt;=$J$1,K483="LB")),"Binding",AND(I483&gt;=$I$1,OR(J483&gt;=$J$1,K483="LB")),"Binding",K483="Severe LB","Binding"),"Not Binding"),"-")</f>
        <v>-</v>
      </c>
      <c r="M483">
        <f>IFERROR(_xlfn.NUMBERVALUE(VLOOKUP(A483,'FBS input file'!A:L,12,0)),"No")</f>
        <v>0</v>
      </c>
      <c r="N483" t="str">
        <f>VLOOKUP(A483,'All Plates'!A:K,3,0)</f>
        <v>Consistent Expert</v>
      </c>
      <c r="O483" t="str">
        <f>VLOOKUP(A483,'All Plates'!A:K,7,0)</f>
        <v>very high purity</v>
      </c>
      <c r="P483">
        <f t="shared" si="25"/>
        <v>-10000</v>
      </c>
      <c r="Q483" s="53">
        <f t="shared" si="26"/>
        <v>0</v>
      </c>
    </row>
    <row r="484" spans="1:17" x14ac:dyDescent="0.25">
      <c r="A484" t="str">
        <f>'All Plates'!A473</f>
        <v>P5_H04</v>
      </c>
      <c r="B484" s="5" t="str">
        <f>'All Plates'!J473</f>
        <v>9990531939</v>
      </c>
      <c r="C484" t="s">
        <v>4691</v>
      </c>
      <c r="D484" t="str">
        <f>IFERROR('All Plates'!K473,"Not Binding")</f>
        <v>Not Binding</v>
      </c>
      <c r="E484" t="str">
        <f>IF(ISNUMBER(SEARCH("Waterlogsy",VLOOKUP(A484,'FBS input file'!A:I,9,0))),"Yes","No")</f>
        <v>No</v>
      </c>
      <c r="F484" t="str">
        <f>IF(ISNUMBER(SEARCH("T2",VLOOKUP(A484,'FBS input file'!A:I,9,0))),"Yes","No")</f>
        <v>No</v>
      </c>
      <c r="G484" t="str">
        <f>IF(ISNUMBER(SEARCH("1D",VLOOKUP(A484,'FBS input file'!A:I,9,0))),"Yes","No")</f>
        <v>No</v>
      </c>
      <c r="H484" s="57">
        <f>IFERROR(_xlfn.NUMBERVALUE(VLOOKUP(A484,'FBS input file'!A:M,13,0)),0)</f>
        <v>0</v>
      </c>
      <c r="I484" s="55">
        <f>IFERROR(_xlfn.NUMBERVALUE(VLOOKUP(A484,'FBS input file'!A:M,11,0)),0)</f>
        <v>0</v>
      </c>
      <c r="J484" s="76" cm="1">
        <f t="array" aca="1" ref="J484" ca="1">IFERROR(ROUND(LOOKUP(9.99999999999999E+307,--MID(VLOOKUP(A484,'FBS input file'!A:L,10,0),MIN(FIND({0,1,2,3,4,5,6,7,8,9},VLOOKUP(A484,'FBS input file'!A:L,10,0)&amp;"0123456789")),ROW(INDIRECT("1:20")))),0),0)</f>
        <v>0</v>
      </c>
      <c r="K484" t="str" cm="1">
        <f t="array" ref="K484">_xlfn.IFS(ISNUMBER(SEARCH("*severe*",VLOOKUP(A484,'FBS input file'!A:M,10,0)))=TRUE,"Severe LB",ISNUMBER(SEARCH("*LB*",VLOOKUP(A484,'FBS input file'!A:M,10,0)))=TRUE,"LB",ISNUMBER(SEARCH("*LB*",VLOOKUP(A484,'FBS input file'!A:M,10,0)))=FALSE,"No")</f>
        <v>No</v>
      </c>
      <c r="L484" t="str" cm="1">
        <f t="array" ref="L484">IF(D484="Binding",IFERROR(_xlfn.IFS(AND(H484&gt;=$H$1,I484&gt;=$I$1),"Binding",AND(H484&gt;=$H$1,OR(J484&gt;=$J$1,K484="LB")),"Binding",AND(I484&gt;=$I$1,OR(J484&gt;=$J$1,K484="LB")),"Binding",K484="Severe LB","Binding"),"Not Binding"),"-")</f>
        <v>-</v>
      </c>
      <c r="M484">
        <f>IFERROR(_xlfn.NUMBERVALUE(VLOOKUP(A484,'FBS input file'!A:L,12,0)),"No")</f>
        <v>0</v>
      </c>
      <c r="N484" t="str">
        <f>VLOOKUP(A484,'All Plates'!A:K,3,0)</f>
        <v>Consistent Expert</v>
      </c>
      <c r="O484" t="str">
        <f>VLOOKUP(A484,'All Plates'!A:K,7,0)</f>
        <v>very high purity*</v>
      </c>
      <c r="P484">
        <f t="shared" si="25"/>
        <v>-10000</v>
      </c>
      <c r="Q484" s="53">
        <f t="shared" si="26"/>
        <v>0</v>
      </c>
    </row>
    <row r="485" spans="1:17" x14ac:dyDescent="0.25">
      <c r="A485" t="str">
        <f>'All Plates'!A474</f>
        <v>P5_H05</v>
      </c>
      <c r="B485" s="5" t="str">
        <f>'All Plates'!J474</f>
        <v>9990531940</v>
      </c>
      <c r="C485" t="s">
        <v>4692</v>
      </c>
      <c r="D485" t="str">
        <f>IFERROR('All Plates'!K474,"Not Binding")</f>
        <v>Not Binding</v>
      </c>
      <c r="E485" t="str">
        <f>IF(ISNUMBER(SEARCH("Waterlogsy",VLOOKUP(A485,'FBS input file'!A:I,9,0))),"Yes","No")</f>
        <v>No</v>
      </c>
      <c r="F485" t="str">
        <f>IF(ISNUMBER(SEARCH("T2",VLOOKUP(A485,'FBS input file'!A:I,9,0))),"Yes","No")</f>
        <v>No</v>
      </c>
      <c r="G485" t="str">
        <f>IF(ISNUMBER(SEARCH("1D",VLOOKUP(A485,'FBS input file'!A:I,9,0))),"Yes","No")</f>
        <v>No</v>
      </c>
      <c r="H485" s="57">
        <f>IFERROR(_xlfn.NUMBERVALUE(VLOOKUP(A485,'FBS input file'!A:M,13,0)),0)</f>
        <v>0</v>
      </c>
      <c r="I485" s="55">
        <f>IFERROR(_xlfn.NUMBERVALUE(VLOOKUP(A485,'FBS input file'!A:M,11,0)),0)</f>
        <v>0</v>
      </c>
      <c r="J485" s="76" cm="1">
        <f t="array" aca="1" ref="J485" ca="1">IFERROR(ROUND(LOOKUP(9.99999999999999E+307,--MID(VLOOKUP(A485,'FBS input file'!A:L,10,0),MIN(FIND({0,1,2,3,4,5,6,7,8,9},VLOOKUP(A485,'FBS input file'!A:L,10,0)&amp;"0123456789")),ROW(INDIRECT("1:20")))),0),0)</f>
        <v>0</v>
      </c>
      <c r="K485" t="str" cm="1">
        <f t="array" ref="K485">_xlfn.IFS(ISNUMBER(SEARCH("*severe*",VLOOKUP(A485,'FBS input file'!A:M,10,0)))=TRUE,"Severe LB",ISNUMBER(SEARCH("*LB*",VLOOKUP(A485,'FBS input file'!A:M,10,0)))=TRUE,"LB",ISNUMBER(SEARCH("*LB*",VLOOKUP(A485,'FBS input file'!A:M,10,0)))=FALSE,"No")</f>
        <v>No</v>
      </c>
      <c r="L485" t="str" cm="1">
        <f t="array" ref="L485">IF(D485="Binding",IFERROR(_xlfn.IFS(AND(H485&gt;=$H$1,I485&gt;=$I$1),"Binding",AND(H485&gt;=$H$1,OR(J485&gt;=$J$1,K485="LB")),"Binding",AND(I485&gt;=$I$1,OR(J485&gt;=$J$1,K485="LB")),"Binding",K485="Severe LB","Binding"),"Not Binding"),"-")</f>
        <v>-</v>
      </c>
      <c r="M485">
        <f>IFERROR(_xlfn.NUMBERVALUE(VLOOKUP(A485,'FBS input file'!A:L,12,0)),"No")</f>
        <v>0</v>
      </c>
      <c r="N485" t="str">
        <f>VLOOKUP(A485,'All Plates'!A:K,3,0)</f>
        <v>Consistent Expert</v>
      </c>
      <c r="O485" t="str">
        <f>VLOOKUP(A485,'All Plates'!A:K,7,0)</f>
        <v>very high purity*</v>
      </c>
      <c r="P485">
        <f t="shared" si="25"/>
        <v>-10000</v>
      </c>
      <c r="Q485" s="53">
        <f t="shared" si="26"/>
        <v>0</v>
      </c>
    </row>
    <row r="486" spans="1:17" x14ac:dyDescent="0.25">
      <c r="A486" t="str">
        <f>'All Plates'!A475</f>
        <v>P5_H06</v>
      </c>
      <c r="B486" s="5" t="str">
        <f>'All Plates'!J475</f>
        <v>9990531941</v>
      </c>
      <c r="C486" t="s">
        <v>4693</v>
      </c>
      <c r="D486" t="str">
        <f>IFERROR('All Plates'!K475,"Not Binding")</f>
        <v>Not Binding</v>
      </c>
      <c r="E486" t="str">
        <f>IF(ISNUMBER(SEARCH("Waterlogsy",VLOOKUP(A486,'FBS input file'!A:I,9,0))),"Yes","No")</f>
        <v>No</v>
      </c>
      <c r="F486" t="str">
        <f>IF(ISNUMBER(SEARCH("T2",VLOOKUP(A486,'FBS input file'!A:I,9,0))),"Yes","No")</f>
        <v>No</v>
      </c>
      <c r="G486" t="str">
        <f>IF(ISNUMBER(SEARCH("1D",VLOOKUP(A486,'FBS input file'!A:I,9,0))),"Yes","No")</f>
        <v>No</v>
      </c>
      <c r="H486" s="57">
        <f>IFERROR(_xlfn.NUMBERVALUE(VLOOKUP(A486,'FBS input file'!A:M,13,0)),0)</f>
        <v>0</v>
      </c>
      <c r="I486" s="55">
        <f>IFERROR(_xlfn.NUMBERVALUE(VLOOKUP(A486,'FBS input file'!A:M,11,0)),0)</f>
        <v>0</v>
      </c>
      <c r="J486" s="76" cm="1">
        <f t="array" aca="1" ref="J486" ca="1">IFERROR(ROUND(LOOKUP(9.99999999999999E+307,--MID(VLOOKUP(A486,'FBS input file'!A:L,10,0),MIN(FIND({0,1,2,3,4,5,6,7,8,9},VLOOKUP(A486,'FBS input file'!A:L,10,0)&amp;"0123456789")),ROW(INDIRECT("1:20")))),0),0)</f>
        <v>0</v>
      </c>
      <c r="K486" t="str" cm="1">
        <f t="array" ref="K486">_xlfn.IFS(ISNUMBER(SEARCH("*severe*",VLOOKUP(A486,'FBS input file'!A:M,10,0)))=TRUE,"Severe LB",ISNUMBER(SEARCH("*LB*",VLOOKUP(A486,'FBS input file'!A:M,10,0)))=TRUE,"LB",ISNUMBER(SEARCH("*LB*",VLOOKUP(A486,'FBS input file'!A:M,10,0)))=FALSE,"No")</f>
        <v>No</v>
      </c>
      <c r="L486" t="str" cm="1">
        <f t="array" ref="L486">IF(D486="Binding",IFERROR(_xlfn.IFS(AND(H486&gt;=$H$1,I486&gt;=$I$1),"Binding",AND(H486&gt;=$H$1,OR(J486&gt;=$J$1,K486="LB")),"Binding",AND(I486&gt;=$I$1,OR(J486&gt;=$J$1,K486="LB")),"Binding",K486="Severe LB","Binding"),"Not Binding"),"-")</f>
        <v>-</v>
      </c>
      <c r="M486">
        <f>IFERROR(_xlfn.NUMBERVALUE(VLOOKUP(A486,'FBS input file'!A:L,12,0)),"No")</f>
        <v>0</v>
      </c>
      <c r="N486" t="str">
        <f>VLOOKUP(A486,'All Plates'!A:K,3,0)</f>
        <v>Consistent Expert</v>
      </c>
      <c r="O486" t="str">
        <f>VLOOKUP(A486,'All Plates'!A:K,7,0)</f>
        <v>very high purity*</v>
      </c>
      <c r="P486">
        <f t="shared" si="25"/>
        <v>-10000</v>
      </c>
      <c r="Q486" s="53">
        <f t="shared" si="26"/>
        <v>0</v>
      </c>
    </row>
    <row r="487" spans="1:17" x14ac:dyDescent="0.25">
      <c r="A487" t="str">
        <f>'All Plates'!A476</f>
        <v>P5_H07</v>
      </c>
      <c r="B487" s="5" t="str">
        <f>'All Plates'!J476</f>
        <v>9990531942</v>
      </c>
      <c r="C487" t="s">
        <v>4694</v>
      </c>
      <c r="D487" t="str">
        <f>IFERROR('All Plates'!K476,"Not Binding")</f>
        <v>Not Binding</v>
      </c>
      <c r="E487" t="str">
        <f>IF(ISNUMBER(SEARCH("Waterlogsy",VLOOKUP(A487,'FBS input file'!A:I,9,0))),"Yes","No")</f>
        <v>No</v>
      </c>
      <c r="F487" t="str">
        <f>IF(ISNUMBER(SEARCH("T2",VLOOKUP(A487,'FBS input file'!A:I,9,0))),"Yes","No")</f>
        <v>No</v>
      </c>
      <c r="G487" t="str">
        <f>IF(ISNUMBER(SEARCH("1D",VLOOKUP(A487,'FBS input file'!A:I,9,0))),"Yes","No")</f>
        <v>No</v>
      </c>
      <c r="H487" s="57">
        <f>IFERROR(_xlfn.NUMBERVALUE(VLOOKUP(A487,'FBS input file'!A:M,13,0)),0)</f>
        <v>0</v>
      </c>
      <c r="I487" s="55">
        <f>IFERROR(_xlfn.NUMBERVALUE(VLOOKUP(A487,'FBS input file'!A:M,11,0)),0)</f>
        <v>0</v>
      </c>
      <c r="J487" s="76" cm="1">
        <f t="array" aca="1" ref="J487" ca="1">IFERROR(ROUND(LOOKUP(9.99999999999999E+307,--MID(VLOOKUP(A487,'FBS input file'!A:L,10,0),MIN(FIND({0,1,2,3,4,5,6,7,8,9},VLOOKUP(A487,'FBS input file'!A:L,10,0)&amp;"0123456789")),ROW(INDIRECT("1:20")))),0),0)</f>
        <v>0</v>
      </c>
      <c r="K487" t="str" cm="1">
        <f t="array" ref="K487">_xlfn.IFS(ISNUMBER(SEARCH("*severe*",VLOOKUP(A487,'FBS input file'!A:M,10,0)))=TRUE,"Severe LB",ISNUMBER(SEARCH("*LB*",VLOOKUP(A487,'FBS input file'!A:M,10,0)))=TRUE,"LB",ISNUMBER(SEARCH("*LB*",VLOOKUP(A487,'FBS input file'!A:M,10,0)))=FALSE,"No")</f>
        <v>No</v>
      </c>
      <c r="L487" t="str" cm="1">
        <f t="array" ref="L487">IF(D487="Binding",IFERROR(_xlfn.IFS(AND(H487&gt;=$H$1,I487&gt;=$I$1),"Binding",AND(H487&gt;=$H$1,OR(J487&gt;=$J$1,K487="LB")),"Binding",AND(I487&gt;=$I$1,OR(J487&gt;=$J$1,K487="LB")),"Binding",K487="Severe LB","Binding"),"Not Binding"),"-")</f>
        <v>-</v>
      </c>
      <c r="M487">
        <f>IFERROR(_xlfn.NUMBERVALUE(VLOOKUP(A487,'FBS input file'!A:L,12,0)),"No")</f>
        <v>0</v>
      </c>
      <c r="N487" t="str">
        <f>VLOOKUP(A487,'All Plates'!A:K,3,0)</f>
        <v>Consistent Expert</v>
      </c>
      <c r="O487" t="str">
        <f>VLOOKUP(A487,'All Plates'!A:K,7,0)</f>
        <v>very high purity</v>
      </c>
      <c r="P487">
        <f t="shared" si="25"/>
        <v>-10000</v>
      </c>
      <c r="Q487" s="53">
        <f t="shared" si="26"/>
        <v>0</v>
      </c>
    </row>
    <row r="488" spans="1:17" x14ac:dyDescent="0.25">
      <c r="A488" t="str">
        <f>'All Plates'!A477</f>
        <v>P5_H08</v>
      </c>
      <c r="B488" s="5" t="str">
        <f>'All Plates'!J477</f>
        <v>9990531943</v>
      </c>
      <c r="C488" t="s">
        <v>4695</v>
      </c>
      <c r="D488" t="str">
        <f>IFERROR('All Plates'!K477,"Not Binding")</f>
        <v>Not Binding</v>
      </c>
      <c r="E488" t="str">
        <f>IF(ISNUMBER(SEARCH("Waterlogsy",VLOOKUP(A488,'FBS input file'!A:I,9,0))),"Yes","No")</f>
        <v>No</v>
      </c>
      <c r="F488" t="str">
        <f>IF(ISNUMBER(SEARCH("T2",VLOOKUP(A488,'FBS input file'!A:I,9,0))),"Yes","No")</f>
        <v>No</v>
      </c>
      <c r="G488" t="str">
        <f>IF(ISNUMBER(SEARCH("1D",VLOOKUP(A488,'FBS input file'!A:I,9,0))),"Yes","No")</f>
        <v>No</v>
      </c>
      <c r="H488" s="57">
        <f>IFERROR(_xlfn.NUMBERVALUE(VLOOKUP(A488,'FBS input file'!A:M,13,0)),0)</f>
        <v>0</v>
      </c>
      <c r="I488" s="55">
        <f>IFERROR(_xlfn.NUMBERVALUE(VLOOKUP(A488,'FBS input file'!A:M,11,0)),0)</f>
        <v>0</v>
      </c>
      <c r="J488" s="76" cm="1">
        <f t="array" aca="1" ref="J488" ca="1">IFERROR(ROUND(LOOKUP(9.99999999999999E+307,--MID(VLOOKUP(A488,'FBS input file'!A:L,10,0),MIN(FIND({0,1,2,3,4,5,6,7,8,9},VLOOKUP(A488,'FBS input file'!A:L,10,0)&amp;"0123456789")),ROW(INDIRECT("1:20")))),0),0)</f>
        <v>0</v>
      </c>
      <c r="K488" t="str" cm="1">
        <f t="array" ref="K488">_xlfn.IFS(ISNUMBER(SEARCH("*severe*",VLOOKUP(A488,'FBS input file'!A:M,10,0)))=TRUE,"Severe LB",ISNUMBER(SEARCH("*LB*",VLOOKUP(A488,'FBS input file'!A:M,10,0)))=TRUE,"LB",ISNUMBER(SEARCH("*LB*",VLOOKUP(A488,'FBS input file'!A:M,10,0)))=FALSE,"No")</f>
        <v>No</v>
      </c>
      <c r="L488" t="str" cm="1">
        <f t="array" ref="L488">IF(D488="Binding",IFERROR(_xlfn.IFS(AND(H488&gt;=$H$1,I488&gt;=$I$1),"Binding",AND(H488&gt;=$H$1,OR(J488&gt;=$J$1,K488="LB")),"Binding",AND(I488&gt;=$I$1,OR(J488&gt;=$J$1,K488="LB")),"Binding",K488="Severe LB","Binding"),"Not Binding"),"-")</f>
        <v>-</v>
      </c>
      <c r="M488">
        <f>IFERROR(_xlfn.NUMBERVALUE(VLOOKUP(A488,'FBS input file'!A:L,12,0)),"No")</f>
        <v>0</v>
      </c>
      <c r="N488" t="str">
        <f>VLOOKUP(A488,'All Plates'!A:K,3,0)</f>
        <v>Consistent Expert</v>
      </c>
      <c r="O488" t="str">
        <f>VLOOKUP(A488,'All Plates'!A:K,7,0)</f>
        <v>very high purity</v>
      </c>
      <c r="P488">
        <f t="shared" si="25"/>
        <v>-10000</v>
      </c>
      <c r="Q488" s="53">
        <f t="shared" si="26"/>
        <v>0</v>
      </c>
    </row>
    <row r="489" spans="1:17" x14ac:dyDescent="0.25">
      <c r="A489" t="str">
        <f>'All Plates'!A478</f>
        <v>P5_H09</v>
      </c>
      <c r="B489" s="5" t="str">
        <f>'All Plates'!J478</f>
        <v>9990531944</v>
      </c>
      <c r="C489" t="s">
        <v>4696</v>
      </c>
      <c r="D489" t="str">
        <f>IFERROR('All Plates'!K478,"Not Binding")</f>
        <v>Not Binding</v>
      </c>
      <c r="E489" t="str">
        <f>IF(ISNUMBER(SEARCH("Waterlogsy",VLOOKUP(A489,'FBS input file'!A:I,9,0))),"Yes","No")</f>
        <v>No</v>
      </c>
      <c r="F489" t="str">
        <f>IF(ISNUMBER(SEARCH("T2",VLOOKUP(A489,'FBS input file'!A:I,9,0))),"Yes","No")</f>
        <v>No</v>
      </c>
      <c r="G489" t="str">
        <f>IF(ISNUMBER(SEARCH("1D",VLOOKUP(A489,'FBS input file'!A:I,9,0))),"Yes","No")</f>
        <v>No</v>
      </c>
      <c r="H489" s="57">
        <f>IFERROR(_xlfn.NUMBERVALUE(VLOOKUP(A489,'FBS input file'!A:M,13,0)),0)</f>
        <v>0</v>
      </c>
      <c r="I489" s="55">
        <f>IFERROR(_xlfn.NUMBERVALUE(VLOOKUP(A489,'FBS input file'!A:M,11,0)),0)</f>
        <v>0</v>
      </c>
      <c r="J489" s="76" cm="1">
        <f t="array" aca="1" ref="J489" ca="1">IFERROR(ROUND(LOOKUP(9.99999999999999E+307,--MID(VLOOKUP(A489,'FBS input file'!A:L,10,0),MIN(FIND({0,1,2,3,4,5,6,7,8,9},VLOOKUP(A489,'FBS input file'!A:L,10,0)&amp;"0123456789")),ROW(INDIRECT("1:20")))),0),0)</f>
        <v>0</v>
      </c>
      <c r="K489" t="str" cm="1">
        <f t="array" ref="K489">_xlfn.IFS(ISNUMBER(SEARCH("*severe*",VLOOKUP(A489,'FBS input file'!A:M,10,0)))=TRUE,"Severe LB",ISNUMBER(SEARCH("*LB*",VLOOKUP(A489,'FBS input file'!A:M,10,0)))=TRUE,"LB",ISNUMBER(SEARCH("*LB*",VLOOKUP(A489,'FBS input file'!A:M,10,0)))=FALSE,"No")</f>
        <v>No</v>
      </c>
      <c r="L489" t="str" cm="1">
        <f t="array" ref="L489">IF(D489="Binding",IFERROR(_xlfn.IFS(AND(H489&gt;=$H$1,I489&gt;=$I$1),"Binding",AND(H489&gt;=$H$1,OR(J489&gt;=$J$1,K489="LB")),"Binding",AND(I489&gt;=$I$1,OR(J489&gt;=$J$1,K489="LB")),"Binding",K489="Severe LB","Binding"),"Not Binding"),"-")</f>
        <v>-</v>
      </c>
      <c r="M489">
        <f>IFERROR(_xlfn.NUMBERVALUE(VLOOKUP(A489,'FBS input file'!A:L,12,0)),"No")</f>
        <v>0</v>
      </c>
      <c r="N489" t="str">
        <f>VLOOKUP(A489,'All Plates'!A:K,3,0)</f>
        <v>Consistent Expert</v>
      </c>
      <c r="O489" t="str">
        <f>VLOOKUP(A489,'All Plates'!A:K,7,0)</f>
        <v>addtional signals or too few signals</v>
      </c>
      <c r="P489">
        <f t="shared" si="25"/>
        <v>-10000</v>
      </c>
      <c r="Q489" s="53">
        <f t="shared" si="26"/>
        <v>0</v>
      </c>
    </row>
    <row r="490" spans="1:17" x14ac:dyDescent="0.25">
      <c r="A490" t="str">
        <f>'All Plates'!A480</f>
        <v>P5_H11</v>
      </c>
      <c r="B490" s="5" t="str">
        <f>'All Plates'!J480</f>
        <v>9990531946</v>
      </c>
      <c r="C490" t="s">
        <v>4698</v>
      </c>
      <c r="D490" t="str">
        <f>IFERROR('All Plates'!K480,"Not Binding")</f>
        <v>Not Binding</v>
      </c>
      <c r="E490" t="str">
        <f>IF(ISNUMBER(SEARCH("Waterlogsy",VLOOKUP(A490,'FBS input file'!A:I,9,0))),"Yes","No")</f>
        <v>No</v>
      </c>
      <c r="F490" t="str">
        <f>IF(ISNUMBER(SEARCH("T2",VLOOKUP(A490,'FBS input file'!A:I,9,0))),"Yes","No")</f>
        <v>No</v>
      </c>
      <c r="G490" t="str">
        <f>IF(ISNUMBER(SEARCH("1D",VLOOKUP(A490,'FBS input file'!A:I,9,0))),"Yes","No")</f>
        <v>No</v>
      </c>
      <c r="H490" s="57">
        <f>IFERROR(_xlfn.NUMBERVALUE(VLOOKUP(A490,'FBS input file'!A:M,13,0)),0)</f>
        <v>0</v>
      </c>
      <c r="I490" s="55">
        <f>IFERROR(_xlfn.NUMBERVALUE(VLOOKUP(A490,'FBS input file'!A:M,11,0)),0)</f>
        <v>0</v>
      </c>
      <c r="J490" s="76" cm="1">
        <f t="array" aca="1" ref="J490" ca="1">IFERROR(ROUND(LOOKUP(9.99999999999999E+307,--MID(VLOOKUP(A490,'FBS input file'!A:L,10,0),MIN(FIND({0,1,2,3,4,5,6,7,8,9},VLOOKUP(A490,'FBS input file'!A:L,10,0)&amp;"0123456789")),ROW(INDIRECT("1:20")))),0),0)</f>
        <v>0</v>
      </c>
      <c r="K490" t="str" cm="1">
        <f t="array" ref="K490">_xlfn.IFS(ISNUMBER(SEARCH("*severe*",VLOOKUP(A490,'FBS input file'!A:M,10,0)))=TRUE,"Severe LB",ISNUMBER(SEARCH("*LB*",VLOOKUP(A490,'FBS input file'!A:M,10,0)))=TRUE,"LB",ISNUMBER(SEARCH("*LB*",VLOOKUP(A490,'FBS input file'!A:M,10,0)))=FALSE,"No")</f>
        <v>No</v>
      </c>
      <c r="L490" t="str" cm="1">
        <f t="array" ref="L490">IF(D490="Binding",IFERROR(_xlfn.IFS(AND(H490&gt;=$H$1,I490&gt;=$I$1),"Binding",AND(H490&gt;=$H$1,OR(J490&gt;=$J$1,K490="LB")),"Binding",AND(I490&gt;=$I$1,OR(J490&gt;=$J$1,K490="LB")),"Binding",K490="Severe LB","Binding"),"Not Binding"),"-")</f>
        <v>-</v>
      </c>
      <c r="M490">
        <f>IFERROR(_xlfn.NUMBERVALUE(VLOOKUP(A490,'FBS input file'!A:L,12,0)),"No")</f>
        <v>0</v>
      </c>
      <c r="N490" t="str">
        <f>VLOOKUP(A490,'All Plates'!A:K,3,0)</f>
        <v>Consistent Expert</v>
      </c>
      <c r="O490" t="str">
        <f>VLOOKUP(A490,'All Plates'!A:K,7,0)</f>
        <v>addtional signals or too few signals</v>
      </c>
      <c r="P490">
        <f t="shared" si="25"/>
        <v>-10000</v>
      </c>
      <c r="Q490" s="53">
        <f t="shared" si="26"/>
        <v>0</v>
      </c>
    </row>
    <row r="491" spans="1:17" x14ac:dyDescent="0.25">
      <c r="A491" t="str">
        <f>'All Plates'!A481</f>
        <v>P5_H12</v>
      </c>
      <c r="B491" s="5" t="str">
        <f>'All Plates'!J481</f>
        <v>9990531947</v>
      </c>
      <c r="C491" t="s">
        <v>4699</v>
      </c>
      <c r="D491" t="str">
        <f>IFERROR('All Plates'!K481,"Not Binding")</f>
        <v>Not Binding</v>
      </c>
      <c r="E491" t="str">
        <f>IF(ISNUMBER(SEARCH("Waterlogsy",VLOOKUP(A491,'FBS input file'!A:I,9,0))),"Yes","No")</f>
        <v>No</v>
      </c>
      <c r="F491" t="str">
        <f>IF(ISNUMBER(SEARCH("T2",VLOOKUP(A491,'FBS input file'!A:I,9,0))),"Yes","No")</f>
        <v>No</v>
      </c>
      <c r="G491" t="str">
        <f>IF(ISNUMBER(SEARCH("1D",VLOOKUP(A491,'FBS input file'!A:I,9,0))),"Yes","No")</f>
        <v>No</v>
      </c>
      <c r="H491" s="57">
        <f>IFERROR(_xlfn.NUMBERVALUE(VLOOKUP(A491,'FBS input file'!A:M,13,0)),0)</f>
        <v>0</v>
      </c>
      <c r="I491" s="55">
        <f>IFERROR(_xlfn.NUMBERVALUE(VLOOKUP(A491,'FBS input file'!A:M,11,0)),0)</f>
        <v>0</v>
      </c>
      <c r="J491" s="76" cm="1">
        <f t="array" aca="1" ref="J491" ca="1">IFERROR(ROUND(LOOKUP(9.99999999999999E+307,--MID(VLOOKUP(A491,'FBS input file'!A:L,10,0),MIN(FIND({0,1,2,3,4,5,6,7,8,9},VLOOKUP(A491,'FBS input file'!A:L,10,0)&amp;"0123456789")),ROW(INDIRECT("1:20")))),0),0)</f>
        <v>0</v>
      </c>
      <c r="K491" t="str" cm="1">
        <f t="array" ref="K491">_xlfn.IFS(ISNUMBER(SEARCH("*severe*",VLOOKUP(A491,'FBS input file'!A:M,10,0)))=TRUE,"Severe LB",ISNUMBER(SEARCH("*LB*",VLOOKUP(A491,'FBS input file'!A:M,10,0)))=TRUE,"LB",ISNUMBER(SEARCH("*LB*",VLOOKUP(A491,'FBS input file'!A:M,10,0)))=FALSE,"No")</f>
        <v>No</v>
      </c>
      <c r="L491" t="str" cm="1">
        <f t="array" ref="L491">IF(D491="Binding",IFERROR(_xlfn.IFS(AND(H491&gt;=$H$1,I491&gt;=$I$1),"Binding",AND(H491&gt;=$H$1,OR(J491&gt;=$J$1,K491="LB")),"Binding",AND(I491&gt;=$I$1,OR(J491&gt;=$J$1,K491="LB")),"Binding",K491="Severe LB","Binding"),"Not Binding"),"-")</f>
        <v>-</v>
      </c>
      <c r="M491">
        <f>IFERROR(_xlfn.NUMBERVALUE(VLOOKUP(A491,'FBS input file'!A:L,12,0)),"No")</f>
        <v>0</v>
      </c>
      <c r="N491" t="str">
        <f>VLOOKUP(A491,'All Plates'!A:K,3,0)</f>
        <v>Inconsistent Expert</v>
      </c>
      <c r="O491" t="str">
        <f>VLOOKUP(A491,'All Plates'!A:K,7,0)</f>
        <v>low solubility</v>
      </c>
      <c r="P491">
        <f t="shared" si="25"/>
        <v>-10000</v>
      </c>
      <c r="Q491" s="53">
        <f t="shared" si="26"/>
        <v>0</v>
      </c>
    </row>
    <row r="492" spans="1:17" x14ac:dyDescent="0.25">
      <c r="A492" t="str">
        <f>'All Plates'!A482</f>
        <v>P6_A01</v>
      </c>
      <c r="B492" s="5" t="str">
        <f>'All Plates'!J482</f>
        <v>9990531826</v>
      </c>
      <c r="C492" t="s">
        <v>4700</v>
      </c>
      <c r="D492" t="str">
        <f>IFERROR('All Plates'!K482,"Not Binding")</f>
        <v>Not Binding</v>
      </c>
      <c r="E492" t="str">
        <f>IF(ISNUMBER(SEARCH("Waterlogsy",VLOOKUP(A492,'FBS input file'!A:I,9,0))),"Yes","No")</f>
        <v>No</v>
      </c>
      <c r="F492" t="str">
        <f>IF(ISNUMBER(SEARCH("T2",VLOOKUP(A492,'FBS input file'!A:I,9,0))),"Yes","No")</f>
        <v>No</v>
      </c>
      <c r="G492" t="str">
        <f>IF(ISNUMBER(SEARCH("1D",VLOOKUP(A492,'FBS input file'!A:I,9,0))),"Yes","No")</f>
        <v>No</v>
      </c>
      <c r="H492" s="57">
        <f>IFERROR(_xlfn.NUMBERVALUE(VLOOKUP(A492,'FBS input file'!A:M,13,0)),0)</f>
        <v>0</v>
      </c>
      <c r="I492" s="55">
        <f>IFERROR(_xlfn.NUMBERVALUE(VLOOKUP(A492,'FBS input file'!A:M,11,0)),0)</f>
        <v>0</v>
      </c>
      <c r="J492" s="76" cm="1">
        <f t="array" aca="1" ref="J492" ca="1">IFERROR(ROUND(LOOKUP(9.99999999999999E+307,--MID(VLOOKUP(A492,'FBS input file'!A:L,10,0),MIN(FIND({0,1,2,3,4,5,6,7,8,9},VLOOKUP(A492,'FBS input file'!A:L,10,0)&amp;"0123456789")),ROW(INDIRECT("1:20")))),0),0)</f>
        <v>0</v>
      </c>
      <c r="K492" t="str" cm="1">
        <f t="array" ref="K492">_xlfn.IFS(ISNUMBER(SEARCH("*severe*",VLOOKUP(A492,'FBS input file'!A:M,10,0)))=TRUE,"Severe LB",ISNUMBER(SEARCH("*LB*",VLOOKUP(A492,'FBS input file'!A:M,10,0)))=TRUE,"LB",ISNUMBER(SEARCH("*LB*",VLOOKUP(A492,'FBS input file'!A:M,10,0)))=FALSE,"No")</f>
        <v>No</v>
      </c>
      <c r="L492" t="str" cm="1">
        <f t="array" ref="L492">IF(D492="Binding",IFERROR(_xlfn.IFS(AND(H492&gt;=$H$1,I492&gt;=$I$1),"Binding",AND(H492&gt;=$H$1,OR(J492&gt;=$J$1,K492="LB")),"Binding",AND(I492&gt;=$I$1,OR(J492&gt;=$J$1,K492="LB")),"Binding",K492="Severe LB","Binding"),"Not Binding"),"-")</f>
        <v>-</v>
      </c>
      <c r="M492">
        <f>IFERROR(_xlfn.NUMBERVALUE(VLOOKUP(A492,'FBS input file'!A:L,12,0)),"No")</f>
        <v>0</v>
      </c>
      <c r="N492" t="str">
        <f>VLOOKUP(A492,'All Plates'!A:K,3,0)</f>
        <v>Inconsistent Expert</v>
      </c>
      <c r="O492" t="str">
        <f>VLOOKUP(A492,'All Plates'!A:K,7,0)</f>
        <v>low solubility</v>
      </c>
      <c r="P492">
        <f t="shared" si="25"/>
        <v>-10000</v>
      </c>
      <c r="Q492" s="53">
        <f t="shared" si="26"/>
        <v>0</v>
      </c>
    </row>
    <row r="493" spans="1:17" x14ac:dyDescent="0.25">
      <c r="A493" t="str">
        <f>'All Plates'!A483</f>
        <v>P6_A02</v>
      </c>
      <c r="B493" s="5" t="str">
        <f>'All Plates'!J483</f>
        <v>9990531827</v>
      </c>
      <c r="C493" t="s">
        <v>4701</v>
      </c>
      <c r="D493" t="str">
        <f>IFERROR('All Plates'!K483,"Not Binding")</f>
        <v>Not Binding</v>
      </c>
      <c r="E493" t="str">
        <f>IF(ISNUMBER(SEARCH("Waterlogsy",VLOOKUP(A493,'FBS input file'!A:I,9,0))),"Yes","No")</f>
        <v>No</v>
      </c>
      <c r="F493" t="str">
        <f>IF(ISNUMBER(SEARCH("T2",VLOOKUP(A493,'FBS input file'!A:I,9,0))),"Yes","No")</f>
        <v>No</v>
      </c>
      <c r="G493" t="str">
        <f>IF(ISNUMBER(SEARCH("1D",VLOOKUP(A493,'FBS input file'!A:I,9,0))),"Yes","No")</f>
        <v>No</v>
      </c>
      <c r="H493" s="57">
        <f>IFERROR(_xlfn.NUMBERVALUE(VLOOKUP(A493,'FBS input file'!A:M,13,0)),0)</f>
        <v>0</v>
      </c>
      <c r="I493" s="55">
        <f>IFERROR(_xlfn.NUMBERVALUE(VLOOKUP(A493,'FBS input file'!A:M,11,0)),0)</f>
        <v>0</v>
      </c>
      <c r="J493" s="76" cm="1">
        <f t="array" aca="1" ref="J493" ca="1">IFERROR(ROUND(LOOKUP(9.99999999999999E+307,--MID(VLOOKUP(A493,'FBS input file'!A:L,10,0),MIN(FIND({0,1,2,3,4,5,6,7,8,9},VLOOKUP(A493,'FBS input file'!A:L,10,0)&amp;"0123456789")),ROW(INDIRECT("1:20")))),0),0)</f>
        <v>0</v>
      </c>
      <c r="K493" t="str" cm="1">
        <f t="array" ref="K493">_xlfn.IFS(ISNUMBER(SEARCH("*severe*",VLOOKUP(A493,'FBS input file'!A:M,10,0)))=TRUE,"Severe LB",ISNUMBER(SEARCH("*LB*",VLOOKUP(A493,'FBS input file'!A:M,10,0)))=TRUE,"LB",ISNUMBER(SEARCH("*LB*",VLOOKUP(A493,'FBS input file'!A:M,10,0)))=FALSE,"No")</f>
        <v>No</v>
      </c>
      <c r="L493" t="str" cm="1">
        <f t="array" ref="L493">IF(D493="Binding",IFERROR(_xlfn.IFS(AND(H493&gt;=$H$1,I493&gt;=$I$1),"Binding",AND(H493&gt;=$H$1,OR(J493&gt;=$J$1,K493="LB")),"Binding",AND(I493&gt;=$I$1,OR(J493&gt;=$J$1,K493="LB")),"Binding",K493="Severe LB","Binding"),"Not Binding"),"-")</f>
        <v>-</v>
      </c>
      <c r="M493">
        <f>IFERROR(_xlfn.NUMBERVALUE(VLOOKUP(A493,'FBS input file'!A:L,12,0)),"No")</f>
        <v>0</v>
      </c>
      <c r="N493" t="str">
        <f>VLOOKUP(A493,'All Plates'!A:K,3,0)</f>
        <v>Inconsistent Expert</v>
      </c>
      <c r="O493" t="str">
        <f>VLOOKUP(A493,'All Plates'!A:K,7,0)</f>
        <v>low solubility</v>
      </c>
      <c r="P493">
        <f t="shared" si="25"/>
        <v>-10000</v>
      </c>
      <c r="Q493" s="53">
        <f t="shared" si="26"/>
        <v>0</v>
      </c>
    </row>
    <row r="494" spans="1:17" x14ac:dyDescent="0.25">
      <c r="A494" t="str">
        <f>'All Plates'!A484</f>
        <v>P6_A03</v>
      </c>
      <c r="B494" s="5" t="str">
        <f>'All Plates'!J484</f>
        <v>9990531833</v>
      </c>
      <c r="C494" t="s">
        <v>4702</v>
      </c>
      <c r="D494" t="str">
        <f>IFERROR('All Plates'!K484,"Not Binding")</f>
        <v>Not Binding</v>
      </c>
      <c r="E494" t="str">
        <f>IF(ISNUMBER(SEARCH("Waterlogsy",VLOOKUP(A494,'FBS input file'!A:I,9,0))),"Yes","No")</f>
        <v>No</v>
      </c>
      <c r="F494" t="str">
        <f>IF(ISNUMBER(SEARCH("T2",VLOOKUP(A494,'FBS input file'!A:I,9,0))),"Yes","No")</f>
        <v>No</v>
      </c>
      <c r="G494" t="str">
        <f>IF(ISNUMBER(SEARCH("1D",VLOOKUP(A494,'FBS input file'!A:I,9,0))),"Yes","No")</f>
        <v>No</v>
      </c>
      <c r="H494" s="57">
        <f>IFERROR(_xlfn.NUMBERVALUE(VLOOKUP(A494,'FBS input file'!A:M,13,0)),0)</f>
        <v>0</v>
      </c>
      <c r="I494" s="55">
        <f>IFERROR(_xlfn.NUMBERVALUE(VLOOKUP(A494,'FBS input file'!A:M,11,0)),0)</f>
        <v>0</v>
      </c>
      <c r="J494" s="76" cm="1">
        <f t="array" aca="1" ref="J494" ca="1">IFERROR(ROUND(LOOKUP(9.99999999999999E+307,--MID(VLOOKUP(A494,'FBS input file'!A:L,10,0),MIN(FIND({0,1,2,3,4,5,6,7,8,9},VLOOKUP(A494,'FBS input file'!A:L,10,0)&amp;"0123456789")),ROW(INDIRECT("1:20")))),0),0)</f>
        <v>0</v>
      </c>
      <c r="K494" t="str" cm="1">
        <f t="array" ref="K494">_xlfn.IFS(ISNUMBER(SEARCH("*severe*",VLOOKUP(A494,'FBS input file'!A:M,10,0)))=TRUE,"Severe LB",ISNUMBER(SEARCH("*LB*",VLOOKUP(A494,'FBS input file'!A:M,10,0)))=TRUE,"LB",ISNUMBER(SEARCH("*LB*",VLOOKUP(A494,'FBS input file'!A:M,10,0)))=FALSE,"No")</f>
        <v>No</v>
      </c>
      <c r="L494" t="str" cm="1">
        <f t="array" ref="L494">IF(D494="Binding",IFERROR(_xlfn.IFS(AND(H494&gt;=$H$1,I494&gt;=$I$1),"Binding",AND(H494&gt;=$H$1,OR(J494&gt;=$J$1,K494="LB")),"Binding",AND(I494&gt;=$I$1,OR(J494&gt;=$J$1,K494="LB")),"Binding",K494="Severe LB","Binding"),"Not Binding"),"-")</f>
        <v>-</v>
      </c>
      <c r="M494">
        <f>IFERROR(_xlfn.NUMBERVALUE(VLOOKUP(A494,'FBS input file'!A:L,12,0)),"No")</f>
        <v>0</v>
      </c>
      <c r="N494" t="str">
        <f>VLOOKUP(A494,'All Plates'!A:K,3,0)</f>
        <v>Consistent Expert</v>
      </c>
      <c r="O494" t="str">
        <f>VLOOKUP(A494,'All Plates'!A:K,7,0)</f>
        <v>very high purity*</v>
      </c>
      <c r="P494">
        <f t="shared" si="25"/>
        <v>-10000</v>
      </c>
      <c r="Q494" s="53">
        <f t="shared" si="26"/>
        <v>0</v>
      </c>
    </row>
    <row r="495" spans="1:17" x14ac:dyDescent="0.25">
      <c r="A495" t="str">
        <f>'All Plates'!A485</f>
        <v>P6_A04</v>
      </c>
      <c r="B495" s="5" t="str">
        <f>'All Plates'!J485</f>
        <v>9990531831</v>
      </c>
      <c r="C495" t="s">
        <v>4703</v>
      </c>
      <c r="D495" t="str">
        <f>IFERROR('All Plates'!K485,"Not Binding")</f>
        <v>Not Binding</v>
      </c>
      <c r="E495" t="str">
        <f>IF(ISNUMBER(SEARCH("Waterlogsy",VLOOKUP(A495,'FBS input file'!A:I,9,0))),"Yes","No")</f>
        <v>No</v>
      </c>
      <c r="F495" t="str">
        <f>IF(ISNUMBER(SEARCH("T2",VLOOKUP(A495,'FBS input file'!A:I,9,0))),"Yes","No")</f>
        <v>No</v>
      </c>
      <c r="G495" t="str">
        <f>IF(ISNUMBER(SEARCH("1D",VLOOKUP(A495,'FBS input file'!A:I,9,0))),"Yes","No")</f>
        <v>No</v>
      </c>
      <c r="H495" s="57">
        <f>IFERROR(_xlfn.NUMBERVALUE(VLOOKUP(A495,'FBS input file'!A:M,13,0)),0)</f>
        <v>0</v>
      </c>
      <c r="I495" s="55">
        <f>IFERROR(_xlfn.NUMBERVALUE(VLOOKUP(A495,'FBS input file'!A:M,11,0)),0)</f>
        <v>0</v>
      </c>
      <c r="J495" s="76" cm="1">
        <f t="array" aca="1" ref="J495" ca="1">IFERROR(ROUND(LOOKUP(9.99999999999999E+307,--MID(VLOOKUP(A495,'FBS input file'!A:L,10,0),MIN(FIND({0,1,2,3,4,5,6,7,8,9},VLOOKUP(A495,'FBS input file'!A:L,10,0)&amp;"0123456789")),ROW(INDIRECT("1:20")))),0),0)</f>
        <v>0</v>
      </c>
      <c r="K495" t="str" cm="1">
        <f t="array" ref="K495">_xlfn.IFS(ISNUMBER(SEARCH("*severe*",VLOOKUP(A495,'FBS input file'!A:M,10,0)))=TRUE,"Severe LB",ISNUMBER(SEARCH("*LB*",VLOOKUP(A495,'FBS input file'!A:M,10,0)))=TRUE,"LB",ISNUMBER(SEARCH("*LB*",VLOOKUP(A495,'FBS input file'!A:M,10,0)))=FALSE,"No")</f>
        <v>No</v>
      </c>
      <c r="L495" t="str" cm="1">
        <f t="array" ref="L495">IF(D495="Binding",IFERROR(_xlfn.IFS(AND(H495&gt;=$H$1,I495&gt;=$I$1),"Binding",AND(H495&gt;=$H$1,OR(J495&gt;=$J$1,K495="LB")),"Binding",AND(I495&gt;=$I$1,OR(J495&gt;=$J$1,K495="LB")),"Binding",K495="Severe LB","Binding"),"Not Binding"),"-")</f>
        <v>-</v>
      </c>
      <c r="M495">
        <f>IFERROR(_xlfn.NUMBERVALUE(VLOOKUP(A495,'FBS input file'!A:L,12,0)),"No")</f>
        <v>0</v>
      </c>
      <c r="N495" t="str">
        <f>VLOOKUP(A495,'All Plates'!A:K,3,0)</f>
        <v>Inconsistent Expert</v>
      </c>
      <c r="O495" t="str">
        <f>VLOOKUP(A495,'All Plates'!A:K,7,0)</f>
        <v>low solubility</v>
      </c>
      <c r="P495">
        <f t="shared" si="25"/>
        <v>-10000</v>
      </c>
      <c r="Q495" s="53">
        <f t="shared" si="26"/>
        <v>0</v>
      </c>
    </row>
    <row r="496" spans="1:17" x14ac:dyDescent="0.25">
      <c r="A496" t="str">
        <f>'All Plates'!A486</f>
        <v>P6_A05</v>
      </c>
      <c r="B496" s="5" t="str">
        <f>'All Plates'!J486</f>
        <v>9990531834</v>
      </c>
      <c r="C496" t="s">
        <v>4704</v>
      </c>
      <c r="D496" t="str">
        <f>IFERROR('All Plates'!K486,"Not Binding")</f>
        <v>Not Binding</v>
      </c>
      <c r="E496" t="str">
        <f>IF(ISNUMBER(SEARCH("Waterlogsy",VLOOKUP(A496,'FBS input file'!A:I,9,0))),"Yes","No")</f>
        <v>No</v>
      </c>
      <c r="F496" t="str">
        <f>IF(ISNUMBER(SEARCH("T2",VLOOKUP(A496,'FBS input file'!A:I,9,0))),"Yes","No")</f>
        <v>No</v>
      </c>
      <c r="G496" t="str">
        <f>IF(ISNUMBER(SEARCH("1D",VLOOKUP(A496,'FBS input file'!A:I,9,0))),"Yes","No")</f>
        <v>No</v>
      </c>
      <c r="H496" s="57">
        <f>IFERROR(_xlfn.NUMBERVALUE(VLOOKUP(A496,'FBS input file'!A:M,13,0)),0)</f>
        <v>0</v>
      </c>
      <c r="I496" s="55">
        <f>IFERROR(_xlfn.NUMBERVALUE(VLOOKUP(A496,'FBS input file'!A:M,11,0)),0)</f>
        <v>0</v>
      </c>
      <c r="J496" s="76" cm="1">
        <f t="array" aca="1" ref="J496" ca="1">IFERROR(ROUND(LOOKUP(9.99999999999999E+307,--MID(VLOOKUP(A496,'FBS input file'!A:L,10,0),MIN(FIND({0,1,2,3,4,5,6,7,8,9},VLOOKUP(A496,'FBS input file'!A:L,10,0)&amp;"0123456789")),ROW(INDIRECT("1:20")))),0),0)</f>
        <v>0</v>
      </c>
      <c r="K496" t="str" cm="1">
        <f t="array" ref="K496">_xlfn.IFS(ISNUMBER(SEARCH("*severe*",VLOOKUP(A496,'FBS input file'!A:M,10,0)))=TRUE,"Severe LB",ISNUMBER(SEARCH("*LB*",VLOOKUP(A496,'FBS input file'!A:M,10,0)))=TRUE,"LB",ISNUMBER(SEARCH("*LB*",VLOOKUP(A496,'FBS input file'!A:M,10,0)))=FALSE,"No")</f>
        <v>No</v>
      </c>
      <c r="L496" t="str" cm="1">
        <f t="array" ref="L496">IF(D496="Binding",IFERROR(_xlfn.IFS(AND(H496&gt;=$H$1,I496&gt;=$I$1),"Binding",AND(H496&gt;=$H$1,OR(J496&gt;=$J$1,K496="LB")),"Binding",AND(I496&gt;=$I$1,OR(J496&gt;=$J$1,K496="LB")),"Binding",K496="Severe LB","Binding"),"Not Binding"),"-")</f>
        <v>-</v>
      </c>
      <c r="M496">
        <f>IFERROR(_xlfn.NUMBERVALUE(VLOOKUP(A496,'FBS input file'!A:L,12,0)),"No")</f>
        <v>0</v>
      </c>
      <c r="N496" t="str">
        <f>VLOOKUP(A496,'All Plates'!A:K,3,0)</f>
        <v>Consistent Expert</v>
      </c>
      <c r="O496" t="str">
        <f>VLOOKUP(A496,'All Plates'!A:K,7,0)</f>
        <v>high purity*</v>
      </c>
      <c r="P496">
        <f t="shared" si="25"/>
        <v>-10000</v>
      </c>
      <c r="Q496" s="53">
        <f t="shared" si="26"/>
        <v>0</v>
      </c>
    </row>
    <row r="497" spans="1:17" x14ac:dyDescent="0.25">
      <c r="A497" t="str">
        <f>'All Plates'!A487</f>
        <v>P6_A06</v>
      </c>
      <c r="B497" s="5" t="str">
        <f>'All Plates'!J487</f>
        <v>9990531832</v>
      </c>
      <c r="C497" t="s">
        <v>4705</v>
      </c>
      <c r="D497" t="str">
        <f>IFERROR('All Plates'!K487,"Not Binding")</f>
        <v>Not Binding</v>
      </c>
      <c r="E497" t="str">
        <f>IF(ISNUMBER(SEARCH("Waterlogsy",VLOOKUP(A497,'FBS input file'!A:I,9,0))),"Yes","No")</f>
        <v>No</v>
      </c>
      <c r="F497" t="str">
        <f>IF(ISNUMBER(SEARCH("T2",VLOOKUP(A497,'FBS input file'!A:I,9,0))),"Yes","No")</f>
        <v>No</v>
      </c>
      <c r="G497" t="str">
        <f>IF(ISNUMBER(SEARCH("1D",VLOOKUP(A497,'FBS input file'!A:I,9,0))),"Yes","No")</f>
        <v>No</v>
      </c>
      <c r="H497" s="57">
        <f>IFERROR(_xlfn.NUMBERVALUE(VLOOKUP(A497,'FBS input file'!A:M,13,0)),0)</f>
        <v>0</v>
      </c>
      <c r="I497" s="55">
        <f>IFERROR(_xlfn.NUMBERVALUE(VLOOKUP(A497,'FBS input file'!A:M,11,0)),0)</f>
        <v>0</v>
      </c>
      <c r="J497" s="76" cm="1">
        <f t="array" aca="1" ref="J497" ca="1">IFERROR(ROUND(LOOKUP(9.99999999999999E+307,--MID(VLOOKUP(A497,'FBS input file'!A:L,10,0),MIN(FIND({0,1,2,3,4,5,6,7,8,9},VLOOKUP(A497,'FBS input file'!A:L,10,0)&amp;"0123456789")),ROW(INDIRECT("1:20")))),0),0)</f>
        <v>0</v>
      </c>
      <c r="K497" t="str" cm="1">
        <f t="array" ref="K497">_xlfn.IFS(ISNUMBER(SEARCH("*severe*",VLOOKUP(A497,'FBS input file'!A:M,10,0)))=TRUE,"Severe LB",ISNUMBER(SEARCH("*LB*",VLOOKUP(A497,'FBS input file'!A:M,10,0)))=TRUE,"LB",ISNUMBER(SEARCH("*LB*",VLOOKUP(A497,'FBS input file'!A:M,10,0)))=FALSE,"No")</f>
        <v>No</v>
      </c>
      <c r="L497" t="str" cm="1">
        <f t="array" ref="L497">IF(D497="Binding",IFERROR(_xlfn.IFS(AND(H497&gt;=$H$1,I497&gt;=$I$1),"Binding",AND(H497&gt;=$H$1,OR(J497&gt;=$J$1,K497="LB")),"Binding",AND(I497&gt;=$I$1,OR(J497&gt;=$J$1,K497="LB")),"Binding",K497="Severe LB","Binding"),"Not Binding"),"-")</f>
        <v>-</v>
      </c>
      <c r="M497">
        <f>IFERROR(_xlfn.NUMBERVALUE(VLOOKUP(A497,'FBS input file'!A:L,12,0)),"No")</f>
        <v>0</v>
      </c>
      <c r="N497" t="str">
        <f>VLOOKUP(A497,'All Plates'!A:K,3,0)</f>
        <v>Consistent Expert</v>
      </c>
      <c r="O497" t="str">
        <f>VLOOKUP(A497,'All Plates'!A:K,7,0)</f>
        <v>high purity*</v>
      </c>
      <c r="P497">
        <f t="shared" si="25"/>
        <v>-10000</v>
      </c>
      <c r="Q497" s="53">
        <f t="shared" si="26"/>
        <v>0</v>
      </c>
    </row>
    <row r="498" spans="1:17" x14ac:dyDescent="0.25">
      <c r="A498" t="str">
        <f>'All Plates'!A488</f>
        <v>P6_A07</v>
      </c>
      <c r="B498" s="5" t="str">
        <f>'All Plates'!J488</f>
        <v>9990531829</v>
      </c>
      <c r="C498" t="s">
        <v>4706</v>
      </c>
      <c r="D498" t="str">
        <f>IFERROR('All Plates'!K488,"Not Binding")</f>
        <v>Not Binding</v>
      </c>
      <c r="E498" t="str">
        <f>IF(ISNUMBER(SEARCH("Waterlogsy",VLOOKUP(A498,'FBS input file'!A:I,9,0))),"Yes","No")</f>
        <v>No</v>
      </c>
      <c r="F498" t="str">
        <f>IF(ISNUMBER(SEARCH("T2",VLOOKUP(A498,'FBS input file'!A:I,9,0))),"Yes","No")</f>
        <v>No</v>
      </c>
      <c r="G498" t="str">
        <f>IF(ISNUMBER(SEARCH("1D",VLOOKUP(A498,'FBS input file'!A:I,9,0))),"Yes","No")</f>
        <v>No</v>
      </c>
      <c r="H498" s="57">
        <f>IFERROR(_xlfn.NUMBERVALUE(VLOOKUP(A498,'FBS input file'!A:M,13,0)),0)</f>
        <v>0</v>
      </c>
      <c r="I498" s="55">
        <f>IFERROR(_xlfn.NUMBERVALUE(VLOOKUP(A498,'FBS input file'!A:M,11,0)),0)</f>
        <v>0</v>
      </c>
      <c r="J498" s="76" cm="1">
        <f t="array" aca="1" ref="J498" ca="1">IFERROR(ROUND(LOOKUP(9.99999999999999E+307,--MID(VLOOKUP(A498,'FBS input file'!A:L,10,0),MIN(FIND({0,1,2,3,4,5,6,7,8,9},VLOOKUP(A498,'FBS input file'!A:L,10,0)&amp;"0123456789")),ROW(INDIRECT("1:20")))),0),0)</f>
        <v>0</v>
      </c>
      <c r="K498" t="str" cm="1">
        <f t="array" ref="K498">_xlfn.IFS(ISNUMBER(SEARCH("*severe*",VLOOKUP(A498,'FBS input file'!A:M,10,0)))=TRUE,"Severe LB",ISNUMBER(SEARCH("*LB*",VLOOKUP(A498,'FBS input file'!A:M,10,0)))=TRUE,"LB",ISNUMBER(SEARCH("*LB*",VLOOKUP(A498,'FBS input file'!A:M,10,0)))=FALSE,"No")</f>
        <v>No</v>
      </c>
      <c r="L498" t="str" cm="1">
        <f t="array" ref="L498">IF(D498="Binding",IFERROR(_xlfn.IFS(AND(H498&gt;=$H$1,I498&gt;=$I$1),"Binding",AND(H498&gt;=$H$1,OR(J498&gt;=$J$1,K498="LB")),"Binding",AND(I498&gt;=$I$1,OR(J498&gt;=$J$1,K498="LB")),"Binding",K498="Severe LB","Binding"),"Not Binding"),"-")</f>
        <v>-</v>
      </c>
      <c r="M498">
        <f>IFERROR(_xlfn.NUMBERVALUE(VLOOKUP(A498,'FBS input file'!A:L,12,0)),"No")</f>
        <v>0</v>
      </c>
      <c r="N498" t="str">
        <f>VLOOKUP(A498,'All Plates'!A:K,3,0)</f>
        <v>Consistent Expert</v>
      </c>
      <c r="O498" t="str">
        <f>VLOOKUP(A498,'All Plates'!A:K,7,0)</f>
        <v>high purity</v>
      </c>
      <c r="P498">
        <f t="shared" si="25"/>
        <v>-10000</v>
      </c>
      <c r="Q498" s="53">
        <f t="shared" si="26"/>
        <v>0</v>
      </c>
    </row>
    <row r="499" spans="1:17" x14ac:dyDescent="0.25">
      <c r="A499" t="str">
        <f>'All Plates'!A489</f>
        <v>P6_A08</v>
      </c>
      <c r="B499" s="5" t="str">
        <f>'All Plates'!J489</f>
        <v>9990531736</v>
      </c>
      <c r="C499" t="s">
        <v>4707</v>
      </c>
      <c r="D499" t="str">
        <f>IFERROR('All Plates'!K489,"Not Binding")</f>
        <v>Not Binding</v>
      </c>
      <c r="E499" t="str">
        <f>IF(ISNUMBER(SEARCH("Waterlogsy",VLOOKUP(A499,'FBS input file'!A:I,9,0))),"Yes","No")</f>
        <v>No</v>
      </c>
      <c r="F499" t="str">
        <f>IF(ISNUMBER(SEARCH("T2",VLOOKUP(A499,'FBS input file'!A:I,9,0))),"Yes","No")</f>
        <v>No</v>
      </c>
      <c r="G499" t="str">
        <f>IF(ISNUMBER(SEARCH("1D",VLOOKUP(A499,'FBS input file'!A:I,9,0))),"Yes","No")</f>
        <v>No</v>
      </c>
      <c r="H499" s="57">
        <f>IFERROR(_xlfn.NUMBERVALUE(VLOOKUP(A499,'FBS input file'!A:M,13,0)),0)</f>
        <v>0</v>
      </c>
      <c r="I499" s="55">
        <f>IFERROR(_xlfn.NUMBERVALUE(VLOOKUP(A499,'FBS input file'!A:M,11,0)),0)</f>
        <v>0</v>
      </c>
      <c r="J499" s="76" cm="1">
        <f t="array" aca="1" ref="J499" ca="1">IFERROR(ROUND(LOOKUP(9.99999999999999E+307,--MID(VLOOKUP(A499,'FBS input file'!A:L,10,0),MIN(FIND({0,1,2,3,4,5,6,7,8,9},VLOOKUP(A499,'FBS input file'!A:L,10,0)&amp;"0123456789")),ROW(INDIRECT("1:20")))),0),0)</f>
        <v>0</v>
      </c>
      <c r="K499" t="str" cm="1">
        <f t="array" ref="K499">_xlfn.IFS(ISNUMBER(SEARCH("*severe*",VLOOKUP(A499,'FBS input file'!A:M,10,0)))=TRUE,"Severe LB",ISNUMBER(SEARCH("*LB*",VLOOKUP(A499,'FBS input file'!A:M,10,0)))=TRUE,"LB",ISNUMBER(SEARCH("*LB*",VLOOKUP(A499,'FBS input file'!A:M,10,0)))=FALSE,"No")</f>
        <v>No</v>
      </c>
      <c r="L499" t="str" cm="1">
        <f t="array" ref="L499">IF(D499="Binding",IFERROR(_xlfn.IFS(AND(H499&gt;=$H$1,I499&gt;=$I$1),"Binding",AND(H499&gt;=$H$1,OR(J499&gt;=$J$1,K499="LB")),"Binding",AND(I499&gt;=$I$1,OR(J499&gt;=$J$1,K499="LB")),"Binding",K499="Severe LB","Binding"),"Not Binding"),"-")</f>
        <v>-</v>
      </c>
      <c r="M499">
        <f>IFERROR(_xlfn.NUMBERVALUE(VLOOKUP(A499,'FBS input file'!A:L,12,0)),"No")</f>
        <v>0</v>
      </c>
      <c r="N499" t="str">
        <f>VLOOKUP(A499,'All Plates'!A:K,3,0)</f>
        <v>Inconsistent Expert</v>
      </c>
      <c r="O499" t="str">
        <f>VLOOKUP(A499,'All Plates'!A:K,7,0)</f>
        <v>addtional signals or too few signals</v>
      </c>
      <c r="P499">
        <f t="shared" si="25"/>
        <v>-10000</v>
      </c>
      <c r="Q499" s="53">
        <f t="shared" si="26"/>
        <v>0</v>
      </c>
    </row>
    <row r="500" spans="1:17" x14ac:dyDescent="0.25">
      <c r="A500" t="str">
        <f>'All Plates'!A490</f>
        <v>P6_A09</v>
      </c>
      <c r="B500" s="5" t="str">
        <f>'All Plates'!J490</f>
        <v>9990531735</v>
      </c>
      <c r="C500" t="s">
        <v>4708</v>
      </c>
      <c r="D500" t="str">
        <f>IFERROR('All Plates'!K490,"Not Binding")</f>
        <v>Not Binding</v>
      </c>
      <c r="E500" t="str">
        <f>IF(ISNUMBER(SEARCH("Waterlogsy",VLOOKUP(A500,'FBS input file'!A:I,9,0))),"Yes","No")</f>
        <v>No</v>
      </c>
      <c r="F500" t="str">
        <f>IF(ISNUMBER(SEARCH("T2",VLOOKUP(A500,'FBS input file'!A:I,9,0))),"Yes","No")</f>
        <v>No</v>
      </c>
      <c r="G500" t="str">
        <f>IF(ISNUMBER(SEARCH("1D",VLOOKUP(A500,'FBS input file'!A:I,9,0))),"Yes","No")</f>
        <v>No</v>
      </c>
      <c r="H500" s="57">
        <f>IFERROR(_xlfn.NUMBERVALUE(VLOOKUP(A500,'FBS input file'!A:M,13,0)),0)</f>
        <v>0</v>
      </c>
      <c r="I500" s="55">
        <f>IFERROR(_xlfn.NUMBERVALUE(VLOOKUP(A500,'FBS input file'!A:M,11,0)),0)</f>
        <v>0</v>
      </c>
      <c r="J500" s="76" cm="1">
        <f t="array" aca="1" ref="J500" ca="1">IFERROR(ROUND(LOOKUP(9.99999999999999E+307,--MID(VLOOKUP(A500,'FBS input file'!A:L,10,0),MIN(FIND({0,1,2,3,4,5,6,7,8,9},VLOOKUP(A500,'FBS input file'!A:L,10,0)&amp;"0123456789")),ROW(INDIRECT("1:20")))),0),0)</f>
        <v>0</v>
      </c>
      <c r="K500" t="str" cm="1">
        <f t="array" ref="K500">_xlfn.IFS(ISNUMBER(SEARCH("*severe*",VLOOKUP(A500,'FBS input file'!A:M,10,0)))=TRUE,"Severe LB",ISNUMBER(SEARCH("*LB*",VLOOKUP(A500,'FBS input file'!A:M,10,0)))=TRUE,"LB",ISNUMBER(SEARCH("*LB*",VLOOKUP(A500,'FBS input file'!A:M,10,0)))=FALSE,"No")</f>
        <v>No</v>
      </c>
      <c r="L500" t="str" cm="1">
        <f t="array" ref="L500">IF(D500="Binding",IFERROR(_xlfn.IFS(AND(H500&gt;=$H$1,I500&gt;=$I$1),"Binding",AND(H500&gt;=$H$1,OR(J500&gt;=$J$1,K500="LB")),"Binding",AND(I500&gt;=$I$1,OR(J500&gt;=$J$1,K500="LB")),"Binding",K500="Severe LB","Binding"),"Not Binding"),"-")</f>
        <v>-</v>
      </c>
      <c r="M500">
        <f>IFERROR(_xlfn.NUMBERVALUE(VLOOKUP(A500,'FBS input file'!A:L,12,0)),"No")</f>
        <v>0</v>
      </c>
      <c r="N500" t="str">
        <f>VLOOKUP(A500,'All Plates'!A:K,3,0)</f>
        <v>Consistent Expert</v>
      </c>
      <c r="O500" t="str">
        <f>VLOOKUP(A500,'All Plates'!A:K,7,0)</f>
        <v>very high purity</v>
      </c>
      <c r="P500">
        <f t="shared" si="25"/>
        <v>-10000</v>
      </c>
      <c r="Q500" s="53">
        <f t="shared" si="26"/>
        <v>0</v>
      </c>
    </row>
    <row r="501" spans="1:17" x14ac:dyDescent="0.25">
      <c r="A501" t="str">
        <f>'All Plates'!A491</f>
        <v>P6_A10</v>
      </c>
      <c r="B501" s="5" t="str">
        <f>'All Plates'!J491</f>
        <v>9990531734</v>
      </c>
      <c r="C501" t="s">
        <v>4709</v>
      </c>
      <c r="D501" t="str">
        <f>IFERROR('All Plates'!K491,"Not Binding")</f>
        <v>Not Binding</v>
      </c>
      <c r="E501" t="str">
        <f>IF(ISNUMBER(SEARCH("Waterlogsy",VLOOKUP(A501,'FBS input file'!A:I,9,0))),"Yes","No")</f>
        <v>No</v>
      </c>
      <c r="F501" t="str">
        <f>IF(ISNUMBER(SEARCH("T2",VLOOKUP(A501,'FBS input file'!A:I,9,0))),"Yes","No")</f>
        <v>No</v>
      </c>
      <c r="G501" t="str">
        <f>IF(ISNUMBER(SEARCH("1D",VLOOKUP(A501,'FBS input file'!A:I,9,0))),"Yes","No")</f>
        <v>No</v>
      </c>
      <c r="H501" s="57">
        <f>IFERROR(_xlfn.NUMBERVALUE(VLOOKUP(A501,'FBS input file'!A:M,13,0)),0)</f>
        <v>0</v>
      </c>
      <c r="I501" s="55">
        <f>IFERROR(_xlfn.NUMBERVALUE(VLOOKUP(A501,'FBS input file'!A:M,11,0)),0)</f>
        <v>0</v>
      </c>
      <c r="J501" s="76" cm="1">
        <f t="array" aca="1" ref="J501" ca="1">IFERROR(ROUND(LOOKUP(9.99999999999999E+307,--MID(VLOOKUP(A501,'FBS input file'!A:L,10,0),MIN(FIND({0,1,2,3,4,5,6,7,8,9},VLOOKUP(A501,'FBS input file'!A:L,10,0)&amp;"0123456789")),ROW(INDIRECT("1:20")))),0),0)</f>
        <v>0</v>
      </c>
      <c r="K501" t="str" cm="1">
        <f t="array" ref="K501">_xlfn.IFS(ISNUMBER(SEARCH("*severe*",VLOOKUP(A501,'FBS input file'!A:M,10,0)))=TRUE,"Severe LB",ISNUMBER(SEARCH("*LB*",VLOOKUP(A501,'FBS input file'!A:M,10,0)))=TRUE,"LB",ISNUMBER(SEARCH("*LB*",VLOOKUP(A501,'FBS input file'!A:M,10,0)))=FALSE,"No")</f>
        <v>No</v>
      </c>
      <c r="L501" t="str" cm="1">
        <f t="array" ref="L501">IF(D501="Binding",IFERROR(_xlfn.IFS(AND(H501&gt;=$H$1,I501&gt;=$I$1),"Binding",AND(H501&gt;=$H$1,OR(J501&gt;=$J$1,K501="LB")),"Binding",AND(I501&gt;=$I$1,OR(J501&gt;=$J$1,K501="LB")),"Binding",K501="Severe LB","Binding"),"Not Binding"),"-")</f>
        <v>-</v>
      </c>
      <c r="M501">
        <f>IFERROR(_xlfn.NUMBERVALUE(VLOOKUP(A501,'FBS input file'!A:L,12,0)),"No")</f>
        <v>0</v>
      </c>
      <c r="N501" t="str">
        <f>VLOOKUP(A501,'All Plates'!A:K,3,0)</f>
        <v>Consistent Expert</v>
      </c>
      <c r="O501" t="str">
        <f>VLOOKUP(A501,'All Plates'!A:K,7,0)</f>
        <v>high purity</v>
      </c>
      <c r="P501">
        <f t="shared" si="25"/>
        <v>-10000</v>
      </c>
      <c r="Q501" s="53">
        <f t="shared" si="26"/>
        <v>0</v>
      </c>
    </row>
    <row r="502" spans="1:17" x14ac:dyDescent="0.25">
      <c r="A502" t="str">
        <f>'All Plates'!A492</f>
        <v>P6_A11</v>
      </c>
      <c r="B502" s="5" t="str">
        <f>'All Plates'!J492</f>
        <v>9990530736</v>
      </c>
      <c r="C502" t="s">
        <v>4710</v>
      </c>
      <c r="D502" t="str">
        <f>IFERROR('All Plates'!K492,"Not Binding")</f>
        <v>Not Binding</v>
      </c>
      <c r="E502" t="str">
        <f>IF(ISNUMBER(SEARCH("Waterlogsy",VLOOKUP(A502,'FBS input file'!A:I,9,0))),"Yes","No")</f>
        <v>No</v>
      </c>
      <c r="F502" t="str">
        <f>IF(ISNUMBER(SEARCH("T2",VLOOKUP(A502,'FBS input file'!A:I,9,0))),"Yes","No")</f>
        <v>No</v>
      </c>
      <c r="G502" t="str">
        <f>IF(ISNUMBER(SEARCH("1D",VLOOKUP(A502,'FBS input file'!A:I,9,0))),"Yes","No")</f>
        <v>No</v>
      </c>
      <c r="H502" s="57">
        <f>IFERROR(_xlfn.NUMBERVALUE(VLOOKUP(A502,'FBS input file'!A:M,13,0)),0)</f>
        <v>0</v>
      </c>
      <c r="I502" s="55">
        <f>IFERROR(_xlfn.NUMBERVALUE(VLOOKUP(A502,'FBS input file'!A:M,11,0)),0)</f>
        <v>0</v>
      </c>
      <c r="J502" s="76" cm="1">
        <f t="array" aca="1" ref="J502" ca="1">IFERROR(ROUND(LOOKUP(9.99999999999999E+307,--MID(VLOOKUP(A502,'FBS input file'!A:L,10,0),MIN(FIND({0,1,2,3,4,5,6,7,8,9},VLOOKUP(A502,'FBS input file'!A:L,10,0)&amp;"0123456789")),ROW(INDIRECT("1:20")))),0),0)</f>
        <v>0</v>
      </c>
      <c r="K502" t="str" cm="1">
        <f t="array" ref="K502">_xlfn.IFS(ISNUMBER(SEARCH("*severe*",VLOOKUP(A502,'FBS input file'!A:M,10,0)))=TRUE,"Severe LB",ISNUMBER(SEARCH("*LB*",VLOOKUP(A502,'FBS input file'!A:M,10,0)))=TRUE,"LB",ISNUMBER(SEARCH("*LB*",VLOOKUP(A502,'FBS input file'!A:M,10,0)))=FALSE,"No")</f>
        <v>No</v>
      </c>
      <c r="L502" t="str" cm="1">
        <f t="array" ref="L502">IF(D502="Binding",IFERROR(_xlfn.IFS(AND(H502&gt;=$H$1,I502&gt;=$I$1),"Binding",AND(H502&gt;=$H$1,OR(J502&gt;=$J$1,K502="LB")),"Binding",AND(I502&gt;=$I$1,OR(J502&gt;=$J$1,K502="LB")),"Binding",K502="Severe LB","Binding"),"Not Binding"),"-")</f>
        <v>-</v>
      </c>
      <c r="M502">
        <f>IFERROR(_xlfn.NUMBERVALUE(VLOOKUP(A502,'FBS input file'!A:L,12,0)),"No")</f>
        <v>0</v>
      </c>
      <c r="N502" t="str">
        <f>VLOOKUP(A502,'All Plates'!A:K,3,0)</f>
        <v>Consistent Expert</v>
      </c>
      <c r="O502" t="str">
        <f>VLOOKUP(A502,'All Plates'!A:K,7,0)</f>
        <v>addtional signals or too few signals</v>
      </c>
      <c r="P502">
        <f t="shared" si="25"/>
        <v>-10000</v>
      </c>
      <c r="Q502" s="53">
        <f t="shared" si="26"/>
        <v>0</v>
      </c>
    </row>
    <row r="503" spans="1:17" x14ac:dyDescent="0.25">
      <c r="A503" t="str">
        <f>'All Plates'!A493</f>
        <v>P6_A12</v>
      </c>
      <c r="B503" s="5" t="str">
        <f>'All Plates'!J493</f>
        <v>9990531740</v>
      </c>
      <c r="C503" t="s">
        <v>4711</v>
      </c>
      <c r="D503" t="str">
        <f>IFERROR('All Plates'!K493,"Not Binding")</f>
        <v>Not Binding</v>
      </c>
      <c r="E503" t="str">
        <f>IF(ISNUMBER(SEARCH("Waterlogsy",VLOOKUP(A503,'FBS input file'!A:I,9,0))),"Yes","No")</f>
        <v>No</v>
      </c>
      <c r="F503" t="str">
        <f>IF(ISNUMBER(SEARCH("T2",VLOOKUP(A503,'FBS input file'!A:I,9,0))),"Yes","No")</f>
        <v>No</v>
      </c>
      <c r="G503" t="str">
        <f>IF(ISNUMBER(SEARCH("1D",VLOOKUP(A503,'FBS input file'!A:I,9,0))),"Yes","No")</f>
        <v>No</v>
      </c>
      <c r="H503" s="57">
        <f>IFERROR(_xlfn.NUMBERVALUE(VLOOKUP(A503,'FBS input file'!A:M,13,0)),0)</f>
        <v>0</v>
      </c>
      <c r="I503" s="55">
        <f>IFERROR(_xlfn.NUMBERVALUE(VLOOKUP(A503,'FBS input file'!A:M,11,0)),0)</f>
        <v>0</v>
      </c>
      <c r="J503" s="76" cm="1">
        <f t="array" aca="1" ref="J503" ca="1">IFERROR(ROUND(LOOKUP(9.99999999999999E+307,--MID(VLOOKUP(A503,'FBS input file'!A:L,10,0),MIN(FIND({0,1,2,3,4,5,6,7,8,9},VLOOKUP(A503,'FBS input file'!A:L,10,0)&amp;"0123456789")),ROW(INDIRECT("1:20")))),0),0)</f>
        <v>0</v>
      </c>
      <c r="K503" t="str" cm="1">
        <f t="array" ref="K503">_xlfn.IFS(ISNUMBER(SEARCH("*severe*",VLOOKUP(A503,'FBS input file'!A:M,10,0)))=TRUE,"Severe LB",ISNUMBER(SEARCH("*LB*",VLOOKUP(A503,'FBS input file'!A:M,10,0)))=TRUE,"LB",ISNUMBER(SEARCH("*LB*",VLOOKUP(A503,'FBS input file'!A:M,10,0)))=FALSE,"No")</f>
        <v>No</v>
      </c>
      <c r="L503" t="str" cm="1">
        <f t="array" ref="L503">IF(D503="Binding",IFERROR(_xlfn.IFS(AND(H503&gt;=$H$1,I503&gt;=$I$1),"Binding",AND(H503&gt;=$H$1,OR(J503&gt;=$J$1,K503="LB")),"Binding",AND(I503&gt;=$I$1,OR(J503&gt;=$J$1,K503="LB")),"Binding",K503="Severe LB","Binding"),"Not Binding"),"-")</f>
        <v>-</v>
      </c>
      <c r="M503">
        <f>IFERROR(_xlfn.NUMBERVALUE(VLOOKUP(A503,'FBS input file'!A:L,12,0)),"No")</f>
        <v>0</v>
      </c>
      <c r="N503" t="str">
        <f>VLOOKUP(A503,'All Plates'!A:K,3,0)</f>
        <v>Inconsistent Expert</v>
      </c>
      <c r="O503" t="str">
        <f>VLOOKUP(A503,'All Plates'!A:K,7,0)</f>
        <v>low solubility</v>
      </c>
      <c r="P503">
        <f t="shared" si="25"/>
        <v>-10000</v>
      </c>
      <c r="Q503" s="53">
        <f t="shared" si="26"/>
        <v>0</v>
      </c>
    </row>
    <row r="504" spans="1:17" x14ac:dyDescent="0.25">
      <c r="A504" t="str">
        <f>'All Plates'!A495</f>
        <v>P6_B02</v>
      </c>
      <c r="B504" s="5" t="str">
        <f>'All Plates'!J495</f>
        <v>9990531721</v>
      </c>
      <c r="C504" t="s">
        <v>4713</v>
      </c>
      <c r="D504" t="str">
        <f>IFERROR('All Plates'!K495,"Not Binding")</f>
        <v>Not Binding</v>
      </c>
      <c r="E504" t="str">
        <f>IF(ISNUMBER(SEARCH("Waterlogsy",VLOOKUP(A504,'FBS input file'!A:I,9,0))),"Yes","No")</f>
        <v>No</v>
      </c>
      <c r="F504" t="str">
        <f>IF(ISNUMBER(SEARCH("T2",VLOOKUP(A504,'FBS input file'!A:I,9,0))),"Yes","No")</f>
        <v>No</v>
      </c>
      <c r="G504" t="str">
        <f>IF(ISNUMBER(SEARCH("1D",VLOOKUP(A504,'FBS input file'!A:I,9,0))),"Yes","No")</f>
        <v>No</v>
      </c>
      <c r="H504" s="57">
        <f>IFERROR(_xlfn.NUMBERVALUE(VLOOKUP(A504,'FBS input file'!A:M,13,0)),0)</f>
        <v>0</v>
      </c>
      <c r="I504" s="55">
        <f>IFERROR(_xlfn.NUMBERVALUE(VLOOKUP(A504,'FBS input file'!A:M,11,0)),0)</f>
        <v>0</v>
      </c>
      <c r="J504" s="76" cm="1">
        <f t="array" aca="1" ref="J504" ca="1">IFERROR(ROUND(LOOKUP(9.99999999999999E+307,--MID(VLOOKUP(A504,'FBS input file'!A:L,10,0),MIN(FIND({0,1,2,3,4,5,6,7,8,9},VLOOKUP(A504,'FBS input file'!A:L,10,0)&amp;"0123456789")),ROW(INDIRECT("1:20")))),0),0)</f>
        <v>0</v>
      </c>
      <c r="K504" t="str" cm="1">
        <f t="array" ref="K504">_xlfn.IFS(ISNUMBER(SEARCH("*severe*",VLOOKUP(A504,'FBS input file'!A:M,10,0)))=TRUE,"Severe LB",ISNUMBER(SEARCH("*LB*",VLOOKUP(A504,'FBS input file'!A:M,10,0)))=TRUE,"LB",ISNUMBER(SEARCH("*LB*",VLOOKUP(A504,'FBS input file'!A:M,10,0)))=FALSE,"No")</f>
        <v>No</v>
      </c>
      <c r="L504" t="str" cm="1">
        <f t="array" ref="L504">IF(D504="Binding",IFERROR(_xlfn.IFS(AND(H504&gt;=$H$1,I504&gt;=$I$1),"Binding",AND(H504&gt;=$H$1,OR(J504&gt;=$J$1,K504="LB")),"Binding",AND(I504&gt;=$I$1,OR(J504&gt;=$J$1,K504="LB")),"Binding",K504="Severe LB","Binding"),"Not Binding"),"-")</f>
        <v>-</v>
      </c>
      <c r="M504">
        <f>IFERROR(_xlfn.NUMBERVALUE(VLOOKUP(A504,'FBS input file'!A:L,12,0)),"No")</f>
        <v>0</v>
      </c>
      <c r="N504" t="str">
        <f>VLOOKUP(A504,'All Plates'!A:K,3,0)</f>
        <v>Consistent Expert</v>
      </c>
      <c r="O504" t="str">
        <f>VLOOKUP(A504,'All Plates'!A:K,7,0)</f>
        <v>addtional signals or too few signals</v>
      </c>
      <c r="P504">
        <f t="shared" si="25"/>
        <v>-10000</v>
      </c>
      <c r="Q504" s="53">
        <f t="shared" si="26"/>
        <v>0</v>
      </c>
    </row>
    <row r="505" spans="1:17" x14ac:dyDescent="0.25">
      <c r="A505" t="str">
        <f>'All Plates'!A496</f>
        <v>P6_B03</v>
      </c>
      <c r="B505" s="5" t="str">
        <f>'All Plates'!J496</f>
        <v>9990531722</v>
      </c>
      <c r="C505" t="s">
        <v>4714</v>
      </c>
      <c r="D505" t="str">
        <f>IFERROR('All Plates'!K496,"Not Binding")</f>
        <v>Not Binding</v>
      </c>
      <c r="E505" t="str">
        <f>IF(ISNUMBER(SEARCH("Waterlogsy",VLOOKUP(A505,'FBS input file'!A:I,9,0))),"Yes","No")</f>
        <v>No</v>
      </c>
      <c r="F505" t="str">
        <f>IF(ISNUMBER(SEARCH("T2",VLOOKUP(A505,'FBS input file'!A:I,9,0))),"Yes","No")</f>
        <v>No</v>
      </c>
      <c r="G505" t="str">
        <f>IF(ISNUMBER(SEARCH("1D",VLOOKUP(A505,'FBS input file'!A:I,9,0))),"Yes","No")</f>
        <v>No</v>
      </c>
      <c r="H505" s="57">
        <f>IFERROR(_xlfn.NUMBERVALUE(VLOOKUP(A505,'FBS input file'!A:M,13,0)),0)</f>
        <v>0</v>
      </c>
      <c r="I505" s="55">
        <f>IFERROR(_xlfn.NUMBERVALUE(VLOOKUP(A505,'FBS input file'!A:M,11,0)),0)</f>
        <v>0</v>
      </c>
      <c r="J505" s="76" cm="1">
        <f t="array" aca="1" ref="J505" ca="1">IFERROR(ROUND(LOOKUP(9.99999999999999E+307,--MID(VLOOKUP(A505,'FBS input file'!A:L,10,0),MIN(FIND({0,1,2,3,4,5,6,7,8,9},VLOOKUP(A505,'FBS input file'!A:L,10,0)&amp;"0123456789")),ROW(INDIRECT("1:20")))),0),0)</f>
        <v>0</v>
      </c>
      <c r="K505" t="str" cm="1">
        <f t="array" ref="K505">_xlfn.IFS(ISNUMBER(SEARCH("*severe*",VLOOKUP(A505,'FBS input file'!A:M,10,0)))=TRUE,"Severe LB",ISNUMBER(SEARCH("*LB*",VLOOKUP(A505,'FBS input file'!A:M,10,0)))=TRUE,"LB",ISNUMBER(SEARCH("*LB*",VLOOKUP(A505,'FBS input file'!A:M,10,0)))=FALSE,"No")</f>
        <v>No</v>
      </c>
      <c r="L505" t="str" cm="1">
        <f t="array" ref="L505">IF(D505="Binding",IFERROR(_xlfn.IFS(AND(H505&gt;=$H$1,I505&gt;=$I$1),"Binding",AND(H505&gt;=$H$1,OR(J505&gt;=$J$1,K505="LB")),"Binding",AND(I505&gt;=$I$1,OR(J505&gt;=$J$1,K505="LB")),"Binding",K505="Severe LB","Binding"),"Not Binding"),"-")</f>
        <v>-</v>
      </c>
      <c r="M505">
        <f>IFERROR(_xlfn.NUMBERVALUE(VLOOKUP(A505,'FBS input file'!A:L,12,0)),"No")</f>
        <v>0</v>
      </c>
      <c r="N505" t="str">
        <f>VLOOKUP(A505,'All Plates'!A:K,3,0)</f>
        <v>Consistent Expert</v>
      </c>
      <c r="O505" t="str">
        <f>VLOOKUP(A505,'All Plates'!A:K,7,0)</f>
        <v>medium purity*</v>
      </c>
      <c r="P505">
        <f t="shared" si="25"/>
        <v>-10000</v>
      </c>
      <c r="Q505" s="53">
        <f t="shared" si="26"/>
        <v>0</v>
      </c>
    </row>
    <row r="506" spans="1:17" x14ac:dyDescent="0.25">
      <c r="A506" t="str">
        <f>'All Plates'!A497</f>
        <v>P6_B04</v>
      </c>
      <c r="B506" s="5" t="str">
        <f>'All Plates'!J497</f>
        <v>9990531723</v>
      </c>
      <c r="C506" t="s">
        <v>4715</v>
      </c>
      <c r="D506" t="str">
        <f>IFERROR('All Plates'!K497,"Not Binding")</f>
        <v>Not Binding</v>
      </c>
      <c r="E506" t="str">
        <f>IF(ISNUMBER(SEARCH("Waterlogsy",VLOOKUP(A506,'FBS input file'!A:I,9,0))),"Yes","No")</f>
        <v>No</v>
      </c>
      <c r="F506" t="str">
        <f>IF(ISNUMBER(SEARCH("T2",VLOOKUP(A506,'FBS input file'!A:I,9,0))),"Yes","No")</f>
        <v>No</v>
      </c>
      <c r="G506" t="str">
        <f>IF(ISNUMBER(SEARCH("1D",VLOOKUP(A506,'FBS input file'!A:I,9,0))),"Yes","No")</f>
        <v>No</v>
      </c>
      <c r="H506" s="57">
        <f>IFERROR(_xlfn.NUMBERVALUE(VLOOKUP(A506,'FBS input file'!A:M,13,0)),0)</f>
        <v>0</v>
      </c>
      <c r="I506" s="55">
        <f>IFERROR(_xlfn.NUMBERVALUE(VLOOKUP(A506,'FBS input file'!A:M,11,0)),0)</f>
        <v>0</v>
      </c>
      <c r="J506" s="76" cm="1">
        <f t="array" aca="1" ref="J506" ca="1">IFERROR(ROUND(LOOKUP(9.99999999999999E+307,--MID(VLOOKUP(A506,'FBS input file'!A:L,10,0),MIN(FIND({0,1,2,3,4,5,6,7,8,9},VLOOKUP(A506,'FBS input file'!A:L,10,0)&amp;"0123456789")),ROW(INDIRECT("1:20")))),0),0)</f>
        <v>0</v>
      </c>
      <c r="K506" t="str" cm="1">
        <f t="array" ref="K506">_xlfn.IFS(ISNUMBER(SEARCH("*severe*",VLOOKUP(A506,'FBS input file'!A:M,10,0)))=TRUE,"Severe LB",ISNUMBER(SEARCH("*LB*",VLOOKUP(A506,'FBS input file'!A:M,10,0)))=TRUE,"LB",ISNUMBER(SEARCH("*LB*",VLOOKUP(A506,'FBS input file'!A:M,10,0)))=FALSE,"No")</f>
        <v>No</v>
      </c>
      <c r="L506" t="str" cm="1">
        <f t="array" ref="L506">IF(D506="Binding",IFERROR(_xlfn.IFS(AND(H506&gt;=$H$1,I506&gt;=$I$1),"Binding",AND(H506&gt;=$H$1,OR(J506&gt;=$J$1,K506="LB")),"Binding",AND(I506&gt;=$I$1,OR(J506&gt;=$J$1,K506="LB")),"Binding",K506="Severe LB","Binding"),"Not Binding"),"-")</f>
        <v>-</v>
      </c>
      <c r="M506">
        <f>IFERROR(_xlfn.NUMBERVALUE(VLOOKUP(A506,'FBS input file'!A:L,12,0)),"No")</f>
        <v>0</v>
      </c>
      <c r="N506" t="str">
        <f>VLOOKUP(A506,'All Plates'!A:K,3,0)</f>
        <v>Inconsistent Expert</v>
      </c>
      <c r="O506" t="str">
        <f>VLOOKUP(A506,'All Plates'!A:K,7,0)</f>
        <v>low solubility</v>
      </c>
      <c r="P506">
        <f t="shared" si="25"/>
        <v>-10000</v>
      </c>
      <c r="Q506" s="53">
        <f t="shared" si="26"/>
        <v>0</v>
      </c>
    </row>
    <row r="507" spans="1:17" x14ac:dyDescent="0.25">
      <c r="A507" t="str">
        <f>'All Plates'!A498</f>
        <v>P6_B05</v>
      </c>
      <c r="B507" s="5" t="str">
        <f>'All Plates'!J498</f>
        <v>9990531724</v>
      </c>
      <c r="C507" t="s">
        <v>4716</v>
      </c>
      <c r="D507" t="str">
        <f>IFERROR('All Plates'!K498,"Not Binding")</f>
        <v>Not Binding</v>
      </c>
      <c r="E507" t="str">
        <f>IF(ISNUMBER(SEARCH("Waterlogsy",VLOOKUP(A507,'FBS input file'!A:I,9,0))),"Yes","No")</f>
        <v>No</v>
      </c>
      <c r="F507" t="str">
        <f>IF(ISNUMBER(SEARCH("T2",VLOOKUP(A507,'FBS input file'!A:I,9,0))),"Yes","No")</f>
        <v>No</v>
      </c>
      <c r="G507" t="str">
        <f>IF(ISNUMBER(SEARCH("1D",VLOOKUP(A507,'FBS input file'!A:I,9,0))),"Yes","No")</f>
        <v>No</v>
      </c>
      <c r="H507" s="57">
        <f>IFERROR(_xlfn.NUMBERVALUE(VLOOKUP(A507,'FBS input file'!A:M,13,0)),0)</f>
        <v>0</v>
      </c>
      <c r="I507" s="55">
        <f>IFERROR(_xlfn.NUMBERVALUE(VLOOKUP(A507,'FBS input file'!A:M,11,0)),0)</f>
        <v>0</v>
      </c>
      <c r="J507" s="76" cm="1">
        <f t="array" aca="1" ref="J507" ca="1">IFERROR(ROUND(LOOKUP(9.99999999999999E+307,--MID(VLOOKUP(A507,'FBS input file'!A:L,10,0),MIN(FIND({0,1,2,3,4,5,6,7,8,9},VLOOKUP(A507,'FBS input file'!A:L,10,0)&amp;"0123456789")),ROW(INDIRECT("1:20")))),0),0)</f>
        <v>0</v>
      </c>
      <c r="K507" t="str" cm="1">
        <f t="array" ref="K507">_xlfn.IFS(ISNUMBER(SEARCH("*severe*",VLOOKUP(A507,'FBS input file'!A:M,10,0)))=TRUE,"Severe LB",ISNUMBER(SEARCH("*LB*",VLOOKUP(A507,'FBS input file'!A:M,10,0)))=TRUE,"LB",ISNUMBER(SEARCH("*LB*",VLOOKUP(A507,'FBS input file'!A:M,10,0)))=FALSE,"No")</f>
        <v>No</v>
      </c>
      <c r="L507" t="str" cm="1">
        <f t="array" ref="L507">IF(D507="Binding",IFERROR(_xlfn.IFS(AND(H507&gt;=$H$1,I507&gt;=$I$1),"Binding",AND(H507&gt;=$H$1,OR(J507&gt;=$J$1,K507="LB")),"Binding",AND(I507&gt;=$I$1,OR(J507&gt;=$J$1,K507="LB")),"Binding",K507="Severe LB","Binding"),"Not Binding"),"-")</f>
        <v>-</v>
      </c>
      <c r="M507">
        <f>IFERROR(_xlfn.NUMBERVALUE(VLOOKUP(A507,'FBS input file'!A:L,12,0)),"No")</f>
        <v>0</v>
      </c>
      <c r="N507" t="str">
        <f>VLOOKUP(A507,'All Plates'!A:K,3,0)</f>
        <v>Inconsistent Expert</v>
      </c>
      <c r="O507" t="str">
        <f>VLOOKUP(A507,'All Plates'!A:K,7,0)</f>
        <v>addtional signals or too few signals</v>
      </c>
      <c r="P507">
        <f t="shared" si="25"/>
        <v>-10000</v>
      </c>
      <c r="Q507" s="53">
        <f t="shared" si="26"/>
        <v>0</v>
      </c>
    </row>
    <row r="508" spans="1:17" x14ac:dyDescent="0.25">
      <c r="A508" t="str">
        <f>'All Plates'!A500</f>
        <v>P6_B07</v>
      </c>
      <c r="B508" s="5" t="str">
        <f>'All Plates'!J500</f>
        <v>9990530735</v>
      </c>
      <c r="C508" t="s">
        <v>4718</v>
      </c>
      <c r="D508" t="str">
        <f>IFERROR('All Plates'!K500,"Not Binding")</f>
        <v>Not Binding</v>
      </c>
      <c r="E508" t="str">
        <f>IF(ISNUMBER(SEARCH("Waterlogsy",VLOOKUP(A508,'FBS input file'!A:I,9,0))),"Yes","No")</f>
        <v>No</v>
      </c>
      <c r="F508" t="str">
        <f>IF(ISNUMBER(SEARCH("T2",VLOOKUP(A508,'FBS input file'!A:I,9,0))),"Yes","No")</f>
        <v>No</v>
      </c>
      <c r="G508" t="str">
        <f>IF(ISNUMBER(SEARCH("1D",VLOOKUP(A508,'FBS input file'!A:I,9,0))),"Yes","No")</f>
        <v>No</v>
      </c>
      <c r="H508" s="57">
        <f>IFERROR(_xlfn.NUMBERVALUE(VLOOKUP(A508,'FBS input file'!A:M,13,0)),0)</f>
        <v>0</v>
      </c>
      <c r="I508" s="55">
        <f>IFERROR(_xlfn.NUMBERVALUE(VLOOKUP(A508,'FBS input file'!A:M,11,0)),0)</f>
        <v>0</v>
      </c>
      <c r="J508" s="76" cm="1">
        <f t="array" aca="1" ref="J508" ca="1">IFERROR(ROUND(LOOKUP(9.99999999999999E+307,--MID(VLOOKUP(A508,'FBS input file'!A:L,10,0),MIN(FIND({0,1,2,3,4,5,6,7,8,9},VLOOKUP(A508,'FBS input file'!A:L,10,0)&amp;"0123456789")),ROW(INDIRECT("1:20")))),0),0)</f>
        <v>0</v>
      </c>
      <c r="K508" t="str" cm="1">
        <f t="array" ref="K508">_xlfn.IFS(ISNUMBER(SEARCH("*severe*",VLOOKUP(A508,'FBS input file'!A:M,10,0)))=TRUE,"Severe LB",ISNUMBER(SEARCH("*LB*",VLOOKUP(A508,'FBS input file'!A:M,10,0)))=TRUE,"LB",ISNUMBER(SEARCH("*LB*",VLOOKUP(A508,'FBS input file'!A:M,10,0)))=FALSE,"No")</f>
        <v>No</v>
      </c>
      <c r="L508" t="str" cm="1">
        <f t="array" ref="L508">IF(D508="Binding",IFERROR(_xlfn.IFS(AND(H508&gt;=$H$1,I508&gt;=$I$1),"Binding",AND(H508&gt;=$H$1,OR(J508&gt;=$J$1,K508="LB")),"Binding",AND(I508&gt;=$I$1,OR(J508&gt;=$J$1,K508="LB")),"Binding",K508="Severe LB","Binding"),"Not Binding"),"-")</f>
        <v>-</v>
      </c>
      <c r="M508">
        <f>IFERROR(_xlfn.NUMBERVALUE(VLOOKUP(A508,'FBS input file'!A:L,12,0)),"No")</f>
        <v>0</v>
      </c>
      <c r="N508" t="str">
        <f>VLOOKUP(A508,'All Plates'!A:K,3,0)</f>
        <v>Consistent Expert</v>
      </c>
      <c r="O508" t="str">
        <f>VLOOKUP(A508,'All Plates'!A:K,7,0)</f>
        <v>high purity*</v>
      </c>
      <c r="P508">
        <f t="shared" si="25"/>
        <v>-10000</v>
      </c>
      <c r="Q508" s="53">
        <f t="shared" si="26"/>
        <v>0</v>
      </c>
    </row>
    <row r="509" spans="1:17" x14ac:dyDescent="0.25">
      <c r="A509" t="str">
        <f>'All Plates'!A501</f>
        <v>P6_B08</v>
      </c>
      <c r="B509" s="5" t="str">
        <f>'All Plates'!J501</f>
        <v>9990531727</v>
      </c>
      <c r="C509" t="s">
        <v>4719</v>
      </c>
      <c r="D509" t="str">
        <f>IFERROR('All Plates'!K501,"Not Binding")</f>
        <v>Not Binding</v>
      </c>
      <c r="E509" t="str">
        <f>IF(ISNUMBER(SEARCH("Waterlogsy",VLOOKUP(A509,'FBS input file'!A:I,9,0))),"Yes","No")</f>
        <v>No</v>
      </c>
      <c r="F509" t="str">
        <f>IF(ISNUMBER(SEARCH("T2",VLOOKUP(A509,'FBS input file'!A:I,9,0))),"Yes","No")</f>
        <v>No</v>
      </c>
      <c r="G509" t="str">
        <f>IF(ISNUMBER(SEARCH("1D",VLOOKUP(A509,'FBS input file'!A:I,9,0))),"Yes","No")</f>
        <v>No</v>
      </c>
      <c r="H509" s="57">
        <f>IFERROR(_xlfn.NUMBERVALUE(VLOOKUP(A509,'FBS input file'!A:M,13,0)),0)</f>
        <v>0</v>
      </c>
      <c r="I509" s="55">
        <f>IFERROR(_xlfn.NUMBERVALUE(VLOOKUP(A509,'FBS input file'!A:M,11,0)),0)</f>
        <v>0</v>
      </c>
      <c r="J509" s="76" cm="1">
        <f t="array" aca="1" ref="J509" ca="1">IFERROR(ROUND(LOOKUP(9.99999999999999E+307,--MID(VLOOKUP(A509,'FBS input file'!A:L,10,0),MIN(FIND({0,1,2,3,4,5,6,7,8,9},VLOOKUP(A509,'FBS input file'!A:L,10,0)&amp;"0123456789")),ROW(INDIRECT("1:20")))),0),0)</f>
        <v>0</v>
      </c>
      <c r="K509" t="str" cm="1">
        <f t="array" ref="K509">_xlfn.IFS(ISNUMBER(SEARCH("*severe*",VLOOKUP(A509,'FBS input file'!A:M,10,0)))=TRUE,"Severe LB",ISNUMBER(SEARCH("*LB*",VLOOKUP(A509,'FBS input file'!A:M,10,0)))=TRUE,"LB",ISNUMBER(SEARCH("*LB*",VLOOKUP(A509,'FBS input file'!A:M,10,0)))=FALSE,"No")</f>
        <v>No</v>
      </c>
      <c r="L509" t="str" cm="1">
        <f t="array" ref="L509">IF(D509="Binding",IFERROR(_xlfn.IFS(AND(H509&gt;=$H$1,I509&gt;=$I$1),"Binding",AND(H509&gt;=$H$1,OR(J509&gt;=$J$1,K509="LB")),"Binding",AND(I509&gt;=$I$1,OR(J509&gt;=$J$1,K509="LB")),"Binding",K509="Severe LB","Binding"),"Not Binding"),"-")</f>
        <v>-</v>
      </c>
      <c r="M509">
        <f>IFERROR(_xlfn.NUMBERVALUE(VLOOKUP(A509,'FBS input file'!A:L,12,0)),"No")</f>
        <v>0</v>
      </c>
      <c r="N509" t="str">
        <f>VLOOKUP(A509,'All Plates'!A:K,3,0)</f>
        <v>Consistent Expert</v>
      </c>
      <c r="O509" t="str">
        <f>VLOOKUP(A509,'All Plates'!A:K,7,0)</f>
        <v>high purity*</v>
      </c>
      <c r="P509">
        <f t="shared" si="25"/>
        <v>-10000</v>
      </c>
      <c r="Q509" s="53">
        <f t="shared" si="26"/>
        <v>0</v>
      </c>
    </row>
    <row r="510" spans="1:17" x14ac:dyDescent="0.25">
      <c r="A510" t="str">
        <f>'All Plates'!A502</f>
        <v>P6_B09</v>
      </c>
      <c r="B510" s="5" t="str">
        <f>'All Plates'!J502</f>
        <v>9990531728</v>
      </c>
      <c r="C510" t="s">
        <v>4720</v>
      </c>
      <c r="D510" t="str">
        <f>IFERROR('All Plates'!K502,"Not Binding")</f>
        <v>Not Binding</v>
      </c>
      <c r="E510" t="str">
        <f>IF(ISNUMBER(SEARCH("Waterlogsy",VLOOKUP(A510,'FBS input file'!A:I,9,0))),"Yes","No")</f>
        <v>No</v>
      </c>
      <c r="F510" t="str">
        <f>IF(ISNUMBER(SEARCH("T2",VLOOKUP(A510,'FBS input file'!A:I,9,0))),"Yes","No")</f>
        <v>No</v>
      </c>
      <c r="G510" t="str">
        <f>IF(ISNUMBER(SEARCH("1D",VLOOKUP(A510,'FBS input file'!A:I,9,0))),"Yes","No")</f>
        <v>No</v>
      </c>
      <c r="H510" s="57">
        <f>IFERROR(_xlfn.NUMBERVALUE(VLOOKUP(A510,'FBS input file'!A:M,13,0)),0)</f>
        <v>0</v>
      </c>
      <c r="I510" s="55">
        <f>IFERROR(_xlfn.NUMBERVALUE(VLOOKUP(A510,'FBS input file'!A:M,11,0)),0)</f>
        <v>0</v>
      </c>
      <c r="J510" s="76" cm="1">
        <f t="array" aca="1" ref="J510" ca="1">IFERROR(ROUND(LOOKUP(9.99999999999999E+307,--MID(VLOOKUP(A510,'FBS input file'!A:L,10,0),MIN(FIND({0,1,2,3,4,5,6,7,8,9},VLOOKUP(A510,'FBS input file'!A:L,10,0)&amp;"0123456789")),ROW(INDIRECT("1:20")))),0),0)</f>
        <v>0</v>
      </c>
      <c r="K510" t="str" cm="1">
        <f t="array" ref="K510">_xlfn.IFS(ISNUMBER(SEARCH("*severe*",VLOOKUP(A510,'FBS input file'!A:M,10,0)))=TRUE,"Severe LB",ISNUMBER(SEARCH("*LB*",VLOOKUP(A510,'FBS input file'!A:M,10,0)))=TRUE,"LB",ISNUMBER(SEARCH("*LB*",VLOOKUP(A510,'FBS input file'!A:M,10,0)))=FALSE,"No")</f>
        <v>No</v>
      </c>
      <c r="L510" t="str" cm="1">
        <f t="array" ref="L510">IF(D510="Binding",IFERROR(_xlfn.IFS(AND(H510&gt;=$H$1,I510&gt;=$I$1),"Binding",AND(H510&gt;=$H$1,OR(J510&gt;=$J$1,K510="LB")),"Binding",AND(I510&gt;=$I$1,OR(J510&gt;=$J$1,K510="LB")),"Binding",K510="Severe LB","Binding"),"Not Binding"),"-")</f>
        <v>-</v>
      </c>
      <c r="M510">
        <f>IFERROR(_xlfn.NUMBERVALUE(VLOOKUP(A510,'FBS input file'!A:L,12,0)),"No")</f>
        <v>0</v>
      </c>
      <c r="N510" t="str">
        <f>VLOOKUP(A510,'All Plates'!A:K,3,0)</f>
        <v>Consistent Expert</v>
      </c>
      <c r="O510" t="str">
        <f>VLOOKUP(A510,'All Plates'!A:K,7,0)</f>
        <v>medium purity*</v>
      </c>
      <c r="P510">
        <f t="shared" si="25"/>
        <v>-10000</v>
      </c>
      <c r="Q510" s="53">
        <f t="shared" si="26"/>
        <v>0</v>
      </c>
    </row>
    <row r="511" spans="1:17" x14ac:dyDescent="0.25">
      <c r="A511" t="str">
        <f>'All Plates'!A503</f>
        <v>P6_B10</v>
      </c>
      <c r="B511" s="5" t="str">
        <f>'All Plates'!J503</f>
        <v>9990531729</v>
      </c>
      <c r="C511" t="s">
        <v>4721</v>
      </c>
      <c r="D511" t="str">
        <f>IFERROR('All Plates'!K503,"Not Binding")</f>
        <v>Not Binding</v>
      </c>
      <c r="E511" t="str">
        <f>IF(ISNUMBER(SEARCH("Waterlogsy",VLOOKUP(A511,'FBS input file'!A:I,9,0))),"Yes","No")</f>
        <v>No</v>
      </c>
      <c r="F511" t="str">
        <f>IF(ISNUMBER(SEARCH("T2",VLOOKUP(A511,'FBS input file'!A:I,9,0))),"Yes","No")</f>
        <v>No</v>
      </c>
      <c r="G511" t="str">
        <f>IF(ISNUMBER(SEARCH("1D",VLOOKUP(A511,'FBS input file'!A:I,9,0))),"Yes","No")</f>
        <v>No</v>
      </c>
      <c r="H511" s="57">
        <f>IFERROR(_xlfn.NUMBERVALUE(VLOOKUP(A511,'FBS input file'!A:M,13,0)),0)</f>
        <v>0</v>
      </c>
      <c r="I511" s="55">
        <f>IFERROR(_xlfn.NUMBERVALUE(VLOOKUP(A511,'FBS input file'!A:M,11,0)),0)</f>
        <v>0</v>
      </c>
      <c r="J511" s="76" cm="1">
        <f t="array" aca="1" ref="J511" ca="1">IFERROR(ROUND(LOOKUP(9.99999999999999E+307,--MID(VLOOKUP(A511,'FBS input file'!A:L,10,0),MIN(FIND({0,1,2,3,4,5,6,7,8,9},VLOOKUP(A511,'FBS input file'!A:L,10,0)&amp;"0123456789")),ROW(INDIRECT("1:20")))),0),0)</f>
        <v>0</v>
      </c>
      <c r="K511" t="str" cm="1">
        <f t="array" ref="K511">_xlfn.IFS(ISNUMBER(SEARCH("*severe*",VLOOKUP(A511,'FBS input file'!A:M,10,0)))=TRUE,"Severe LB",ISNUMBER(SEARCH("*LB*",VLOOKUP(A511,'FBS input file'!A:M,10,0)))=TRUE,"LB",ISNUMBER(SEARCH("*LB*",VLOOKUP(A511,'FBS input file'!A:M,10,0)))=FALSE,"No")</f>
        <v>No</v>
      </c>
      <c r="L511" t="str" cm="1">
        <f t="array" ref="L511">IF(D511="Binding",IFERROR(_xlfn.IFS(AND(H511&gt;=$H$1,I511&gt;=$I$1),"Binding",AND(H511&gt;=$H$1,OR(J511&gt;=$J$1,K511="LB")),"Binding",AND(I511&gt;=$I$1,OR(J511&gt;=$J$1,K511="LB")),"Binding",K511="Severe LB","Binding"),"Not Binding"),"-")</f>
        <v>-</v>
      </c>
      <c r="M511">
        <f>IFERROR(_xlfn.NUMBERVALUE(VLOOKUP(A511,'FBS input file'!A:L,12,0)),"No")</f>
        <v>0</v>
      </c>
      <c r="N511" t="str">
        <f>VLOOKUP(A511,'All Plates'!A:K,3,0)</f>
        <v>Consistent Expert</v>
      </c>
      <c r="O511" t="str">
        <f>VLOOKUP(A511,'All Plates'!A:K,7,0)</f>
        <v>high purity*</v>
      </c>
      <c r="P511">
        <f t="shared" si="25"/>
        <v>-10000</v>
      </c>
      <c r="Q511" s="53">
        <f t="shared" si="26"/>
        <v>0</v>
      </c>
    </row>
    <row r="512" spans="1:17" x14ac:dyDescent="0.25">
      <c r="A512" t="str">
        <f>'All Plates'!A504</f>
        <v>P6_B11</v>
      </c>
      <c r="B512" s="5" t="str">
        <f>'All Plates'!J504</f>
        <v>9990530734</v>
      </c>
      <c r="C512" t="s">
        <v>4722</v>
      </c>
      <c r="D512" t="str">
        <f>IFERROR('All Plates'!K504,"Not Binding")</f>
        <v>Not Binding</v>
      </c>
      <c r="E512" t="str">
        <f>IF(ISNUMBER(SEARCH("Waterlogsy",VLOOKUP(A512,'FBS input file'!A:I,9,0))),"Yes","No")</f>
        <v>No</v>
      </c>
      <c r="F512" t="str">
        <f>IF(ISNUMBER(SEARCH("T2",VLOOKUP(A512,'FBS input file'!A:I,9,0))),"Yes","No")</f>
        <v>No</v>
      </c>
      <c r="G512" t="str">
        <f>IF(ISNUMBER(SEARCH("1D",VLOOKUP(A512,'FBS input file'!A:I,9,0))),"Yes","No")</f>
        <v>No</v>
      </c>
      <c r="H512" s="57">
        <f>IFERROR(_xlfn.NUMBERVALUE(VLOOKUP(A512,'FBS input file'!A:M,13,0)),0)</f>
        <v>0</v>
      </c>
      <c r="I512" s="55">
        <f>IFERROR(_xlfn.NUMBERVALUE(VLOOKUP(A512,'FBS input file'!A:M,11,0)),0)</f>
        <v>0</v>
      </c>
      <c r="J512" s="76" cm="1">
        <f t="array" aca="1" ref="J512" ca="1">IFERROR(ROUND(LOOKUP(9.99999999999999E+307,--MID(VLOOKUP(A512,'FBS input file'!A:L,10,0),MIN(FIND({0,1,2,3,4,5,6,7,8,9},VLOOKUP(A512,'FBS input file'!A:L,10,0)&amp;"0123456789")),ROW(INDIRECT("1:20")))),0),0)</f>
        <v>0</v>
      </c>
      <c r="K512" t="str" cm="1">
        <f t="array" ref="K512">_xlfn.IFS(ISNUMBER(SEARCH("*severe*",VLOOKUP(A512,'FBS input file'!A:M,10,0)))=TRUE,"Severe LB",ISNUMBER(SEARCH("*LB*",VLOOKUP(A512,'FBS input file'!A:M,10,0)))=TRUE,"LB",ISNUMBER(SEARCH("*LB*",VLOOKUP(A512,'FBS input file'!A:M,10,0)))=FALSE,"No")</f>
        <v>No</v>
      </c>
      <c r="L512" t="str" cm="1">
        <f t="array" ref="L512">IF(D512="Binding",IFERROR(_xlfn.IFS(AND(H512&gt;=$H$1,I512&gt;=$I$1),"Binding",AND(H512&gt;=$H$1,OR(J512&gt;=$J$1,K512="LB")),"Binding",AND(I512&gt;=$I$1,OR(J512&gt;=$J$1,K512="LB")),"Binding",K512="Severe LB","Binding"),"Not Binding"),"-")</f>
        <v>-</v>
      </c>
      <c r="M512">
        <f>IFERROR(_xlfn.NUMBERVALUE(VLOOKUP(A512,'FBS input file'!A:L,12,0)),"No")</f>
        <v>0</v>
      </c>
      <c r="N512" t="str">
        <f>VLOOKUP(A512,'All Plates'!A:K,3,0)</f>
        <v>Consistent Expert</v>
      </c>
      <c r="O512" t="str">
        <f>VLOOKUP(A512,'All Plates'!A:K,7,0)</f>
        <v>very high purity</v>
      </c>
      <c r="P512">
        <f t="shared" si="25"/>
        <v>-10000</v>
      </c>
      <c r="Q512" s="53">
        <f t="shared" si="26"/>
        <v>0</v>
      </c>
    </row>
    <row r="513" spans="1:17" x14ac:dyDescent="0.25">
      <c r="A513" t="str">
        <f>'All Plates'!A505</f>
        <v>P6_B12</v>
      </c>
      <c r="B513" s="5" t="str">
        <f>'All Plates'!J505</f>
        <v>9990531731</v>
      </c>
      <c r="C513" t="s">
        <v>4723</v>
      </c>
      <c r="D513" t="str">
        <f>IFERROR('All Plates'!K505,"Not Binding")</f>
        <v>Not Binding</v>
      </c>
      <c r="E513" t="str">
        <f>IF(ISNUMBER(SEARCH("Waterlogsy",VLOOKUP(A513,'FBS input file'!A:I,9,0))),"Yes","No")</f>
        <v>No</v>
      </c>
      <c r="F513" t="str">
        <f>IF(ISNUMBER(SEARCH("T2",VLOOKUP(A513,'FBS input file'!A:I,9,0))),"Yes","No")</f>
        <v>No</v>
      </c>
      <c r="G513" t="str">
        <f>IF(ISNUMBER(SEARCH("1D",VLOOKUP(A513,'FBS input file'!A:I,9,0))),"Yes","No")</f>
        <v>No</v>
      </c>
      <c r="H513" s="57">
        <f>IFERROR(_xlfn.NUMBERVALUE(VLOOKUP(A513,'FBS input file'!A:M,13,0)),0)</f>
        <v>0</v>
      </c>
      <c r="I513" s="55">
        <f>IFERROR(_xlfn.NUMBERVALUE(VLOOKUP(A513,'FBS input file'!A:M,11,0)),0)</f>
        <v>0</v>
      </c>
      <c r="J513" s="76" cm="1">
        <f t="array" aca="1" ref="J513" ca="1">IFERROR(ROUND(LOOKUP(9.99999999999999E+307,--MID(VLOOKUP(A513,'FBS input file'!A:L,10,0),MIN(FIND({0,1,2,3,4,5,6,7,8,9},VLOOKUP(A513,'FBS input file'!A:L,10,0)&amp;"0123456789")),ROW(INDIRECT("1:20")))),0),0)</f>
        <v>0</v>
      </c>
      <c r="K513" t="str" cm="1">
        <f t="array" ref="K513">_xlfn.IFS(ISNUMBER(SEARCH("*severe*",VLOOKUP(A513,'FBS input file'!A:M,10,0)))=TRUE,"Severe LB",ISNUMBER(SEARCH("*LB*",VLOOKUP(A513,'FBS input file'!A:M,10,0)))=TRUE,"LB",ISNUMBER(SEARCH("*LB*",VLOOKUP(A513,'FBS input file'!A:M,10,0)))=FALSE,"No")</f>
        <v>No</v>
      </c>
      <c r="L513" t="str" cm="1">
        <f t="array" ref="L513">IF(D513="Binding",IFERROR(_xlfn.IFS(AND(H513&gt;=$H$1,I513&gt;=$I$1),"Binding",AND(H513&gt;=$H$1,OR(J513&gt;=$J$1,K513="LB")),"Binding",AND(I513&gt;=$I$1,OR(J513&gt;=$J$1,K513="LB")),"Binding",K513="Severe LB","Binding"),"Not Binding"),"-")</f>
        <v>-</v>
      </c>
      <c r="M513">
        <f>IFERROR(_xlfn.NUMBERVALUE(VLOOKUP(A513,'FBS input file'!A:L,12,0)),"No")</f>
        <v>0</v>
      </c>
      <c r="N513" t="str">
        <f>VLOOKUP(A513,'All Plates'!A:K,3,0)</f>
        <v>Consistent Expert</v>
      </c>
      <c r="O513" t="str">
        <f>VLOOKUP(A513,'All Plates'!A:K,7,0)</f>
        <v>very high purity*</v>
      </c>
      <c r="P513">
        <f t="shared" si="25"/>
        <v>-10000</v>
      </c>
      <c r="Q513" s="53">
        <f t="shared" si="26"/>
        <v>0</v>
      </c>
    </row>
    <row r="514" spans="1:17" x14ac:dyDescent="0.25">
      <c r="A514" t="str">
        <f>'All Plates'!A506</f>
        <v>P6_C01</v>
      </c>
      <c r="B514" s="5" t="str">
        <f>'All Plates'!J506</f>
        <v>9990531719</v>
      </c>
      <c r="C514" t="s">
        <v>4724</v>
      </c>
      <c r="D514" t="str">
        <f>IFERROR('All Plates'!K506,"Not Binding")</f>
        <v>Not Binding</v>
      </c>
      <c r="E514" t="str">
        <f>IF(ISNUMBER(SEARCH("Waterlogsy",VLOOKUP(A514,'FBS input file'!A:I,9,0))),"Yes","No")</f>
        <v>No</v>
      </c>
      <c r="F514" t="str">
        <f>IF(ISNUMBER(SEARCH("T2",VLOOKUP(A514,'FBS input file'!A:I,9,0))),"Yes","No")</f>
        <v>No</v>
      </c>
      <c r="G514" t="str">
        <f>IF(ISNUMBER(SEARCH("1D",VLOOKUP(A514,'FBS input file'!A:I,9,0))),"Yes","No")</f>
        <v>No</v>
      </c>
      <c r="H514" s="57">
        <f>IFERROR(_xlfn.NUMBERVALUE(VLOOKUP(A514,'FBS input file'!A:M,13,0)),0)</f>
        <v>0</v>
      </c>
      <c r="I514" s="55">
        <f>IFERROR(_xlfn.NUMBERVALUE(VLOOKUP(A514,'FBS input file'!A:M,11,0)),0)</f>
        <v>0</v>
      </c>
      <c r="J514" s="76" cm="1">
        <f t="array" aca="1" ref="J514" ca="1">IFERROR(ROUND(LOOKUP(9.99999999999999E+307,--MID(VLOOKUP(A514,'FBS input file'!A:L,10,0),MIN(FIND({0,1,2,3,4,5,6,7,8,9},VLOOKUP(A514,'FBS input file'!A:L,10,0)&amp;"0123456789")),ROW(INDIRECT("1:20")))),0),0)</f>
        <v>0</v>
      </c>
      <c r="K514" t="str" cm="1">
        <f t="array" ref="K514">_xlfn.IFS(ISNUMBER(SEARCH("*severe*",VLOOKUP(A514,'FBS input file'!A:M,10,0)))=TRUE,"Severe LB",ISNUMBER(SEARCH("*LB*",VLOOKUP(A514,'FBS input file'!A:M,10,0)))=TRUE,"LB",ISNUMBER(SEARCH("*LB*",VLOOKUP(A514,'FBS input file'!A:M,10,0)))=FALSE,"No")</f>
        <v>No</v>
      </c>
      <c r="L514" t="str" cm="1">
        <f t="array" ref="L514">IF(D514="Binding",IFERROR(_xlfn.IFS(AND(H514&gt;=$H$1,I514&gt;=$I$1),"Binding",AND(H514&gt;=$H$1,OR(J514&gt;=$J$1,K514="LB")),"Binding",AND(I514&gt;=$I$1,OR(J514&gt;=$J$1,K514="LB")),"Binding",K514="Severe LB","Binding"),"Not Binding"),"-")</f>
        <v>-</v>
      </c>
      <c r="M514">
        <f>IFERROR(_xlfn.NUMBERVALUE(VLOOKUP(A514,'FBS input file'!A:L,12,0)),"No")</f>
        <v>0</v>
      </c>
      <c r="N514" t="str">
        <f>VLOOKUP(A514,'All Plates'!A:K,3,0)</f>
        <v>Inconsistent Expert</v>
      </c>
      <c r="O514" t="str">
        <f>VLOOKUP(A514,'All Plates'!A:K,7,0)</f>
        <v>low solubility</v>
      </c>
      <c r="P514">
        <f t="shared" si="25"/>
        <v>-10000</v>
      </c>
      <c r="Q514" s="53">
        <f t="shared" si="26"/>
        <v>0</v>
      </c>
    </row>
    <row r="515" spans="1:17" x14ac:dyDescent="0.25">
      <c r="A515" t="str">
        <f>'All Plates'!A507</f>
        <v>P6_C02</v>
      </c>
      <c r="B515" s="5" t="str">
        <f>'All Plates'!J507</f>
        <v>9990531718</v>
      </c>
      <c r="C515" t="s">
        <v>4725</v>
      </c>
      <c r="D515" t="str">
        <f>IFERROR('All Plates'!K507,"Not Binding")</f>
        <v>Not Binding</v>
      </c>
      <c r="E515" t="str">
        <f>IF(ISNUMBER(SEARCH("Waterlogsy",VLOOKUP(A515,'FBS input file'!A:I,9,0))),"Yes","No")</f>
        <v>No</v>
      </c>
      <c r="F515" t="str">
        <f>IF(ISNUMBER(SEARCH("T2",VLOOKUP(A515,'FBS input file'!A:I,9,0))),"Yes","No")</f>
        <v>No</v>
      </c>
      <c r="G515" t="str">
        <f>IF(ISNUMBER(SEARCH("1D",VLOOKUP(A515,'FBS input file'!A:I,9,0))),"Yes","No")</f>
        <v>No</v>
      </c>
      <c r="H515" s="57">
        <f>IFERROR(_xlfn.NUMBERVALUE(VLOOKUP(A515,'FBS input file'!A:M,13,0)),0)</f>
        <v>0</v>
      </c>
      <c r="I515" s="55">
        <f>IFERROR(_xlfn.NUMBERVALUE(VLOOKUP(A515,'FBS input file'!A:M,11,0)),0)</f>
        <v>0</v>
      </c>
      <c r="J515" s="76" cm="1">
        <f t="array" aca="1" ref="J515" ca="1">IFERROR(ROUND(LOOKUP(9.99999999999999E+307,--MID(VLOOKUP(A515,'FBS input file'!A:L,10,0),MIN(FIND({0,1,2,3,4,5,6,7,8,9},VLOOKUP(A515,'FBS input file'!A:L,10,0)&amp;"0123456789")),ROW(INDIRECT("1:20")))),0),0)</f>
        <v>0</v>
      </c>
      <c r="K515" t="str" cm="1">
        <f t="array" ref="K515">_xlfn.IFS(ISNUMBER(SEARCH("*severe*",VLOOKUP(A515,'FBS input file'!A:M,10,0)))=TRUE,"Severe LB",ISNUMBER(SEARCH("*LB*",VLOOKUP(A515,'FBS input file'!A:M,10,0)))=TRUE,"LB",ISNUMBER(SEARCH("*LB*",VLOOKUP(A515,'FBS input file'!A:M,10,0)))=FALSE,"No")</f>
        <v>No</v>
      </c>
      <c r="L515" t="str" cm="1">
        <f t="array" ref="L515">IF(D515="Binding",IFERROR(_xlfn.IFS(AND(H515&gt;=$H$1,I515&gt;=$I$1),"Binding",AND(H515&gt;=$H$1,OR(J515&gt;=$J$1,K515="LB")),"Binding",AND(I515&gt;=$I$1,OR(J515&gt;=$J$1,K515="LB")),"Binding",K515="Severe LB","Binding"),"Not Binding"),"-")</f>
        <v>-</v>
      </c>
      <c r="M515">
        <f>IFERROR(_xlfn.NUMBERVALUE(VLOOKUP(A515,'FBS input file'!A:L,12,0)),"No")</f>
        <v>0</v>
      </c>
      <c r="N515" t="str">
        <f>VLOOKUP(A515,'All Plates'!A:K,3,0)</f>
        <v>Consistent Expert</v>
      </c>
      <c r="O515" t="str">
        <f>VLOOKUP(A515,'All Plates'!A:K,7,0)</f>
        <v>very high purity</v>
      </c>
      <c r="P515">
        <f t="shared" ref="P515:P578" si="27">IF(OR(E515="Yes",F515="Yes",G515="Yes"),IF(AND(D515="Binding",N515="Inconsistent Expert"),"No","Good"),-10000)</f>
        <v>-10000</v>
      </c>
      <c r="Q515" s="53">
        <f t="shared" ref="Q515:Q578" si="28">IFERROR((I515/($S$2*$R$4))*1000,"No")</f>
        <v>0</v>
      </c>
    </row>
    <row r="516" spans="1:17" x14ac:dyDescent="0.25">
      <c r="A516" t="str">
        <f>'All Plates'!A508</f>
        <v>P6_C03</v>
      </c>
      <c r="B516" s="5" t="str">
        <f>'All Plates'!J508</f>
        <v>9990531717</v>
      </c>
      <c r="C516" t="s">
        <v>4726</v>
      </c>
      <c r="D516" t="str">
        <f>IFERROR('All Plates'!K508,"Not Binding")</f>
        <v>Not Binding</v>
      </c>
      <c r="E516" t="str">
        <f>IF(ISNUMBER(SEARCH("Waterlogsy",VLOOKUP(A516,'FBS input file'!A:I,9,0))),"Yes","No")</f>
        <v>No</v>
      </c>
      <c r="F516" t="str">
        <f>IF(ISNUMBER(SEARCH("T2",VLOOKUP(A516,'FBS input file'!A:I,9,0))),"Yes","No")</f>
        <v>No</v>
      </c>
      <c r="G516" t="str">
        <f>IF(ISNUMBER(SEARCH("1D",VLOOKUP(A516,'FBS input file'!A:I,9,0))),"Yes","No")</f>
        <v>No</v>
      </c>
      <c r="H516" s="57">
        <f>IFERROR(_xlfn.NUMBERVALUE(VLOOKUP(A516,'FBS input file'!A:M,13,0)),0)</f>
        <v>0</v>
      </c>
      <c r="I516" s="55">
        <f>IFERROR(_xlfn.NUMBERVALUE(VLOOKUP(A516,'FBS input file'!A:M,11,0)),0)</f>
        <v>0</v>
      </c>
      <c r="J516" s="76" cm="1">
        <f t="array" aca="1" ref="J516" ca="1">IFERROR(ROUND(LOOKUP(9.99999999999999E+307,--MID(VLOOKUP(A516,'FBS input file'!A:L,10,0),MIN(FIND({0,1,2,3,4,5,6,7,8,9},VLOOKUP(A516,'FBS input file'!A:L,10,0)&amp;"0123456789")),ROW(INDIRECT("1:20")))),0),0)</f>
        <v>0</v>
      </c>
      <c r="K516" t="str" cm="1">
        <f t="array" ref="K516">_xlfn.IFS(ISNUMBER(SEARCH("*severe*",VLOOKUP(A516,'FBS input file'!A:M,10,0)))=TRUE,"Severe LB",ISNUMBER(SEARCH("*LB*",VLOOKUP(A516,'FBS input file'!A:M,10,0)))=TRUE,"LB",ISNUMBER(SEARCH("*LB*",VLOOKUP(A516,'FBS input file'!A:M,10,0)))=FALSE,"No")</f>
        <v>No</v>
      </c>
      <c r="L516" t="str" cm="1">
        <f t="array" ref="L516">IF(D516="Binding",IFERROR(_xlfn.IFS(AND(H516&gt;=$H$1,I516&gt;=$I$1),"Binding",AND(H516&gt;=$H$1,OR(J516&gt;=$J$1,K516="LB")),"Binding",AND(I516&gt;=$I$1,OR(J516&gt;=$J$1,K516="LB")),"Binding",K516="Severe LB","Binding"),"Not Binding"),"-")</f>
        <v>-</v>
      </c>
      <c r="M516">
        <f>IFERROR(_xlfn.NUMBERVALUE(VLOOKUP(A516,'FBS input file'!A:L,12,0)),"No")</f>
        <v>0</v>
      </c>
      <c r="N516" t="str">
        <f>VLOOKUP(A516,'All Plates'!A:K,3,0)</f>
        <v>Inconsistent Expert</v>
      </c>
      <c r="O516" t="str">
        <f>VLOOKUP(A516,'All Plates'!A:K,7,0)</f>
        <v>low solubility</v>
      </c>
      <c r="P516">
        <f t="shared" si="27"/>
        <v>-10000</v>
      </c>
      <c r="Q516" s="53">
        <f t="shared" si="28"/>
        <v>0</v>
      </c>
    </row>
    <row r="517" spans="1:17" x14ac:dyDescent="0.25">
      <c r="A517" t="str">
        <f>'All Plates'!A509</f>
        <v>P6_C04</v>
      </c>
      <c r="B517" s="5" t="str">
        <f>'All Plates'!J509</f>
        <v>9990531716</v>
      </c>
      <c r="C517" t="s">
        <v>4727</v>
      </c>
      <c r="D517" t="str">
        <f>IFERROR('All Plates'!K509,"Not Binding")</f>
        <v>Not Binding</v>
      </c>
      <c r="E517" t="str">
        <f>IF(ISNUMBER(SEARCH("Waterlogsy",VLOOKUP(A517,'FBS input file'!A:I,9,0))),"Yes","No")</f>
        <v>No</v>
      </c>
      <c r="F517" t="str">
        <f>IF(ISNUMBER(SEARCH("T2",VLOOKUP(A517,'FBS input file'!A:I,9,0))),"Yes","No")</f>
        <v>No</v>
      </c>
      <c r="G517" t="str">
        <f>IF(ISNUMBER(SEARCH("1D",VLOOKUP(A517,'FBS input file'!A:I,9,0))),"Yes","No")</f>
        <v>No</v>
      </c>
      <c r="H517" s="57">
        <f>IFERROR(_xlfn.NUMBERVALUE(VLOOKUP(A517,'FBS input file'!A:M,13,0)),0)</f>
        <v>0</v>
      </c>
      <c r="I517" s="55">
        <f>IFERROR(_xlfn.NUMBERVALUE(VLOOKUP(A517,'FBS input file'!A:M,11,0)),0)</f>
        <v>0</v>
      </c>
      <c r="J517" s="76" cm="1">
        <f t="array" aca="1" ref="J517" ca="1">IFERROR(ROUND(LOOKUP(9.99999999999999E+307,--MID(VLOOKUP(A517,'FBS input file'!A:L,10,0),MIN(FIND({0,1,2,3,4,5,6,7,8,9},VLOOKUP(A517,'FBS input file'!A:L,10,0)&amp;"0123456789")),ROW(INDIRECT("1:20")))),0),0)</f>
        <v>0</v>
      </c>
      <c r="K517" t="str" cm="1">
        <f t="array" ref="K517">_xlfn.IFS(ISNUMBER(SEARCH("*severe*",VLOOKUP(A517,'FBS input file'!A:M,10,0)))=TRUE,"Severe LB",ISNUMBER(SEARCH("*LB*",VLOOKUP(A517,'FBS input file'!A:M,10,0)))=TRUE,"LB",ISNUMBER(SEARCH("*LB*",VLOOKUP(A517,'FBS input file'!A:M,10,0)))=FALSE,"No")</f>
        <v>No</v>
      </c>
      <c r="L517" t="str" cm="1">
        <f t="array" ref="L517">IF(D517="Binding",IFERROR(_xlfn.IFS(AND(H517&gt;=$H$1,I517&gt;=$I$1),"Binding",AND(H517&gt;=$H$1,OR(J517&gt;=$J$1,K517="LB")),"Binding",AND(I517&gt;=$I$1,OR(J517&gt;=$J$1,K517="LB")),"Binding",K517="Severe LB","Binding"),"Not Binding"),"-")</f>
        <v>-</v>
      </c>
      <c r="M517">
        <f>IFERROR(_xlfn.NUMBERVALUE(VLOOKUP(A517,'FBS input file'!A:L,12,0)),"No")</f>
        <v>0</v>
      </c>
      <c r="N517" t="str">
        <f>VLOOKUP(A517,'All Plates'!A:K,3,0)</f>
        <v>Consistent Expert</v>
      </c>
      <c r="O517" t="str">
        <f>VLOOKUP(A517,'All Plates'!A:K,7,0)</f>
        <v>high purity*</v>
      </c>
      <c r="P517">
        <f t="shared" si="27"/>
        <v>-10000</v>
      </c>
      <c r="Q517" s="53">
        <f t="shared" si="28"/>
        <v>0</v>
      </c>
    </row>
    <row r="518" spans="1:17" x14ac:dyDescent="0.25">
      <c r="A518" t="str">
        <f>'All Plates'!A510</f>
        <v>P6_C05</v>
      </c>
      <c r="B518" s="5" t="str">
        <f>'All Plates'!J510</f>
        <v>9990531715</v>
      </c>
      <c r="C518" t="s">
        <v>4728</v>
      </c>
      <c r="D518" t="str">
        <f>IFERROR('All Plates'!K510,"Not Binding")</f>
        <v>Not Binding</v>
      </c>
      <c r="E518" t="str">
        <f>IF(ISNUMBER(SEARCH("Waterlogsy",VLOOKUP(A518,'FBS input file'!A:I,9,0))),"Yes","No")</f>
        <v>No</v>
      </c>
      <c r="F518" t="str">
        <f>IF(ISNUMBER(SEARCH("T2",VLOOKUP(A518,'FBS input file'!A:I,9,0))),"Yes","No")</f>
        <v>No</v>
      </c>
      <c r="G518" t="str">
        <f>IF(ISNUMBER(SEARCH("1D",VLOOKUP(A518,'FBS input file'!A:I,9,0))),"Yes","No")</f>
        <v>No</v>
      </c>
      <c r="H518" s="57">
        <f>IFERROR(_xlfn.NUMBERVALUE(VLOOKUP(A518,'FBS input file'!A:M,13,0)),0)</f>
        <v>0</v>
      </c>
      <c r="I518" s="55">
        <f>IFERROR(_xlfn.NUMBERVALUE(VLOOKUP(A518,'FBS input file'!A:M,11,0)),0)</f>
        <v>0</v>
      </c>
      <c r="J518" s="76" cm="1">
        <f t="array" aca="1" ref="J518" ca="1">IFERROR(ROUND(LOOKUP(9.99999999999999E+307,--MID(VLOOKUP(A518,'FBS input file'!A:L,10,0),MIN(FIND({0,1,2,3,4,5,6,7,8,9},VLOOKUP(A518,'FBS input file'!A:L,10,0)&amp;"0123456789")),ROW(INDIRECT("1:20")))),0),0)</f>
        <v>0</v>
      </c>
      <c r="K518" t="str" cm="1">
        <f t="array" ref="K518">_xlfn.IFS(ISNUMBER(SEARCH("*severe*",VLOOKUP(A518,'FBS input file'!A:M,10,0)))=TRUE,"Severe LB",ISNUMBER(SEARCH("*LB*",VLOOKUP(A518,'FBS input file'!A:M,10,0)))=TRUE,"LB",ISNUMBER(SEARCH("*LB*",VLOOKUP(A518,'FBS input file'!A:M,10,0)))=FALSE,"No")</f>
        <v>No</v>
      </c>
      <c r="L518" t="str" cm="1">
        <f t="array" ref="L518">IF(D518="Binding",IFERROR(_xlfn.IFS(AND(H518&gt;=$H$1,I518&gt;=$I$1),"Binding",AND(H518&gt;=$H$1,OR(J518&gt;=$J$1,K518="LB")),"Binding",AND(I518&gt;=$I$1,OR(J518&gt;=$J$1,K518="LB")),"Binding",K518="Severe LB","Binding"),"Not Binding"),"-")</f>
        <v>-</v>
      </c>
      <c r="M518">
        <f>IFERROR(_xlfn.NUMBERVALUE(VLOOKUP(A518,'FBS input file'!A:L,12,0)),"No")</f>
        <v>0</v>
      </c>
      <c r="N518" t="str">
        <f>VLOOKUP(A518,'All Plates'!A:K,3,0)</f>
        <v>Inconsistent Expert</v>
      </c>
      <c r="O518" t="str">
        <f>VLOOKUP(A518,'All Plates'!A:K,7,0)</f>
        <v>low solubility</v>
      </c>
      <c r="P518">
        <f t="shared" si="27"/>
        <v>-10000</v>
      </c>
      <c r="Q518" s="53">
        <f t="shared" si="28"/>
        <v>0</v>
      </c>
    </row>
    <row r="519" spans="1:17" x14ac:dyDescent="0.25">
      <c r="A519" t="str">
        <f>'All Plates'!A511</f>
        <v>P6_C06</v>
      </c>
      <c r="B519" s="5" t="str">
        <f>'All Plates'!J511</f>
        <v>9990531714</v>
      </c>
      <c r="C519" t="s">
        <v>4729</v>
      </c>
      <c r="D519" t="str">
        <f>IFERROR('All Plates'!K511,"Not Binding")</f>
        <v>Not Binding</v>
      </c>
      <c r="E519" t="str">
        <f>IF(ISNUMBER(SEARCH("Waterlogsy",VLOOKUP(A519,'FBS input file'!A:I,9,0))),"Yes","No")</f>
        <v>No</v>
      </c>
      <c r="F519" t="str">
        <f>IF(ISNUMBER(SEARCH("T2",VLOOKUP(A519,'FBS input file'!A:I,9,0))),"Yes","No")</f>
        <v>No</v>
      </c>
      <c r="G519" t="str">
        <f>IF(ISNUMBER(SEARCH("1D",VLOOKUP(A519,'FBS input file'!A:I,9,0))),"Yes","No")</f>
        <v>No</v>
      </c>
      <c r="H519" s="57">
        <f>IFERROR(_xlfn.NUMBERVALUE(VLOOKUP(A519,'FBS input file'!A:M,13,0)),0)</f>
        <v>0</v>
      </c>
      <c r="I519" s="55">
        <f>IFERROR(_xlfn.NUMBERVALUE(VLOOKUP(A519,'FBS input file'!A:M,11,0)),0)</f>
        <v>0</v>
      </c>
      <c r="J519" s="76" cm="1">
        <f t="array" aca="1" ref="J519" ca="1">IFERROR(ROUND(LOOKUP(9.99999999999999E+307,--MID(VLOOKUP(A519,'FBS input file'!A:L,10,0),MIN(FIND({0,1,2,3,4,5,6,7,8,9},VLOOKUP(A519,'FBS input file'!A:L,10,0)&amp;"0123456789")),ROW(INDIRECT("1:20")))),0),0)</f>
        <v>0</v>
      </c>
      <c r="K519" t="str" cm="1">
        <f t="array" ref="K519">_xlfn.IFS(ISNUMBER(SEARCH("*severe*",VLOOKUP(A519,'FBS input file'!A:M,10,0)))=TRUE,"Severe LB",ISNUMBER(SEARCH("*LB*",VLOOKUP(A519,'FBS input file'!A:M,10,0)))=TRUE,"LB",ISNUMBER(SEARCH("*LB*",VLOOKUP(A519,'FBS input file'!A:M,10,0)))=FALSE,"No")</f>
        <v>No</v>
      </c>
      <c r="L519" t="str" cm="1">
        <f t="array" ref="L519">IF(D519="Binding",IFERROR(_xlfn.IFS(AND(H519&gt;=$H$1,I519&gt;=$I$1),"Binding",AND(H519&gt;=$H$1,OR(J519&gt;=$J$1,K519="LB")),"Binding",AND(I519&gt;=$I$1,OR(J519&gt;=$J$1,K519="LB")),"Binding",K519="Severe LB","Binding"),"Not Binding"),"-")</f>
        <v>-</v>
      </c>
      <c r="M519">
        <f>IFERROR(_xlfn.NUMBERVALUE(VLOOKUP(A519,'FBS input file'!A:L,12,0)),"No")</f>
        <v>0</v>
      </c>
      <c r="N519" t="str">
        <f>VLOOKUP(A519,'All Plates'!A:K,3,0)</f>
        <v>Consistent Expert</v>
      </c>
      <c r="O519" t="str">
        <f>VLOOKUP(A519,'All Plates'!A:K,7,0)</f>
        <v>medium purity*</v>
      </c>
      <c r="P519">
        <f t="shared" si="27"/>
        <v>-10000</v>
      </c>
      <c r="Q519" s="53">
        <f t="shared" si="28"/>
        <v>0</v>
      </c>
    </row>
    <row r="520" spans="1:17" x14ac:dyDescent="0.25">
      <c r="A520" t="str">
        <f>'All Plates'!A512</f>
        <v>P6_C07</v>
      </c>
      <c r="B520" s="5" t="str">
        <f>'All Plates'!J512</f>
        <v>9990531713</v>
      </c>
      <c r="C520" t="s">
        <v>4730</v>
      </c>
      <c r="D520" t="str">
        <f>IFERROR('All Plates'!K512,"Not Binding")</f>
        <v>Not Binding</v>
      </c>
      <c r="E520" t="str">
        <f>IF(ISNUMBER(SEARCH("Waterlogsy",VLOOKUP(A520,'FBS input file'!A:I,9,0))),"Yes","No")</f>
        <v>No</v>
      </c>
      <c r="F520" t="str">
        <f>IF(ISNUMBER(SEARCH("T2",VLOOKUP(A520,'FBS input file'!A:I,9,0))),"Yes","No")</f>
        <v>No</v>
      </c>
      <c r="G520" t="str">
        <f>IF(ISNUMBER(SEARCH("1D",VLOOKUP(A520,'FBS input file'!A:I,9,0))),"Yes","No")</f>
        <v>No</v>
      </c>
      <c r="H520" s="57">
        <f>IFERROR(_xlfn.NUMBERVALUE(VLOOKUP(A520,'FBS input file'!A:M,13,0)),0)</f>
        <v>0</v>
      </c>
      <c r="I520" s="55">
        <f>IFERROR(_xlfn.NUMBERVALUE(VLOOKUP(A520,'FBS input file'!A:M,11,0)),0)</f>
        <v>0</v>
      </c>
      <c r="J520" s="76" cm="1">
        <f t="array" aca="1" ref="J520" ca="1">IFERROR(ROUND(LOOKUP(9.99999999999999E+307,--MID(VLOOKUP(A520,'FBS input file'!A:L,10,0),MIN(FIND({0,1,2,3,4,5,6,7,8,9},VLOOKUP(A520,'FBS input file'!A:L,10,0)&amp;"0123456789")),ROW(INDIRECT("1:20")))),0),0)</f>
        <v>0</v>
      </c>
      <c r="K520" t="str" cm="1">
        <f t="array" ref="K520">_xlfn.IFS(ISNUMBER(SEARCH("*severe*",VLOOKUP(A520,'FBS input file'!A:M,10,0)))=TRUE,"Severe LB",ISNUMBER(SEARCH("*LB*",VLOOKUP(A520,'FBS input file'!A:M,10,0)))=TRUE,"LB",ISNUMBER(SEARCH("*LB*",VLOOKUP(A520,'FBS input file'!A:M,10,0)))=FALSE,"No")</f>
        <v>No</v>
      </c>
      <c r="L520" t="str" cm="1">
        <f t="array" ref="L520">IF(D520="Binding",IFERROR(_xlfn.IFS(AND(H520&gt;=$H$1,I520&gt;=$I$1),"Binding",AND(H520&gt;=$H$1,OR(J520&gt;=$J$1,K520="LB")),"Binding",AND(I520&gt;=$I$1,OR(J520&gt;=$J$1,K520="LB")),"Binding",K520="Severe LB","Binding"),"Not Binding"),"-")</f>
        <v>-</v>
      </c>
      <c r="M520">
        <f>IFERROR(_xlfn.NUMBERVALUE(VLOOKUP(A520,'FBS input file'!A:L,12,0)),"No")</f>
        <v>0</v>
      </c>
      <c r="N520" t="str">
        <f>VLOOKUP(A520,'All Plates'!A:K,3,0)</f>
        <v>Consistent Expert</v>
      </c>
      <c r="O520" t="str">
        <f>VLOOKUP(A520,'All Plates'!A:K,7,0)</f>
        <v>high purity*</v>
      </c>
      <c r="P520">
        <f t="shared" si="27"/>
        <v>-10000</v>
      </c>
      <c r="Q520" s="53">
        <f t="shared" si="28"/>
        <v>0</v>
      </c>
    </row>
    <row r="521" spans="1:17" x14ac:dyDescent="0.25">
      <c r="A521" t="str">
        <f>'All Plates'!A513</f>
        <v>P6_C08</v>
      </c>
      <c r="B521" s="5" t="str">
        <f>'All Plates'!J513</f>
        <v>9990531712</v>
      </c>
      <c r="C521" t="s">
        <v>4731</v>
      </c>
      <c r="D521" t="str">
        <f>IFERROR('All Plates'!K513,"Not Binding")</f>
        <v>Not Binding</v>
      </c>
      <c r="E521" t="str">
        <f>IF(ISNUMBER(SEARCH("Waterlogsy",VLOOKUP(A521,'FBS input file'!A:I,9,0))),"Yes","No")</f>
        <v>No</v>
      </c>
      <c r="F521" t="str">
        <f>IF(ISNUMBER(SEARCH("T2",VLOOKUP(A521,'FBS input file'!A:I,9,0))),"Yes","No")</f>
        <v>No</v>
      </c>
      <c r="G521" t="str">
        <f>IF(ISNUMBER(SEARCH("1D",VLOOKUP(A521,'FBS input file'!A:I,9,0))),"Yes","No")</f>
        <v>No</v>
      </c>
      <c r="H521" s="57">
        <f>IFERROR(_xlfn.NUMBERVALUE(VLOOKUP(A521,'FBS input file'!A:M,13,0)),0)</f>
        <v>0</v>
      </c>
      <c r="I521" s="55">
        <f>IFERROR(_xlfn.NUMBERVALUE(VLOOKUP(A521,'FBS input file'!A:M,11,0)),0)</f>
        <v>0</v>
      </c>
      <c r="J521" s="76" cm="1">
        <f t="array" aca="1" ref="J521" ca="1">IFERROR(ROUND(LOOKUP(9.99999999999999E+307,--MID(VLOOKUP(A521,'FBS input file'!A:L,10,0),MIN(FIND({0,1,2,3,4,5,6,7,8,9},VLOOKUP(A521,'FBS input file'!A:L,10,0)&amp;"0123456789")),ROW(INDIRECT("1:20")))),0),0)</f>
        <v>0</v>
      </c>
      <c r="K521" t="str" cm="1">
        <f t="array" ref="K521">_xlfn.IFS(ISNUMBER(SEARCH("*severe*",VLOOKUP(A521,'FBS input file'!A:M,10,0)))=TRUE,"Severe LB",ISNUMBER(SEARCH("*LB*",VLOOKUP(A521,'FBS input file'!A:M,10,0)))=TRUE,"LB",ISNUMBER(SEARCH("*LB*",VLOOKUP(A521,'FBS input file'!A:M,10,0)))=FALSE,"No")</f>
        <v>No</v>
      </c>
      <c r="L521" t="str" cm="1">
        <f t="array" ref="L521">IF(D521="Binding",IFERROR(_xlfn.IFS(AND(H521&gt;=$H$1,I521&gt;=$I$1),"Binding",AND(H521&gt;=$H$1,OR(J521&gt;=$J$1,K521="LB")),"Binding",AND(I521&gt;=$I$1,OR(J521&gt;=$J$1,K521="LB")),"Binding",K521="Severe LB","Binding"),"Not Binding"),"-")</f>
        <v>-</v>
      </c>
      <c r="M521">
        <f>IFERROR(_xlfn.NUMBERVALUE(VLOOKUP(A521,'FBS input file'!A:L,12,0)),"No")</f>
        <v>0</v>
      </c>
      <c r="N521" t="str">
        <f>VLOOKUP(A521,'All Plates'!A:K,3,0)</f>
        <v>Consistent Expert</v>
      </c>
      <c r="O521" t="str">
        <f>VLOOKUP(A521,'All Plates'!A:K,7,0)</f>
        <v>high purity</v>
      </c>
      <c r="P521">
        <f t="shared" si="27"/>
        <v>-10000</v>
      </c>
      <c r="Q521" s="53">
        <f t="shared" si="28"/>
        <v>0</v>
      </c>
    </row>
    <row r="522" spans="1:17" x14ac:dyDescent="0.25">
      <c r="A522" t="str">
        <f>'All Plates'!A514</f>
        <v>P6_C09</v>
      </c>
      <c r="B522" s="5" t="str">
        <f>'All Plates'!J514</f>
        <v>9990531711</v>
      </c>
      <c r="C522" t="s">
        <v>4732</v>
      </c>
      <c r="D522" t="str">
        <f>IFERROR('All Plates'!K514,"Not Binding")</f>
        <v>Not Binding</v>
      </c>
      <c r="E522" t="str">
        <f>IF(ISNUMBER(SEARCH("Waterlogsy",VLOOKUP(A522,'FBS input file'!A:I,9,0))),"Yes","No")</f>
        <v>No</v>
      </c>
      <c r="F522" t="str">
        <f>IF(ISNUMBER(SEARCH("T2",VLOOKUP(A522,'FBS input file'!A:I,9,0))),"Yes","No")</f>
        <v>No</v>
      </c>
      <c r="G522" t="str">
        <f>IF(ISNUMBER(SEARCH("1D",VLOOKUP(A522,'FBS input file'!A:I,9,0))),"Yes","No")</f>
        <v>No</v>
      </c>
      <c r="H522" s="57">
        <f>IFERROR(_xlfn.NUMBERVALUE(VLOOKUP(A522,'FBS input file'!A:M,13,0)),0)</f>
        <v>0</v>
      </c>
      <c r="I522" s="55">
        <f>IFERROR(_xlfn.NUMBERVALUE(VLOOKUP(A522,'FBS input file'!A:M,11,0)),0)</f>
        <v>0</v>
      </c>
      <c r="J522" s="76" cm="1">
        <f t="array" aca="1" ref="J522" ca="1">IFERROR(ROUND(LOOKUP(9.99999999999999E+307,--MID(VLOOKUP(A522,'FBS input file'!A:L,10,0),MIN(FIND({0,1,2,3,4,5,6,7,8,9},VLOOKUP(A522,'FBS input file'!A:L,10,0)&amp;"0123456789")),ROW(INDIRECT("1:20")))),0),0)</f>
        <v>0</v>
      </c>
      <c r="K522" t="str" cm="1">
        <f t="array" ref="K522">_xlfn.IFS(ISNUMBER(SEARCH("*severe*",VLOOKUP(A522,'FBS input file'!A:M,10,0)))=TRUE,"Severe LB",ISNUMBER(SEARCH("*LB*",VLOOKUP(A522,'FBS input file'!A:M,10,0)))=TRUE,"LB",ISNUMBER(SEARCH("*LB*",VLOOKUP(A522,'FBS input file'!A:M,10,0)))=FALSE,"No")</f>
        <v>No</v>
      </c>
      <c r="L522" t="str" cm="1">
        <f t="array" ref="L522">IF(D522="Binding",IFERROR(_xlfn.IFS(AND(H522&gt;=$H$1,I522&gt;=$I$1),"Binding",AND(H522&gt;=$H$1,OR(J522&gt;=$J$1,K522="LB")),"Binding",AND(I522&gt;=$I$1,OR(J522&gt;=$J$1,K522="LB")),"Binding",K522="Severe LB","Binding"),"Not Binding"),"-")</f>
        <v>-</v>
      </c>
      <c r="M522">
        <f>IFERROR(_xlfn.NUMBERVALUE(VLOOKUP(A522,'FBS input file'!A:L,12,0)),"No")</f>
        <v>0</v>
      </c>
      <c r="N522" t="str">
        <f>VLOOKUP(A522,'All Plates'!A:K,3,0)</f>
        <v>Consistent Expert</v>
      </c>
      <c r="O522" t="str">
        <f>VLOOKUP(A522,'All Plates'!A:K,7,0)</f>
        <v>high purity*</v>
      </c>
      <c r="P522">
        <f t="shared" si="27"/>
        <v>-10000</v>
      </c>
      <c r="Q522" s="53">
        <f t="shared" si="28"/>
        <v>0</v>
      </c>
    </row>
    <row r="523" spans="1:17" x14ac:dyDescent="0.25">
      <c r="A523" t="str">
        <f>'All Plates'!A516</f>
        <v>P6_C11</v>
      </c>
      <c r="B523" s="5" t="str">
        <f>'All Plates'!J516</f>
        <v>9990530737</v>
      </c>
      <c r="C523" t="s">
        <v>4734</v>
      </c>
      <c r="D523" t="str">
        <f>IFERROR('All Plates'!K516,"Not Binding")</f>
        <v>Not Binding</v>
      </c>
      <c r="E523" t="str">
        <f>IF(ISNUMBER(SEARCH("Waterlogsy",VLOOKUP(A523,'FBS input file'!A:I,9,0))),"Yes","No")</f>
        <v>No</v>
      </c>
      <c r="F523" t="str">
        <f>IF(ISNUMBER(SEARCH("T2",VLOOKUP(A523,'FBS input file'!A:I,9,0))),"Yes","No")</f>
        <v>No</v>
      </c>
      <c r="G523" t="str">
        <f>IF(ISNUMBER(SEARCH("1D",VLOOKUP(A523,'FBS input file'!A:I,9,0))),"Yes","No")</f>
        <v>No</v>
      </c>
      <c r="H523" s="57">
        <f>IFERROR(_xlfn.NUMBERVALUE(VLOOKUP(A523,'FBS input file'!A:M,13,0)),0)</f>
        <v>0</v>
      </c>
      <c r="I523" s="55">
        <f>IFERROR(_xlfn.NUMBERVALUE(VLOOKUP(A523,'FBS input file'!A:M,11,0)),0)</f>
        <v>0</v>
      </c>
      <c r="J523" s="76" cm="1">
        <f t="array" aca="1" ref="J523" ca="1">IFERROR(ROUND(LOOKUP(9.99999999999999E+307,--MID(VLOOKUP(A523,'FBS input file'!A:L,10,0),MIN(FIND({0,1,2,3,4,5,6,7,8,9},VLOOKUP(A523,'FBS input file'!A:L,10,0)&amp;"0123456789")),ROW(INDIRECT("1:20")))),0),0)</f>
        <v>0</v>
      </c>
      <c r="K523" t="str" cm="1">
        <f t="array" ref="K523">_xlfn.IFS(ISNUMBER(SEARCH("*severe*",VLOOKUP(A523,'FBS input file'!A:M,10,0)))=TRUE,"Severe LB",ISNUMBER(SEARCH("*LB*",VLOOKUP(A523,'FBS input file'!A:M,10,0)))=TRUE,"LB",ISNUMBER(SEARCH("*LB*",VLOOKUP(A523,'FBS input file'!A:M,10,0)))=FALSE,"No")</f>
        <v>No</v>
      </c>
      <c r="L523" t="str" cm="1">
        <f t="array" ref="L523">IF(D523="Binding",IFERROR(_xlfn.IFS(AND(H523&gt;=$H$1,I523&gt;=$I$1),"Binding",AND(H523&gt;=$H$1,OR(J523&gt;=$J$1,K523="LB")),"Binding",AND(I523&gt;=$I$1,OR(J523&gt;=$J$1,K523="LB")),"Binding",K523="Severe LB","Binding"),"Not Binding"),"-")</f>
        <v>-</v>
      </c>
      <c r="M523">
        <f>IFERROR(_xlfn.NUMBERVALUE(VLOOKUP(A523,'FBS input file'!A:L,12,0)),"No")</f>
        <v>0</v>
      </c>
      <c r="N523" t="str">
        <f>VLOOKUP(A523,'All Plates'!A:K,3,0)</f>
        <v>Inconsistent Expert</v>
      </c>
      <c r="O523" t="str">
        <f>VLOOKUP(A523,'All Plates'!A:K,7,0)</f>
        <v>addtional signals or too few signals</v>
      </c>
      <c r="P523">
        <f t="shared" si="27"/>
        <v>-10000</v>
      </c>
      <c r="Q523" s="53">
        <f t="shared" si="28"/>
        <v>0</v>
      </c>
    </row>
    <row r="524" spans="1:17" x14ac:dyDescent="0.25">
      <c r="A524" t="str">
        <f>'All Plates'!A517</f>
        <v>P6_C12</v>
      </c>
      <c r="B524" s="5" t="str">
        <f>'All Plates'!J517</f>
        <v>9990531708</v>
      </c>
      <c r="C524" t="s">
        <v>4735</v>
      </c>
      <c r="D524" t="str">
        <f>IFERROR('All Plates'!K517,"Not Binding")</f>
        <v>Not Binding</v>
      </c>
      <c r="E524" t="str">
        <f>IF(ISNUMBER(SEARCH("Waterlogsy",VLOOKUP(A524,'FBS input file'!A:I,9,0))),"Yes","No")</f>
        <v>No</v>
      </c>
      <c r="F524" t="str">
        <f>IF(ISNUMBER(SEARCH("T2",VLOOKUP(A524,'FBS input file'!A:I,9,0))),"Yes","No")</f>
        <v>No</v>
      </c>
      <c r="G524" t="str">
        <f>IF(ISNUMBER(SEARCH("1D",VLOOKUP(A524,'FBS input file'!A:I,9,0))),"Yes","No")</f>
        <v>No</v>
      </c>
      <c r="H524" s="57">
        <f>IFERROR(_xlfn.NUMBERVALUE(VLOOKUP(A524,'FBS input file'!A:M,13,0)),0)</f>
        <v>0</v>
      </c>
      <c r="I524" s="55">
        <f>IFERROR(_xlfn.NUMBERVALUE(VLOOKUP(A524,'FBS input file'!A:M,11,0)),0)</f>
        <v>0</v>
      </c>
      <c r="J524" s="76" cm="1">
        <f t="array" aca="1" ref="J524" ca="1">IFERROR(ROUND(LOOKUP(9.99999999999999E+307,--MID(VLOOKUP(A524,'FBS input file'!A:L,10,0),MIN(FIND({0,1,2,3,4,5,6,7,8,9},VLOOKUP(A524,'FBS input file'!A:L,10,0)&amp;"0123456789")),ROW(INDIRECT("1:20")))),0),0)</f>
        <v>0</v>
      </c>
      <c r="K524" t="str" cm="1">
        <f t="array" ref="K524">_xlfn.IFS(ISNUMBER(SEARCH("*severe*",VLOOKUP(A524,'FBS input file'!A:M,10,0)))=TRUE,"Severe LB",ISNUMBER(SEARCH("*LB*",VLOOKUP(A524,'FBS input file'!A:M,10,0)))=TRUE,"LB",ISNUMBER(SEARCH("*LB*",VLOOKUP(A524,'FBS input file'!A:M,10,0)))=FALSE,"No")</f>
        <v>No</v>
      </c>
      <c r="L524" t="str" cm="1">
        <f t="array" ref="L524">IF(D524="Binding",IFERROR(_xlfn.IFS(AND(H524&gt;=$H$1,I524&gt;=$I$1),"Binding",AND(H524&gt;=$H$1,OR(J524&gt;=$J$1,K524="LB")),"Binding",AND(I524&gt;=$I$1,OR(J524&gt;=$J$1,K524="LB")),"Binding",K524="Severe LB","Binding"),"Not Binding"),"-")</f>
        <v>-</v>
      </c>
      <c r="M524">
        <f>IFERROR(_xlfn.NUMBERVALUE(VLOOKUP(A524,'FBS input file'!A:L,12,0)),"No")</f>
        <v>0</v>
      </c>
      <c r="N524" t="str">
        <f>VLOOKUP(A524,'All Plates'!A:K,3,0)</f>
        <v>Consistent Expert</v>
      </c>
      <c r="O524" t="str">
        <f>VLOOKUP(A524,'All Plates'!A:K,7,0)</f>
        <v>high purity*</v>
      </c>
      <c r="P524">
        <f t="shared" si="27"/>
        <v>-10000</v>
      </c>
      <c r="Q524" s="53">
        <f t="shared" si="28"/>
        <v>0</v>
      </c>
    </row>
    <row r="525" spans="1:17" x14ac:dyDescent="0.25">
      <c r="A525" t="str">
        <f>'All Plates'!A518</f>
        <v>P6_D01</v>
      </c>
      <c r="B525" s="5" t="str">
        <f>'All Plates'!J518</f>
        <v>9990531696</v>
      </c>
      <c r="C525" t="s">
        <v>4736</v>
      </c>
      <c r="D525" t="str">
        <f>IFERROR('All Plates'!K518,"Not Binding")</f>
        <v>Not Binding</v>
      </c>
      <c r="E525" t="str">
        <f>IF(ISNUMBER(SEARCH("Waterlogsy",VLOOKUP(A525,'FBS input file'!A:I,9,0))),"Yes","No")</f>
        <v>No</v>
      </c>
      <c r="F525" t="str">
        <f>IF(ISNUMBER(SEARCH("T2",VLOOKUP(A525,'FBS input file'!A:I,9,0))),"Yes","No")</f>
        <v>No</v>
      </c>
      <c r="G525" t="str">
        <f>IF(ISNUMBER(SEARCH("1D",VLOOKUP(A525,'FBS input file'!A:I,9,0))),"Yes","No")</f>
        <v>No</v>
      </c>
      <c r="H525" s="57">
        <f>IFERROR(_xlfn.NUMBERVALUE(VLOOKUP(A525,'FBS input file'!A:M,13,0)),0)</f>
        <v>0</v>
      </c>
      <c r="I525" s="55">
        <f>IFERROR(_xlfn.NUMBERVALUE(VLOOKUP(A525,'FBS input file'!A:M,11,0)),0)</f>
        <v>0</v>
      </c>
      <c r="J525" s="76" cm="1">
        <f t="array" aca="1" ref="J525" ca="1">IFERROR(ROUND(LOOKUP(9.99999999999999E+307,--MID(VLOOKUP(A525,'FBS input file'!A:L,10,0),MIN(FIND({0,1,2,3,4,5,6,7,8,9},VLOOKUP(A525,'FBS input file'!A:L,10,0)&amp;"0123456789")),ROW(INDIRECT("1:20")))),0),0)</f>
        <v>0</v>
      </c>
      <c r="K525" t="str" cm="1">
        <f t="array" ref="K525">_xlfn.IFS(ISNUMBER(SEARCH("*severe*",VLOOKUP(A525,'FBS input file'!A:M,10,0)))=TRUE,"Severe LB",ISNUMBER(SEARCH("*LB*",VLOOKUP(A525,'FBS input file'!A:M,10,0)))=TRUE,"LB",ISNUMBER(SEARCH("*LB*",VLOOKUP(A525,'FBS input file'!A:M,10,0)))=FALSE,"No")</f>
        <v>No</v>
      </c>
      <c r="L525" t="str" cm="1">
        <f t="array" ref="L525">IF(D525="Binding",IFERROR(_xlfn.IFS(AND(H525&gt;=$H$1,I525&gt;=$I$1),"Binding",AND(H525&gt;=$H$1,OR(J525&gt;=$J$1,K525="LB")),"Binding",AND(I525&gt;=$I$1,OR(J525&gt;=$J$1,K525="LB")),"Binding",K525="Severe LB","Binding"),"Not Binding"),"-")</f>
        <v>-</v>
      </c>
      <c r="M525">
        <f>IFERROR(_xlfn.NUMBERVALUE(VLOOKUP(A525,'FBS input file'!A:L,12,0)),"No")</f>
        <v>0</v>
      </c>
      <c r="N525" t="str">
        <f>VLOOKUP(A525,'All Plates'!A:K,3,0)</f>
        <v>Inconsistent Expert</v>
      </c>
      <c r="O525" t="str">
        <f>VLOOKUP(A525,'All Plates'!A:K,7,0)</f>
        <v>low solubility</v>
      </c>
      <c r="P525">
        <f t="shared" si="27"/>
        <v>-10000</v>
      </c>
      <c r="Q525" s="53">
        <f t="shared" si="28"/>
        <v>0</v>
      </c>
    </row>
    <row r="526" spans="1:17" x14ac:dyDescent="0.25">
      <c r="A526" t="str">
        <f>'All Plates'!A519</f>
        <v>P6_D02</v>
      </c>
      <c r="B526" s="5" t="str">
        <f>'All Plates'!J519</f>
        <v>9990531697</v>
      </c>
      <c r="C526" t="s">
        <v>4737</v>
      </c>
      <c r="D526" t="str">
        <f>IFERROR('All Plates'!K519,"Not Binding")</f>
        <v>Not Binding</v>
      </c>
      <c r="E526" t="str">
        <f>IF(ISNUMBER(SEARCH("Waterlogsy",VLOOKUP(A526,'FBS input file'!A:I,9,0))),"Yes","No")</f>
        <v>No</v>
      </c>
      <c r="F526" t="str">
        <f>IF(ISNUMBER(SEARCH("T2",VLOOKUP(A526,'FBS input file'!A:I,9,0))),"Yes","No")</f>
        <v>No</v>
      </c>
      <c r="G526" t="str">
        <f>IF(ISNUMBER(SEARCH("1D",VLOOKUP(A526,'FBS input file'!A:I,9,0))),"Yes","No")</f>
        <v>No</v>
      </c>
      <c r="H526" s="57">
        <f>IFERROR(_xlfn.NUMBERVALUE(VLOOKUP(A526,'FBS input file'!A:M,13,0)),0)</f>
        <v>0</v>
      </c>
      <c r="I526" s="55">
        <f>IFERROR(_xlfn.NUMBERVALUE(VLOOKUP(A526,'FBS input file'!A:M,11,0)),0)</f>
        <v>0</v>
      </c>
      <c r="J526" s="76" cm="1">
        <f t="array" aca="1" ref="J526" ca="1">IFERROR(ROUND(LOOKUP(9.99999999999999E+307,--MID(VLOOKUP(A526,'FBS input file'!A:L,10,0),MIN(FIND({0,1,2,3,4,5,6,7,8,9},VLOOKUP(A526,'FBS input file'!A:L,10,0)&amp;"0123456789")),ROW(INDIRECT("1:20")))),0),0)</f>
        <v>0</v>
      </c>
      <c r="K526" t="str" cm="1">
        <f t="array" ref="K526">_xlfn.IFS(ISNUMBER(SEARCH("*severe*",VLOOKUP(A526,'FBS input file'!A:M,10,0)))=TRUE,"Severe LB",ISNUMBER(SEARCH("*LB*",VLOOKUP(A526,'FBS input file'!A:M,10,0)))=TRUE,"LB",ISNUMBER(SEARCH("*LB*",VLOOKUP(A526,'FBS input file'!A:M,10,0)))=FALSE,"No")</f>
        <v>No</v>
      </c>
      <c r="L526" t="str" cm="1">
        <f t="array" ref="L526">IF(D526="Binding",IFERROR(_xlfn.IFS(AND(H526&gt;=$H$1,I526&gt;=$I$1),"Binding",AND(H526&gt;=$H$1,OR(J526&gt;=$J$1,K526="LB")),"Binding",AND(I526&gt;=$I$1,OR(J526&gt;=$J$1,K526="LB")),"Binding",K526="Severe LB","Binding"),"Not Binding"),"-")</f>
        <v>-</v>
      </c>
      <c r="M526">
        <f>IFERROR(_xlfn.NUMBERVALUE(VLOOKUP(A526,'FBS input file'!A:L,12,0)),"No")</f>
        <v>0</v>
      </c>
      <c r="N526" t="str">
        <f>VLOOKUP(A526,'All Plates'!A:K,3,0)</f>
        <v>Consistent Expert</v>
      </c>
      <c r="O526" t="str">
        <f>VLOOKUP(A526,'All Plates'!A:K,7,0)</f>
        <v>high purity*</v>
      </c>
      <c r="P526">
        <f t="shared" si="27"/>
        <v>-10000</v>
      </c>
      <c r="Q526" s="53">
        <f t="shared" si="28"/>
        <v>0</v>
      </c>
    </row>
    <row r="527" spans="1:17" x14ac:dyDescent="0.25">
      <c r="A527" t="str">
        <f>'All Plates'!A520</f>
        <v>P6_D03</v>
      </c>
      <c r="B527" s="5" t="str">
        <f>'All Plates'!J520</f>
        <v>9990531698</v>
      </c>
      <c r="C527" t="s">
        <v>4738</v>
      </c>
      <c r="D527" t="str">
        <f>IFERROR('All Plates'!K520,"Not Binding")</f>
        <v>Not Binding</v>
      </c>
      <c r="E527" t="str">
        <f>IF(ISNUMBER(SEARCH("Waterlogsy",VLOOKUP(A527,'FBS input file'!A:I,9,0))),"Yes","No")</f>
        <v>No</v>
      </c>
      <c r="F527" t="str">
        <f>IF(ISNUMBER(SEARCH("T2",VLOOKUP(A527,'FBS input file'!A:I,9,0))),"Yes","No")</f>
        <v>No</v>
      </c>
      <c r="G527" t="str">
        <f>IF(ISNUMBER(SEARCH("1D",VLOOKUP(A527,'FBS input file'!A:I,9,0))),"Yes","No")</f>
        <v>No</v>
      </c>
      <c r="H527" s="57">
        <f>IFERROR(_xlfn.NUMBERVALUE(VLOOKUP(A527,'FBS input file'!A:M,13,0)),0)</f>
        <v>0</v>
      </c>
      <c r="I527" s="55">
        <f>IFERROR(_xlfn.NUMBERVALUE(VLOOKUP(A527,'FBS input file'!A:M,11,0)),0)</f>
        <v>0</v>
      </c>
      <c r="J527" s="76" cm="1">
        <f t="array" aca="1" ref="J527" ca="1">IFERROR(ROUND(LOOKUP(9.99999999999999E+307,--MID(VLOOKUP(A527,'FBS input file'!A:L,10,0),MIN(FIND({0,1,2,3,4,5,6,7,8,9},VLOOKUP(A527,'FBS input file'!A:L,10,0)&amp;"0123456789")),ROW(INDIRECT("1:20")))),0),0)</f>
        <v>0</v>
      </c>
      <c r="K527" t="str" cm="1">
        <f t="array" ref="K527">_xlfn.IFS(ISNUMBER(SEARCH("*severe*",VLOOKUP(A527,'FBS input file'!A:M,10,0)))=TRUE,"Severe LB",ISNUMBER(SEARCH("*LB*",VLOOKUP(A527,'FBS input file'!A:M,10,0)))=TRUE,"LB",ISNUMBER(SEARCH("*LB*",VLOOKUP(A527,'FBS input file'!A:M,10,0)))=FALSE,"No")</f>
        <v>No</v>
      </c>
      <c r="L527" t="str" cm="1">
        <f t="array" ref="L527">IF(D527="Binding",IFERROR(_xlfn.IFS(AND(H527&gt;=$H$1,I527&gt;=$I$1),"Binding",AND(H527&gt;=$H$1,OR(J527&gt;=$J$1,K527="LB")),"Binding",AND(I527&gt;=$I$1,OR(J527&gt;=$J$1,K527="LB")),"Binding",K527="Severe LB","Binding"),"Not Binding"),"-")</f>
        <v>-</v>
      </c>
      <c r="M527">
        <f>IFERROR(_xlfn.NUMBERVALUE(VLOOKUP(A527,'FBS input file'!A:L,12,0)),"No")</f>
        <v>0</v>
      </c>
      <c r="N527" t="str">
        <f>VLOOKUP(A527,'All Plates'!A:K,3,0)</f>
        <v>Inconsistent Expert</v>
      </c>
      <c r="O527" t="str">
        <f>VLOOKUP(A527,'All Plates'!A:K,7,0)</f>
        <v>addtional signals or too few signals</v>
      </c>
      <c r="P527">
        <f t="shared" si="27"/>
        <v>-10000</v>
      </c>
      <c r="Q527" s="53">
        <f t="shared" si="28"/>
        <v>0</v>
      </c>
    </row>
    <row r="528" spans="1:17" x14ac:dyDescent="0.25">
      <c r="A528" t="str">
        <f>'All Plates'!A521</f>
        <v>P6_D04</v>
      </c>
      <c r="B528" s="5" t="str">
        <f>'All Plates'!J521</f>
        <v>9990531699</v>
      </c>
      <c r="C528" t="s">
        <v>4739</v>
      </c>
      <c r="D528" t="str">
        <f>IFERROR('All Plates'!K521,"Not Binding")</f>
        <v>Not Binding</v>
      </c>
      <c r="E528" t="str">
        <f>IF(ISNUMBER(SEARCH("Waterlogsy",VLOOKUP(A528,'FBS input file'!A:I,9,0))),"Yes","No")</f>
        <v>No</v>
      </c>
      <c r="F528" t="str">
        <f>IF(ISNUMBER(SEARCH("T2",VLOOKUP(A528,'FBS input file'!A:I,9,0))),"Yes","No")</f>
        <v>No</v>
      </c>
      <c r="G528" t="str">
        <f>IF(ISNUMBER(SEARCH("1D",VLOOKUP(A528,'FBS input file'!A:I,9,0))),"Yes","No")</f>
        <v>No</v>
      </c>
      <c r="H528" s="57">
        <f>IFERROR(_xlfn.NUMBERVALUE(VLOOKUP(A528,'FBS input file'!A:M,13,0)),0)</f>
        <v>0</v>
      </c>
      <c r="I528" s="55">
        <f>IFERROR(_xlfn.NUMBERVALUE(VLOOKUP(A528,'FBS input file'!A:M,11,0)),0)</f>
        <v>0</v>
      </c>
      <c r="J528" s="76" cm="1">
        <f t="array" aca="1" ref="J528" ca="1">IFERROR(ROUND(LOOKUP(9.99999999999999E+307,--MID(VLOOKUP(A528,'FBS input file'!A:L,10,0),MIN(FIND({0,1,2,3,4,5,6,7,8,9},VLOOKUP(A528,'FBS input file'!A:L,10,0)&amp;"0123456789")),ROW(INDIRECT("1:20")))),0),0)</f>
        <v>0</v>
      </c>
      <c r="K528" t="str" cm="1">
        <f t="array" ref="K528">_xlfn.IFS(ISNUMBER(SEARCH("*severe*",VLOOKUP(A528,'FBS input file'!A:M,10,0)))=TRUE,"Severe LB",ISNUMBER(SEARCH("*LB*",VLOOKUP(A528,'FBS input file'!A:M,10,0)))=TRUE,"LB",ISNUMBER(SEARCH("*LB*",VLOOKUP(A528,'FBS input file'!A:M,10,0)))=FALSE,"No")</f>
        <v>No</v>
      </c>
      <c r="L528" t="str" cm="1">
        <f t="array" ref="L528">IF(D528="Binding",IFERROR(_xlfn.IFS(AND(H528&gt;=$H$1,I528&gt;=$I$1),"Binding",AND(H528&gt;=$H$1,OR(J528&gt;=$J$1,K528="LB")),"Binding",AND(I528&gt;=$I$1,OR(J528&gt;=$J$1,K528="LB")),"Binding",K528="Severe LB","Binding"),"Not Binding"),"-")</f>
        <v>-</v>
      </c>
      <c r="M528">
        <f>IFERROR(_xlfn.NUMBERVALUE(VLOOKUP(A528,'FBS input file'!A:L,12,0)),"No")</f>
        <v>0</v>
      </c>
      <c r="N528" t="str">
        <f>VLOOKUP(A528,'All Plates'!A:K,3,0)</f>
        <v>Consistent Expert</v>
      </c>
      <c r="O528" t="str">
        <f>VLOOKUP(A528,'All Plates'!A:K,7,0)</f>
        <v>very high purity</v>
      </c>
      <c r="P528">
        <f t="shared" si="27"/>
        <v>-10000</v>
      </c>
      <c r="Q528" s="53">
        <f t="shared" si="28"/>
        <v>0</v>
      </c>
    </row>
    <row r="529" spans="1:17" x14ac:dyDescent="0.25">
      <c r="A529" t="str">
        <f>'All Plates'!A522</f>
        <v>P6_D05</v>
      </c>
      <c r="B529" s="5" t="str">
        <f>'All Plates'!J522</f>
        <v>9990531700</v>
      </c>
      <c r="C529" t="s">
        <v>4740</v>
      </c>
      <c r="D529" t="str">
        <f>IFERROR('All Plates'!K522,"Not Binding")</f>
        <v>Not Binding</v>
      </c>
      <c r="E529" t="str">
        <f>IF(ISNUMBER(SEARCH("Waterlogsy",VLOOKUP(A529,'FBS input file'!A:I,9,0))),"Yes","No")</f>
        <v>No</v>
      </c>
      <c r="F529" t="str">
        <f>IF(ISNUMBER(SEARCH("T2",VLOOKUP(A529,'FBS input file'!A:I,9,0))),"Yes","No")</f>
        <v>No</v>
      </c>
      <c r="G529" t="str">
        <f>IF(ISNUMBER(SEARCH("1D",VLOOKUP(A529,'FBS input file'!A:I,9,0))),"Yes","No")</f>
        <v>No</v>
      </c>
      <c r="H529" s="57">
        <f>IFERROR(_xlfn.NUMBERVALUE(VLOOKUP(A529,'FBS input file'!A:M,13,0)),0)</f>
        <v>0</v>
      </c>
      <c r="I529" s="55">
        <f>IFERROR(_xlfn.NUMBERVALUE(VLOOKUP(A529,'FBS input file'!A:M,11,0)),0)</f>
        <v>0</v>
      </c>
      <c r="J529" s="76" cm="1">
        <f t="array" aca="1" ref="J529" ca="1">IFERROR(ROUND(LOOKUP(9.99999999999999E+307,--MID(VLOOKUP(A529,'FBS input file'!A:L,10,0),MIN(FIND({0,1,2,3,4,5,6,7,8,9},VLOOKUP(A529,'FBS input file'!A:L,10,0)&amp;"0123456789")),ROW(INDIRECT("1:20")))),0),0)</f>
        <v>0</v>
      </c>
      <c r="K529" t="str" cm="1">
        <f t="array" ref="K529">_xlfn.IFS(ISNUMBER(SEARCH("*severe*",VLOOKUP(A529,'FBS input file'!A:M,10,0)))=TRUE,"Severe LB",ISNUMBER(SEARCH("*LB*",VLOOKUP(A529,'FBS input file'!A:M,10,0)))=TRUE,"LB",ISNUMBER(SEARCH("*LB*",VLOOKUP(A529,'FBS input file'!A:M,10,0)))=FALSE,"No")</f>
        <v>No</v>
      </c>
      <c r="L529" t="str" cm="1">
        <f t="array" ref="L529">IF(D529="Binding",IFERROR(_xlfn.IFS(AND(H529&gt;=$H$1,I529&gt;=$I$1),"Binding",AND(H529&gt;=$H$1,OR(J529&gt;=$J$1,K529="LB")),"Binding",AND(I529&gt;=$I$1,OR(J529&gt;=$J$1,K529="LB")),"Binding",K529="Severe LB","Binding"),"Not Binding"),"-")</f>
        <v>-</v>
      </c>
      <c r="M529">
        <f>IFERROR(_xlfn.NUMBERVALUE(VLOOKUP(A529,'FBS input file'!A:L,12,0)),"No")</f>
        <v>0</v>
      </c>
      <c r="N529" t="str">
        <f>VLOOKUP(A529,'All Plates'!A:K,3,0)</f>
        <v>Inconsistent Expert</v>
      </c>
      <c r="O529" t="str">
        <f>VLOOKUP(A529,'All Plates'!A:K,7,0)</f>
        <v>addtional signals or too few signals</v>
      </c>
      <c r="P529">
        <f t="shared" si="27"/>
        <v>-10000</v>
      </c>
      <c r="Q529" s="53">
        <f t="shared" si="28"/>
        <v>0</v>
      </c>
    </row>
    <row r="530" spans="1:17" x14ac:dyDescent="0.25">
      <c r="A530" t="str">
        <f>'All Plates'!A523</f>
        <v>P6_D06</v>
      </c>
      <c r="B530" s="5" t="str">
        <f>'All Plates'!J523</f>
        <v>9990531701</v>
      </c>
      <c r="C530" t="s">
        <v>4741</v>
      </c>
      <c r="D530" t="str">
        <f>IFERROR('All Plates'!K523,"Not Binding")</f>
        <v>Not Binding</v>
      </c>
      <c r="E530" t="str">
        <f>IF(ISNUMBER(SEARCH("Waterlogsy",VLOOKUP(A530,'FBS input file'!A:I,9,0))),"Yes","No")</f>
        <v>No</v>
      </c>
      <c r="F530" t="str">
        <f>IF(ISNUMBER(SEARCH("T2",VLOOKUP(A530,'FBS input file'!A:I,9,0))),"Yes","No")</f>
        <v>No</v>
      </c>
      <c r="G530" t="str">
        <f>IF(ISNUMBER(SEARCH("1D",VLOOKUP(A530,'FBS input file'!A:I,9,0))),"Yes","No")</f>
        <v>No</v>
      </c>
      <c r="H530" s="57">
        <f>IFERROR(_xlfn.NUMBERVALUE(VLOOKUP(A530,'FBS input file'!A:M,13,0)),0)</f>
        <v>0</v>
      </c>
      <c r="I530" s="55">
        <f>IFERROR(_xlfn.NUMBERVALUE(VLOOKUP(A530,'FBS input file'!A:M,11,0)),0)</f>
        <v>0</v>
      </c>
      <c r="J530" s="76" cm="1">
        <f t="array" aca="1" ref="J530" ca="1">IFERROR(ROUND(LOOKUP(9.99999999999999E+307,--MID(VLOOKUP(A530,'FBS input file'!A:L,10,0),MIN(FIND({0,1,2,3,4,5,6,7,8,9},VLOOKUP(A530,'FBS input file'!A:L,10,0)&amp;"0123456789")),ROW(INDIRECT("1:20")))),0),0)</f>
        <v>0</v>
      </c>
      <c r="K530" t="str" cm="1">
        <f t="array" ref="K530">_xlfn.IFS(ISNUMBER(SEARCH("*severe*",VLOOKUP(A530,'FBS input file'!A:M,10,0)))=TRUE,"Severe LB",ISNUMBER(SEARCH("*LB*",VLOOKUP(A530,'FBS input file'!A:M,10,0)))=TRUE,"LB",ISNUMBER(SEARCH("*LB*",VLOOKUP(A530,'FBS input file'!A:M,10,0)))=FALSE,"No")</f>
        <v>No</v>
      </c>
      <c r="L530" t="str" cm="1">
        <f t="array" ref="L530">IF(D530="Binding",IFERROR(_xlfn.IFS(AND(H530&gt;=$H$1,I530&gt;=$I$1),"Binding",AND(H530&gt;=$H$1,OR(J530&gt;=$J$1,K530="LB")),"Binding",AND(I530&gt;=$I$1,OR(J530&gt;=$J$1,K530="LB")),"Binding",K530="Severe LB","Binding"),"Not Binding"),"-")</f>
        <v>-</v>
      </c>
      <c r="M530">
        <f>IFERROR(_xlfn.NUMBERVALUE(VLOOKUP(A530,'FBS input file'!A:L,12,0)),"No")</f>
        <v>0</v>
      </c>
      <c r="N530" t="str">
        <f>VLOOKUP(A530,'All Plates'!A:K,3,0)</f>
        <v>Consistent Expert</v>
      </c>
      <c r="O530" t="str">
        <f>VLOOKUP(A530,'All Plates'!A:K,7,0)</f>
        <v>high purity</v>
      </c>
      <c r="P530">
        <f t="shared" si="27"/>
        <v>-10000</v>
      </c>
      <c r="Q530" s="53">
        <f t="shared" si="28"/>
        <v>0</v>
      </c>
    </row>
    <row r="531" spans="1:17" x14ac:dyDescent="0.25">
      <c r="A531" t="str">
        <f>'All Plates'!A524</f>
        <v>P6_D07</v>
      </c>
      <c r="B531" s="5" t="str">
        <f>'All Plates'!J524</f>
        <v>9990531702</v>
      </c>
      <c r="C531" t="s">
        <v>4742</v>
      </c>
      <c r="D531" t="str">
        <f>IFERROR('All Plates'!K524,"Not Binding")</f>
        <v>Not Binding</v>
      </c>
      <c r="E531" t="str">
        <f>IF(ISNUMBER(SEARCH("Waterlogsy",VLOOKUP(A531,'FBS input file'!A:I,9,0))),"Yes","No")</f>
        <v>No</v>
      </c>
      <c r="F531" t="str">
        <f>IF(ISNUMBER(SEARCH("T2",VLOOKUP(A531,'FBS input file'!A:I,9,0))),"Yes","No")</f>
        <v>No</v>
      </c>
      <c r="G531" t="str">
        <f>IF(ISNUMBER(SEARCH("1D",VLOOKUP(A531,'FBS input file'!A:I,9,0))),"Yes","No")</f>
        <v>No</v>
      </c>
      <c r="H531" s="57">
        <f>IFERROR(_xlfn.NUMBERVALUE(VLOOKUP(A531,'FBS input file'!A:M,13,0)),0)</f>
        <v>0</v>
      </c>
      <c r="I531" s="55">
        <f>IFERROR(_xlfn.NUMBERVALUE(VLOOKUP(A531,'FBS input file'!A:M,11,0)),0)</f>
        <v>0</v>
      </c>
      <c r="J531" s="76" cm="1">
        <f t="array" aca="1" ref="J531" ca="1">IFERROR(ROUND(LOOKUP(9.99999999999999E+307,--MID(VLOOKUP(A531,'FBS input file'!A:L,10,0),MIN(FIND({0,1,2,3,4,5,6,7,8,9},VLOOKUP(A531,'FBS input file'!A:L,10,0)&amp;"0123456789")),ROW(INDIRECT("1:20")))),0),0)</f>
        <v>0</v>
      </c>
      <c r="K531" t="str" cm="1">
        <f t="array" ref="K531">_xlfn.IFS(ISNUMBER(SEARCH("*severe*",VLOOKUP(A531,'FBS input file'!A:M,10,0)))=TRUE,"Severe LB",ISNUMBER(SEARCH("*LB*",VLOOKUP(A531,'FBS input file'!A:M,10,0)))=TRUE,"LB",ISNUMBER(SEARCH("*LB*",VLOOKUP(A531,'FBS input file'!A:M,10,0)))=FALSE,"No")</f>
        <v>No</v>
      </c>
      <c r="L531" t="str" cm="1">
        <f t="array" ref="L531">IF(D531="Binding",IFERROR(_xlfn.IFS(AND(H531&gt;=$H$1,I531&gt;=$I$1),"Binding",AND(H531&gt;=$H$1,OR(J531&gt;=$J$1,K531="LB")),"Binding",AND(I531&gt;=$I$1,OR(J531&gt;=$J$1,K531="LB")),"Binding",K531="Severe LB","Binding"),"Not Binding"),"-")</f>
        <v>-</v>
      </c>
      <c r="M531">
        <f>IFERROR(_xlfn.NUMBERVALUE(VLOOKUP(A531,'FBS input file'!A:L,12,0)),"No")</f>
        <v>0</v>
      </c>
      <c r="N531" t="str">
        <f>VLOOKUP(A531,'All Plates'!A:K,3,0)</f>
        <v>Consistent Expert</v>
      </c>
      <c r="O531" t="str">
        <f>VLOOKUP(A531,'All Plates'!A:K,7,0)</f>
        <v>high purity*</v>
      </c>
      <c r="P531">
        <f t="shared" si="27"/>
        <v>-10000</v>
      </c>
      <c r="Q531" s="53">
        <f t="shared" si="28"/>
        <v>0</v>
      </c>
    </row>
    <row r="532" spans="1:17" x14ac:dyDescent="0.25">
      <c r="A532" t="str">
        <f>'All Plates'!A525</f>
        <v>P6_D08</v>
      </c>
      <c r="B532" s="5" t="str">
        <f>'All Plates'!J525</f>
        <v>9990531703</v>
      </c>
      <c r="C532" t="s">
        <v>4743</v>
      </c>
      <c r="D532" t="str">
        <f>IFERROR('All Plates'!K525,"Not Binding")</f>
        <v>Not Binding</v>
      </c>
      <c r="E532" t="str">
        <f>IF(ISNUMBER(SEARCH("Waterlogsy",VLOOKUP(A532,'FBS input file'!A:I,9,0))),"Yes","No")</f>
        <v>No</v>
      </c>
      <c r="F532" t="str">
        <f>IF(ISNUMBER(SEARCH("T2",VLOOKUP(A532,'FBS input file'!A:I,9,0))),"Yes","No")</f>
        <v>No</v>
      </c>
      <c r="G532" t="str">
        <f>IF(ISNUMBER(SEARCH("1D",VLOOKUP(A532,'FBS input file'!A:I,9,0))),"Yes","No")</f>
        <v>No</v>
      </c>
      <c r="H532" s="57">
        <f>IFERROR(_xlfn.NUMBERVALUE(VLOOKUP(A532,'FBS input file'!A:M,13,0)),0)</f>
        <v>0</v>
      </c>
      <c r="I532" s="55">
        <f>IFERROR(_xlfn.NUMBERVALUE(VLOOKUP(A532,'FBS input file'!A:M,11,0)),0)</f>
        <v>0</v>
      </c>
      <c r="J532" s="76" cm="1">
        <f t="array" aca="1" ref="J532" ca="1">IFERROR(ROUND(LOOKUP(9.99999999999999E+307,--MID(VLOOKUP(A532,'FBS input file'!A:L,10,0),MIN(FIND({0,1,2,3,4,5,6,7,8,9},VLOOKUP(A532,'FBS input file'!A:L,10,0)&amp;"0123456789")),ROW(INDIRECT("1:20")))),0),0)</f>
        <v>0</v>
      </c>
      <c r="K532" t="str" cm="1">
        <f t="array" ref="K532">_xlfn.IFS(ISNUMBER(SEARCH("*severe*",VLOOKUP(A532,'FBS input file'!A:M,10,0)))=TRUE,"Severe LB",ISNUMBER(SEARCH("*LB*",VLOOKUP(A532,'FBS input file'!A:M,10,0)))=TRUE,"LB",ISNUMBER(SEARCH("*LB*",VLOOKUP(A532,'FBS input file'!A:M,10,0)))=FALSE,"No")</f>
        <v>No</v>
      </c>
      <c r="L532" t="str" cm="1">
        <f t="array" ref="L532">IF(D532="Binding",IFERROR(_xlfn.IFS(AND(H532&gt;=$H$1,I532&gt;=$I$1),"Binding",AND(H532&gt;=$H$1,OR(J532&gt;=$J$1,K532="LB")),"Binding",AND(I532&gt;=$I$1,OR(J532&gt;=$J$1,K532="LB")),"Binding",K532="Severe LB","Binding"),"Not Binding"),"-")</f>
        <v>-</v>
      </c>
      <c r="M532">
        <f>IFERROR(_xlfn.NUMBERVALUE(VLOOKUP(A532,'FBS input file'!A:L,12,0)),"No")</f>
        <v>0</v>
      </c>
      <c r="N532" t="str">
        <f>VLOOKUP(A532,'All Plates'!A:K,3,0)</f>
        <v>Consistent Expert</v>
      </c>
      <c r="O532" t="str">
        <f>VLOOKUP(A532,'All Plates'!A:K,7,0)</f>
        <v>high purity*</v>
      </c>
      <c r="P532">
        <f t="shared" si="27"/>
        <v>-10000</v>
      </c>
      <c r="Q532" s="53">
        <f t="shared" si="28"/>
        <v>0</v>
      </c>
    </row>
    <row r="533" spans="1:17" x14ac:dyDescent="0.25">
      <c r="A533" t="str">
        <f>'All Plates'!A526</f>
        <v>P6_D09</v>
      </c>
      <c r="B533" s="5" t="str">
        <f>'All Plates'!J526</f>
        <v>9990531704</v>
      </c>
      <c r="C533" t="s">
        <v>4744</v>
      </c>
      <c r="D533" t="str">
        <f>IFERROR('All Plates'!K526,"Not Binding")</f>
        <v>Not Binding</v>
      </c>
      <c r="E533" t="str">
        <f>IF(ISNUMBER(SEARCH("Waterlogsy",VLOOKUP(A533,'FBS input file'!A:I,9,0))),"Yes","No")</f>
        <v>No</v>
      </c>
      <c r="F533" t="str">
        <f>IF(ISNUMBER(SEARCH("T2",VLOOKUP(A533,'FBS input file'!A:I,9,0))),"Yes","No")</f>
        <v>No</v>
      </c>
      <c r="G533" t="str">
        <f>IF(ISNUMBER(SEARCH("1D",VLOOKUP(A533,'FBS input file'!A:I,9,0))),"Yes","No")</f>
        <v>No</v>
      </c>
      <c r="H533" s="57">
        <f>IFERROR(_xlfn.NUMBERVALUE(VLOOKUP(A533,'FBS input file'!A:M,13,0)),0)</f>
        <v>0</v>
      </c>
      <c r="I533" s="55">
        <f>IFERROR(_xlfn.NUMBERVALUE(VLOOKUP(A533,'FBS input file'!A:M,11,0)),0)</f>
        <v>0</v>
      </c>
      <c r="J533" s="76" cm="1">
        <f t="array" aca="1" ref="J533" ca="1">IFERROR(ROUND(LOOKUP(9.99999999999999E+307,--MID(VLOOKUP(A533,'FBS input file'!A:L,10,0),MIN(FIND({0,1,2,3,4,5,6,7,8,9},VLOOKUP(A533,'FBS input file'!A:L,10,0)&amp;"0123456789")),ROW(INDIRECT("1:20")))),0),0)</f>
        <v>0</v>
      </c>
      <c r="K533" t="str" cm="1">
        <f t="array" ref="K533">_xlfn.IFS(ISNUMBER(SEARCH("*severe*",VLOOKUP(A533,'FBS input file'!A:M,10,0)))=TRUE,"Severe LB",ISNUMBER(SEARCH("*LB*",VLOOKUP(A533,'FBS input file'!A:M,10,0)))=TRUE,"LB",ISNUMBER(SEARCH("*LB*",VLOOKUP(A533,'FBS input file'!A:M,10,0)))=FALSE,"No")</f>
        <v>No</v>
      </c>
      <c r="L533" t="str" cm="1">
        <f t="array" ref="L533">IF(D533="Binding",IFERROR(_xlfn.IFS(AND(H533&gt;=$H$1,I533&gt;=$I$1),"Binding",AND(H533&gt;=$H$1,OR(J533&gt;=$J$1,K533="LB")),"Binding",AND(I533&gt;=$I$1,OR(J533&gt;=$J$1,K533="LB")),"Binding",K533="Severe LB","Binding"),"Not Binding"),"-")</f>
        <v>-</v>
      </c>
      <c r="M533">
        <f>IFERROR(_xlfn.NUMBERVALUE(VLOOKUP(A533,'FBS input file'!A:L,12,0)),"No")</f>
        <v>0</v>
      </c>
      <c r="N533" t="str">
        <f>VLOOKUP(A533,'All Plates'!A:K,3,0)</f>
        <v>Inconsistent Expert</v>
      </c>
      <c r="O533" t="str">
        <f>VLOOKUP(A533,'All Plates'!A:K,7,0)</f>
        <v>low solubility</v>
      </c>
      <c r="P533">
        <f t="shared" si="27"/>
        <v>-10000</v>
      </c>
      <c r="Q533" s="53">
        <f t="shared" si="28"/>
        <v>0</v>
      </c>
    </row>
    <row r="534" spans="1:17" x14ac:dyDescent="0.25">
      <c r="A534" t="str">
        <f>'All Plates'!A527</f>
        <v>P6_D10</v>
      </c>
      <c r="B534" s="5" t="str">
        <f>'All Plates'!J527</f>
        <v>9990531705</v>
      </c>
      <c r="C534" t="s">
        <v>4745</v>
      </c>
      <c r="D534" t="str">
        <f>IFERROR('All Plates'!K527,"Not Binding")</f>
        <v>Not Binding</v>
      </c>
      <c r="E534" t="str">
        <f>IF(ISNUMBER(SEARCH("Waterlogsy",VLOOKUP(A534,'FBS input file'!A:I,9,0))),"Yes","No")</f>
        <v>No</v>
      </c>
      <c r="F534" t="str">
        <f>IF(ISNUMBER(SEARCH("T2",VLOOKUP(A534,'FBS input file'!A:I,9,0))),"Yes","No")</f>
        <v>No</v>
      </c>
      <c r="G534" t="str">
        <f>IF(ISNUMBER(SEARCH("1D",VLOOKUP(A534,'FBS input file'!A:I,9,0))),"Yes","No")</f>
        <v>No</v>
      </c>
      <c r="H534" s="57">
        <f>IFERROR(_xlfn.NUMBERVALUE(VLOOKUP(A534,'FBS input file'!A:M,13,0)),0)</f>
        <v>0</v>
      </c>
      <c r="I534" s="55">
        <f>IFERROR(_xlfn.NUMBERVALUE(VLOOKUP(A534,'FBS input file'!A:M,11,0)),0)</f>
        <v>0</v>
      </c>
      <c r="J534" s="76" cm="1">
        <f t="array" aca="1" ref="J534" ca="1">IFERROR(ROUND(LOOKUP(9.99999999999999E+307,--MID(VLOOKUP(A534,'FBS input file'!A:L,10,0),MIN(FIND({0,1,2,3,4,5,6,7,8,9},VLOOKUP(A534,'FBS input file'!A:L,10,0)&amp;"0123456789")),ROW(INDIRECT("1:20")))),0),0)</f>
        <v>0</v>
      </c>
      <c r="K534" t="str" cm="1">
        <f t="array" ref="K534">_xlfn.IFS(ISNUMBER(SEARCH("*severe*",VLOOKUP(A534,'FBS input file'!A:M,10,0)))=TRUE,"Severe LB",ISNUMBER(SEARCH("*LB*",VLOOKUP(A534,'FBS input file'!A:M,10,0)))=TRUE,"LB",ISNUMBER(SEARCH("*LB*",VLOOKUP(A534,'FBS input file'!A:M,10,0)))=FALSE,"No")</f>
        <v>No</v>
      </c>
      <c r="L534" t="str" cm="1">
        <f t="array" ref="L534">IF(D534="Binding",IFERROR(_xlfn.IFS(AND(H534&gt;=$H$1,I534&gt;=$I$1),"Binding",AND(H534&gt;=$H$1,OR(J534&gt;=$J$1,K534="LB")),"Binding",AND(I534&gt;=$I$1,OR(J534&gt;=$J$1,K534="LB")),"Binding",K534="Severe LB","Binding"),"Not Binding"),"-")</f>
        <v>-</v>
      </c>
      <c r="M534">
        <f>IFERROR(_xlfn.NUMBERVALUE(VLOOKUP(A534,'FBS input file'!A:L,12,0)),"No")</f>
        <v>0</v>
      </c>
      <c r="N534" t="str">
        <f>VLOOKUP(A534,'All Plates'!A:K,3,0)</f>
        <v>Consistent Expert</v>
      </c>
      <c r="O534" t="str">
        <f>VLOOKUP(A534,'All Plates'!A:K,7,0)</f>
        <v>high purity</v>
      </c>
      <c r="P534">
        <f t="shared" si="27"/>
        <v>-10000</v>
      </c>
      <c r="Q534" s="53">
        <f t="shared" si="28"/>
        <v>0</v>
      </c>
    </row>
    <row r="535" spans="1:17" x14ac:dyDescent="0.25">
      <c r="A535" t="str">
        <f>'All Plates'!A528</f>
        <v>P6_D11</v>
      </c>
      <c r="B535" s="5" t="str">
        <f>'All Plates'!J528</f>
        <v>9990531706</v>
      </c>
      <c r="C535" t="s">
        <v>4746</v>
      </c>
      <c r="D535" t="str">
        <f>IFERROR('All Plates'!K528,"Not Binding")</f>
        <v>Not Binding</v>
      </c>
      <c r="E535" t="str">
        <f>IF(ISNUMBER(SEARCH("Waterlogsy",VLOOKUP(A535,'FBS input file'!A:I,9,0))),"Yes","No")</f>
        <v>No</v>
      </c>
      <c r="F535" t="str">
        <f>IF(ISNUMBER(SEARCH("T2",VLOOKUP(A535,'FBS input file'!A:I,9,0))),"Yes","No")</f>
        <v>No</v>
      </c>
      <c r="G535" t="str">
        <f>IF(ISNUMBER(SEARCH("1D",VLOOKUP(A535,'FBS input file'!A:I,9,0))),"Yes","No")</f>
        <v>No</v>
      </c>
      <c r="H535" s="57">
        <f>IFERROR(_xlfn.NUMBERVALUE(VLOOKUP(A535,'FBS input file'!A:M,13,0)),0)</f>
        <v>0</v>
      </c>
      <c r="I535" s="55">
        <f>IFERROR(_xlfn.NUMBERVALUE(VLOOKUP(A535,'FBS input file'!A:M,11,0)),0)</f>
        <v>0</v>
      </c>
      <c r="J535" s="76" cm="1">
        <f t="array" aca="1" ref="J535" ca="1">IFERROR(ROUND(LOOKUP(9.99999999999999E+307,--MID(VLOOKUP(A535,'FBS input file'!A:L,10,0),MIN(FIND({0,1,2,3,4,5,6,7,8,9},VLOOKUP(A535,'FBS input file'!A:L,10,0)&amp;"0123456789")),ROW(INDIRECT("1:20")))),0),0)</f>
        <v>0</v>
      </c>
      <c r="K535" t="str" cm="1">
        <f t="array" ref="K535">_xlfn.IFS(ISNUMBER(SEARCH("*severe*",VLOOKUP(A535,'FBS input file'!A:M,10,0)))=TRUE,"Severe LB",ISNUMBER(SEARCH("*LB*",VLOOKUP(A535,'FBS input file'!A:M,10,0)))=TRUE,"LB",ISNUMBER(SEARCH("*LB*",VLOOKUP(A535,'FBS input file'!A:M,10,0)))=FALSE,"No")</f>
        <v>No</v>
      </c>
      <c r="L535" t="str" cm="1">
        <f t="array" ref="L535">IF(D535="Binding",IFERROR(_xlfn.IFS(AND(H535&gt;=$H$1,I535&gt;=$I$1),"Binding",AND(H535&gt;=$H$1,OR(J535&gt;=$J$1,K535="LB")),"Binding",AND(I535&gt;=$I$1,OR(J535&gt;=$J$1,K535="LB")),"Binding",K535="Severe LB","Binding"),"Not Binding"),"-")</f>
        <v>-</v>
      </c>
      <c r="M535">
        <f>IFERROR(_xlfn.NUMBERVALUE(VLOOKUP(A535,'FBS input file'!A:L,12,0)),"No")</f>
        <v>0</v>
      </c>
      <c r="N535" t="str">
        <f>VLOOKUP(A535,'All Plates'!A:K,3,0)</f>
        <v>Consistent Expert</v>
      </c>
      <c r="O535" t="str">
        <f>VLOOKUP(A535,'All Plates'!A:K,7,0)</f>
        <v>very high purity</v>
      </c>
      <c r="P535">
        <f t="shared" si="27"/>
        <v>-10000</v>
      </c>
      <c r="Q535" s="53">
        <f t="shared" si="28"/>
        <v>0</v>
      </c>
    </row>
    <row r="536" spans="1:17" x14ac:dyDescent="0.25">
      <c r="A536" t="str">
        <f>'All Plates'!A529</f>
        <v>P6_D12</v>
      </c>
      <c r="B536" s="5" t="str">
        <f>'All Plates'!J529</f>
        <v>9990531707</v>
      </c>
      <c r="C536" t="s">
        <v>4747</v>
      </c>
      <c r="D536" t="str">
        <f>IFERROR('All Plates'!K529,"Not Binding")</f>
        <v>Not Binding</v>
      </c>
      <c r="E536" t="str">
        <f>IF(ISNUMBER(SEARCH("Waterlogsy",VLOOKUP(A536,'FBS input file'!A:I,9,0))),"Yes","No")</f>
        <v>No</v>
      </c>
      <c r="F536" t="str">
        <f>IF(ISNUMBER(SEARCH("T2",VLOOKUP(A536,'FBS input file'!A:I,9,0))),"Yes","No")</f>
        <v>No</v>
      </c>
      <c r="G536" t="str">
        <f>IF(ISNUMBER(SEARCH("1D",VLOOKUP(A536,'FBS input file'!A:I,9,0))),"Yes","No")</f>
        <v>No</v>
      </c>
      <c r="H536" s="57">
        <f>IFERROR(_xlfn.NUMBERVALUE(VLOOKUP(A536,'FBS input file'!A:M,13,0)),0)</f>
        <v>0</v>
      </c>
      <c r="I536" s="55">
        <f>IFERROR(_xlfn.NUMBERVALUE(VLOOKUP(A536,'FBS input file'!A:M,11,0)),0)</f>
        <v>0</v>
      </c>
      <c r="J536" s="76" cm="1">
        <f t="array" aca="1" ref="J536" ca="1">IFERROR(ROUND(LOOKUP(9.99999999999999E+307,--MID(VLOOKUP(A536,'FBS input file'!A:L,10,0),MIN(FIND({0,1,2,3,4,5,6,7,8,9},VLOOKUP(A536,'FBS input file'!A:L,10,0)&amp;"0123456789")),ROW(INDIRECT("1:20")))),0),0)</f>
        <v>0</v>
      </c>
      <c r="K536" t="str" cm="1">
        <f t="array" ref="K536">_xlfn.IFS(ISNUMBER(SEARCH("*severe*",VLOOKUP(A536,'FBS input file'!A:M,10,0)))=TRUE,"Severe LB",ISNUMBER(SEARCH("*LB*",VLOOKUP(A536,'FBS input file'!A:M,10,0)))=TRUE,"LB",ISNUMBER(SEARCH("*LB*",VLOOKUP(A536,'FBS input file'!A:M,10,0)))=FALSE,"No")</f>
        <v>No</v>
      </c>
      <c r="L536" t="str" cm="1">
        <f t="array" ref="L536">IF(D536="Binding",IFERROR(_xlfn.IFS(AND(H536&gt;=$H$1,I536&gt;=$I$1),"Binding",AND(H536&gt;=$H$1,OR(J536&gt;=$J$1,K536="LB")),"Binding",AND(I536&gt;=$I$1,OR(J536&gt;=$J$1,K536="LB")),"Binding",K536="Severe LB","Binding"),"Not Binding"),"-")</f>
        <v>-</v>
      </c>
      <c r="M536">
        <f>IFERROR(_xlfn.NUMBERVALUE(VLOOKUP(A536,'FBS input file'!A:L,12,0)),"No")</f>
        <v>0</v>
      </c>
      <c r="N536" t="str">
        <f>VLOOKUP(A536,'All Plates'!A:K,3,0)</f>
        <v>Consistent Expert</v>
      </c>
      <c r="O536" t="str">
        <f>VLOOKUP(A536,'All Plates'!A:K,7,0)</f>
        <v>very high purity*</v>
      </c>
      <c r="P536">
        <f t="shared" si="27"/>
        <v>-10000</v>
      </c>
      <c r="Q536" s="53">
        <f t="shared" si="28"/>
        <v>0</v>
      </c>
    </row>
    <row r="537" spans="1:17" x14ac:dyDescent="0.25">
      <c r="A537" t="str">
        <f>'All Plates'!A530</f>
        <v>P6_E01</v>
      </c>
      <c r="B537" s="5" t="str">
        <f>'All Plates'!J530</f>
        <v>9990531695</v>
      </c>
      <c r="C537" t="s">
        <v>4748</v>
      </c>
      <c r="D537" t="str">
        <f>IFERROR('All Plates'!K530,"Not Binding")</f>
        <v>Not Binding</v>
      </c>
      <c r="E537" t="str">
        <f>IF(ISNUMBER(SEARCH("Waterlogsy",VLOOKUP(A537,'FBS input file'!A:I,9,0))),"Yes","No")</f>
        <v>No</v>
      </c>
      <c r="F537" t="str">
        <f>IF(ISNUMBER(SEARCH("T2",VLOOKUP(A537,'FBS input file'!A:I,9,0))),"Yes","No")</f>
        <v>No</v>
      </c>
      <c r="G537" t="str">
        <f>IF(ISNUMBER(SEARCH("1D",VLOOKUP(A537,'FBS input file'!A:I,9,0))),"Yes","No")</f>
        <v>No</v>
      </c>
      <c r="H537" s="57">
        <f>IFERROR(_xlfn.NUMBERVALUE(VLOOKUP(A537,'FBS input file'!A:M,13,0)),0)</f>
        <v>0</v>
      </c>
      <c r="I537" s="55">
        <f>IFERROR(_xlfn.NUMBERVALUE(VLOOKUP(A537,'FBS input file'!A:M,11,0)),0)</f>
        <v>0</v>
      </c>
      <c r="J537" s="76" cm="1">
        <f t="array" aca="1" ref="J537" ca="1">IFERROR(ROUND(LOOKUP(9.99999999999999E+307,--MID(VLOOKUP(A537,'FBS input file'!A:L,10,0),MIN(FIND({0,1,2,3,4,5,6,7,8,9},VLOOKUP(A537,'FBS input file'!A:L,10,0)&amp;"0123456789")),ROW(INDIRECT("1:20")))),0),0)</f>
        <v>0</v>
      </c>
      <c r="K537" t="str" cm="1">
        <f t="array" ref="K537">_xlfn.IFS(ISNUMBER(SEARCH("*severe*",VLOOKUP(A537,'FBS input file'!A:M,10,0)))=TRUE,"Severe LB",ISNUMBER(SEARCH("*LB*",VLOOKUP(A537,'FBS input file'!A:M,10,0)))=TRUE,"LB",ISNUMBER(SEARCH("*LB*",VLOOKUP(A537,'FBS input file'!A:M,10,0)))=FALSE,"No")</f>
        <v>No</v>
      </c>
      <c r="L537" t="str" cm="1">
        <f t="array" ref="L537">IF(D537="Binding",IFERROR(_xlfn.IFS(AND(H537&gt;=$H$1,I537&gt;=$I$1),"Binding",AND(H537&gt;=$H$1,OR(J537&gt;=$J$1,K537="LB")),"Binding",AND(I537&gt;=$I$1,OR(J537&gt;=$J$1,K537="LB")),"Binding",K537="Severe LB","Binding"),"Not Binding"),"-")</f>
        <v>-</v>
      </c>
      <c r="M537">
        <f>IFERROR(_xlfn.NUMBERVALUE(VLOOKUP(A537,'FBS input file'!A:L,12,0)),"No")</f>
        <v>0</v>
      </c>
      <c r="N537" t="str">
        <f>VLOOKUP(A537,'All Plates'!A:K,3,0)</f>
        <v>Inconsistent Expert</v>
      </c>
      <c r="O537" t="str">
        <f>VLOOKUP(A537,'All Plates'!A:K,7,0)</f>
        <v>low solubility</v>
      </c>
      <c r="P537">
        <f t="shared" si="27"/>
        <v>-10000</v>
      </c>
      <c r="Q537" s="53">
        <f t="shared" si="28"/>
        <v>0</v>
      </c>
    </row>
    <row r="538" spans="1:17" x14ac:dyDescent="0.25">
      <c r="A538" t="str">
        <f>'All Plates'!A532</f>
        <v>P6_E03</v>
      </c>
      <c r="B538" s="5" t="str">
        <f>'All Plates'!J532</f>
        <v>9990531693</v>
      </c>
      <c r="C538" t="s">
        <v>4750</v>
      </c>
      <c r="D538" t="str">
        <f>IFERROR('All Plates'!K532,"Not Binding")</f>
        <v>Not Binding</v>
      </c>
      <c r="E538" t="str">
        <f>IF(ISNUMBER(SEARCH("Waterlogsy",VLOOKUP(A538,'FBS input file'!A:I,9,0))),"Yes","No")</f>
        <v>No</v>
      </c>
      <c r="F538" t="str">
        <f>IF(ISNUMBER(SEARCH("T2",VLOOKUP(A538,'FBS input file'!A:I,9,0))),"Yes","No")</f>
        <v>No</v>
      </c>
      <c r="G538" t="str">
        <f>IF(ISNUMBER(SEARCH("1D",VLOOKUP(A538,'FBS input file'!A:I,9,0))),"Yes","No")</f>
        <v>No</v>
      </c>
      <c r="H538" s="57">
        <f>IFERROR(_xlfn.NUMBERVALUE(VLOOKUP(A538,'FBS input file'!A:M,13,0)),0)</f>
        <v>0</v>
      </c>
      <c r="I538" s="55">
        <f>IFERROR(_xlfn.NUMBERVALUE(VLOOKUP(A538,'FBS input file'!A:M,11,0)),0)</f>
        <v>0</v>
      </c>
      <c r="J538" s="76" cm="1">
        <f t="array" aca="1" ref="J538" ca="1">IFERROR(ROUND(LOOKUP(9.99999999999999E+307,--MID(VLOOKUP(A538,'FBS input file'!A:L,10,0),MIN(FIND({0,1,2,3,4,5,6,7,8,9},VLOOKUP(A538,'FBS input file'!A:L,10,0)&amp;"0123456789")),ROW(INDIRECT("1:20")))),0),0)</f>
        <v>0</v>
      </c>
      <c r="K538" t="str" cm="1">
        <f t="array" ref="K538">_xlfn.IFS(ISNUMBER(SEARCH("*severe*",VLOOKUP(A538,'FBS input file'!A:M,10,0)))=TRUE,"Severe LB",ISNUMBER(SEARCH("*LB*",VLOOKUP(A538,'FBS input file'!A:M,10,0)))=TRUE,"LB",ISNUMBER(SEARCH("*LB*",VLOOKUP(A538,'FBS input file'!A:M,10,0)))=FALSE,"No")</f>
        <v>No</v>
      </c>
      <c r="L538" t="str" cm="1">
        <f t="array" ref="L538">IF(D538="Binding",IFERROR(_xlfn.IFS(AND(H538&gt;=$H$1,I538&gt;=$I$1),"Binding",AND(H538&gt;=$H$1,OR(J538&gt;=$J$1,K538="LB")),"Binding",AND(I538&gt;=$I$1,OR(J538&gt;=$J$1,K538="LB")),"Binding",K538="Severe LB","Binding"),"Not Binding"),"-")</f>
        <v>-</v>
      </c>
      <c r="M538">
        <f>IFERROR(_xlfn.NUMBERVALUE(VLOOKUP(A538,'FBS input file'!A:L,12,0)),"No")</f>
        <v>0</v>
      </c>
      <c r="N538" t="str">
        <f>VLOOKUP(A538,'All Plates'!A:K,3,0)</f>
        <v>Consistent Expert</v>
      </c>
      <c r="O538" t="str">
        <f>VLOOKUP(A538,'All Plates'!A:K,7,0)</f>
        <v>high purity*</v>
      </c>
      <c r="P538">
        <f t="shared" si="27"/>
        <v>-10000</v>
      </c>
      <c r="Q538" s="53">
        <f t="shared" si="28"/>
        <v>0</v>
      </c>
    </row>
    <row r="539" spans="1:17" x14ac:dyDescent="0.25">
      <c r="A539" t="str">
        <f>'All Plates'!A533</f>
        <v>P6_E04</v>
      </c>
      <c r="B539" s="5" t="str">
        <f>'All Plates'!J533</f>
        <v>9990531692</v>
      </c>
      <c r="C539" t="s">
        <v>4751</v>
      </c>
      <c r="D539" t="str">
        <f>IFERROR('All Plates'!K533,"Not Binding")</f>
        <v>Not Binding</v>
      </c>
      <c r="E539" t="str">
        <f>IF(ISNUMBER(SEARCH("Waterlogsy",VLOOKUP(A539,'FBS input file'!A:I,9,0))),"Yes","No")</f>
        <v>No</v>
      </c>
      <c r="F539" t="str">
        <f>IF(ISNUMBER(SEARCH("T2",VLOOKUP(A539,'FBS input file'!A:I,9,0))),"Yes","No")</f>
        <v>No</v>
      </c>
      <c r="G539" t="str">
        <f>IF(ISNUMBER(SEARCH("1D",VLOOKUP(A539,'FBS input file'!A:I,9,0))),"Yes","No")</f>
        <v>No</v>
      </c>
      <c r="H539" s="57">
        <f>IFERROR(_xlfn.NUMBERVALUE(VLOOKUP(A539,'FBS input file'!A:M,13,0)),0)</f>
        <v>0</v>
      </c>
      <c r="I539" s="55">
        <f>IFERROR(_xlfn.NUMBERVALUE(VLOOKUP(A539,'FBS input file'!A:M,11,0)),0)</f>
        <v>0</v>
      </c>
      <c r="J539" s="76" cm="1">
        <f t="array" aca="1" ref="J539" ca="1">IFERROR(ROUND(LOOKUP(9.99999999999999E+307,--MID(VLOOKUP(A539,'FBS input file'!A:L,10,0),MIN(FIND({0,1,2,3,4,5,6,7,8,9},VLOOKUP(A539,'FBS input file'!A:L,10,0)&amp;"0123456789")),ROW(INDIRECT("1:20")))),0),0)</f>
        <v>0</v>
      </c>
      <c r="K539" t="str" cm="1">
        <f t="array" ref="K539">_xlfn.IFS(ISNUMBER(SEARCH("*severe*",VLOOKUP(A539,'FBS input file'!A:M,10,0)))=TRUE,"Severe LB",ISNUMBER(SEARCH("*LB*",VLOOKUP(A539,'FBS input file'!A:M,10,0)))=TRUE,"LB",ISNUMBER(SEARCH("*LB*",VLOOKUP(A539,'FBS input file'!A:M,10,0)))=FALSE,"No")</f>
        <v>No</v>
      </c>
      <c r="L539" t="str" cm="1">
        <f t="array" ref="L539">IF(D539="Binding",IFERROR(_xlfn.IFS(AND(H539&gt;=$H$1,I539&gt;=$I$1),"Binding",AND(H539&gt;=$H$1,OR(J539&gt;=$J$1,K539="LB")),"Binding",AND(I539&gt;=$I$1,OR(J539&gt;=$J$1,K539="LB")),"Binding",K539="Severe LB","Binding"),"Not Binding"),"-")</f>
        <v>-</v>
      </c>
      <c r="M539">
        <f>IFERROR(_xlfn.NUMBERVALUE(VLOOKUP(A539,'FBS input file'!A:L,12,0)),"No")</f>
        <v>0</v>
      </c>
      <c r="N539" t="str">
        <f>VLOOKUP(A539,'All Plates'!A:K,3,0)</f>
        <v>Consistent Expert</v>
      </c>
      <c r="O539" t="str">
        <f>VLOOKUP(A539,'All Plates'!A:K,7,0)</f>
        <v>addtional signals or too few signals</v>
      </c>
      <c r="P539">
        <f t="shared" si="27"/>
        <v>-10000</v>
      </c>
      <c r="Q539" s="53">
        <f t="shared" si="28"/>
        <v>0</v>
      </c>
    </row>
    <row r="540" spans="1:17" x14ac:dyDescent="0.25">
      <c r="A540" t="str">
        <f>'All Plates'!A534</f>
        <v>P6_E05</v>
      </c>
      <c r="B540" s="5" t="str">
        <f>'All Plates'!J534</f>
        <v>9990531691</v>
      </c>
      <c r="C540" t="s">
        <v>4752</v>
      </c>
      <c r="D540" t="str">
        <f>IFERROR('All Plates'!K534,"Not Binding")</f>
        <v>Not Binding</v>
      </c>
      <c r="E540" t="str">
        <f>IF(ISNUMBER(SEARCH("Waterlogsy",VLOOKUP(A540,'FBS input file'!A:I,9,0))),"Yes","No")</f>
        <v>No</v>
      </c>
      <c r="F540" t="str">
        <f>IF(ISNUMBER(SEARCH("T2",VLOOKUP(A540,'FBS input file'!A:I,9,0))),"Yes","No")</f>
        <v>No</v>
      </c>
      <c r="G540" t="str">
        <f>IF(ISNUMBER(SEARCH("1D",VLOOKUP(A540,'FBS input file'!A:I,9,0))),"Yes","No")</f>
        <v>No</v>
      </c>
      <c r="H540" s="57">
        <f>IFERROR(_xlfn.NUMBERVALUE(VLOOKUP(A540,'FBS input file'!A:M,13,0)),0)</f>
        <v>0</v>
      </c>
      <c r="I540" s="55">
        <f>IFERROR(_xlfn.NUMBERVALUE(VLOOKUP(A540,'FBS input file'!A:M,11,0)),0)</f>
        <v>0</v>
      </c>
      <c r="J540" s="76" cm="1">
        <f t="array" aca="1" ref="J540" ca="1">IFERROR(ROUND(LOOKUP(9.99999999999999E+307,--MID(VLOOKUP(A540,'FBS input file'!A:L,10,0),MIN(FIND({0,1,2,3,4,5,6,7,8,9},VLOOKUP(A540,'FBS input file'!A:L,10,0)&amp;"0123456789")),ROW(INDIRECT("1:20")))),0),0)</f>
        <v>0</v>
      </c>
      <c r="K540" t="str" cm="1">
        <f t="array" ref="K540">_xlfn.IFS(ISNUMBER(SEARCH("*severe*",VLOOKUP(A540,'FBS input file'!A:M,10,0)))=TRUE,"Severe LB",ISNUMBER(SEARCH("*LB*",VLOOKUP(A540,'FBS input file'!A:M,10,0)))=TRUE,"LB",ISNUMBER(SEARCH("*LB*",VLOOKUP(A540,'FBS input file'!A:M,10,0)))=FALSE,"No")</f>
        <v>No</v>
      </c>
      <c r="L540" t="str" cm="1">
        <f t="array" ref="L540">IF(D540="Binding",IFERROR(_xlfn.IFS(AND(H540&gt;=$H$1,I540&gt;=$I$1),"Binding",AND(H540&gt;=$H$1,OR(J540&gt;=$J$1,K540="LB")),"Binding",AND(I540&gt;=$I$1,OR(J540&gt;=$J$1,K540="LB")),"Binding",K540="Severe LB","Binding"),"Not Binding"),"-")</f>
        <v>-</v>
      </c>
      <c r="M540">
        <f>IFERROR(_xlfn.NUMBERVALUE(VLOOKUP(A540,'FBS input file'!A:L,12,0)),"No")</f>
        <v>0</v>
      </c>
      <c r="N540" t="str">
        <f>VLOOKUP(A540,'All Plates'!A:K,3,0)</f>
        <v>Consistent Expert</v>
      </c>
      <c r="O540" t="str">
        <f>VLOOKUP(A540,'All Plates'!A:K,7,0)</f>
        <v>medium purity*</v>
      </c>
      <c r="P540">
        <f t="shared" si="27"/>
        <v>-10000</v>
      </c>
      <c r="Q540" s="53">
        <f t="shared" si="28"/>
        <v>0</v>
      </c>
    </row>
    <row r="541" spans="1:17" x14ac:dyDescent="0.25">
      <c r="A541" t="str">
        <f>'All Plates'!A536</f>
        <v>P6_E07</v>
      </c>
      <c r="B541" s="5" t="str">
        <f>'All Plates'!J536</f>
        <v>9990531689</v>
      </c>
      <c r="C541" t="s">
        <v>4754</v>
      </c>
      <c r="D541" t="str">
        <f>IFERROR('All Plates'!K536,"Not Binding")</f>
        <v>Not Binding</v>
      </c>
      <c r="E541" t="str">
        <f>IF(ISNUMBER(SEARCH("Waterlogsy",VLOOKUP(A541,'FBS input file'!A:I,9,0))),"Yes","No")</f>
        <v>No</v>
      </c>
      <c r="F541" t="str">
        <f>IF(ISNUMBER(SEARCH("T2",VLOOKUP(A541,'FBS input file'!A:I,9,0))),"Yes","No")</f>
        <v>No</v>
      </c>
      <c r="G541" t="str">
        <f>IF(ISNUMBER(SEARCH("1D",VLOOKUP(A541,'FBS input file'!A:I,9,0))),"Yes","No")</f>
        <v>No</v>
      </c>
      <c r="H541" s="57">
        <f>IFERROR(_xlfn.NUMBERVALUE(VLOOKUP(A541,'FBS input file'!A:M,13,0)),0)</f>
        <v>0</v>
      </c>
      <c r="I541" s="55">
        <f>IFERROR(_xlfn.NUMBERVALUE(VLOOKUP(A541,'FBS input file'!A:M,11,0)),0)</f>
        <v>0</v>
      </c>
      <c r="J541" s="76" cm="1">
        <f t="array" aca="1" ref="J541" ca="1">IFERROR(ROUND(LOOKUP(9.99999999999999E+307,--MID(VLOOKUP(A541,'FBS input file'!A:L,10,0),MIN(FIND({0,1,2,3,4,5,6,7,8,9},VLOOKUP(A541,'FBS input file'!A:L,10,0)&amp;"0123456789")),ROW(INDIRECT("1:20")))),0),0)</f>
        <v>0</v>
      </c>
      <c r="K541" t="str" cm="1">
        <f t="array" ref="K541">_xlfn.IFS(ISNUMBER(SEARCH("*severe*",VLOOKUP(A541,'FBS input file'!A:M,10,0)))=TRUE,"Severe LB",ISNUMBER(SEARCH("*LB*",VLOOKUP(A541,'FBS input file'!A:M,10,0)))=TRUE,"LB",ISNUMBER(SEARCH("*LB*",VLOOKUP(A541,'FBS input file'!A:M,10,0)))=FALSE,"No")</f>
        <v>No</v>
      </c>
      <c r="L541" t="str" cm="1">
        <f t="array" ref="L541">IF(D541="Binding",IFERROR(_xlfn.IFS(AND(H541&gt;=$H$1,I541&gt;=$I$1),"Binding",AND(H541&gt;=$H$1,OR(J541&gt;=$J$1,K541="LB")),"Binding",AND(I541&gt;=$I$1,OR(J541&gt;=$J$1,K541="LB")),"Binding",K541="Severe LB","Binding"),"Not Binding"),"-")</f>
        <v>-</v>
      </c>
      <c r="M541">
        <f>IFERROR(_xlfn.NUMBERVALUE(VLOOKUP(A541,'FBS input file'!A:L,12,0)),"No")</f>
        <v>0</v>
      </c>
      <c r="N541" t="str">
        <f>VLOOKUP(A541,'All Plates'!A:K,3,0)</f>
        <v>Inconsistent Expert</v>
      </c>
      <c r="O541" t="str">
        <f>VLOOKUP(A541,'All Plates'!A:K,7,0)</f>
        <v>addtional signals or too few signals</v>
      </c>
      <c r="P541">
        <f t="shared" si="27"/>
        <v>-10000</v>
      </c>
      <c r="Q541" s="53">
        <f t="shared" si="28"/>
        <v>0</v>
      </c>
    </row>
    <row r="542" spans="1:17" x14ac:dyDescent="0.25">
      <c r="A542" t="str">
        <f>'All Plates'!A537</f>
        <v>P6_E08</v>
      </c>
      <c r="B542" s="5" t="str">
        <f>'All Plates'!J537</f>
        <v>9990531688</v>
      </c>
      <c r="C542" t="s">
        <v>4755</v>
      </c>
      <c r="D542" t="str">
        <f>IFERROR('All Plates'!K537,"Not Binding")</f>
        <v>Not Binding</v>
      </c>
      <c r="E542" t="str">
        <f>IF(ISNUMBER(SEARCH("Waterlogsy",VLOOKUP(A542,'FBS input file'!A:I,9,0))),"Yes","No")</f>
        <v>No</v>
      </c>
      <c r="F542" t="str">
        <f>IF(ISNUMBER(SEARCH("T2",VLOOKUP(A542,'FBS input file'!A:I,9,0))),"Yes","No")</f>
        <v>No</v>
      </c>
      <c r="G542" t="str">
        <f>IF(ISNUMBER(SEARCH("1D",VLOOKUP(A542,'FBS input file'!A:I,9,0))),"Yes","No")</f>
        <v>No</v>
      </c>
      <c r="H542" s="57">
        <f>IFERROR(_xlfn.NUMBERVALUE(VLOOKUP(A542,'FBS input file'!A:M,13,0)),0)</f>
        <v>0</v>
      </c>
      <c r="I542" s="55">
        <f>IFERROR(_xlfn.NUMBERVALUE(VLOOKUP(A542,'FBS input file'!A:M,11,0)),0)</f>
        <v>0</v>
      </c>
      <c r="J542" s="76" cm="1">
        <f t="array" aca="1" ref="J542" ca="1">IFERROR(ROUND(LOOKUP(9.99999999999999E+307,--MID(VLOOKUP(A542,'FBS input file'!A:L,10,0),MIN(FIND({0,1,2,3,4,5,6,7,8,9},VLOOKUP(A542,'FBS input file'!A:L,10,0)&amp;"0123456789")),ROW(INDIRECT("1:20")))),0),0)</f>
        <v>0</v>
      </c>
      <c r="K542" t="str" cm="1">
        <f t="array" ref="K542">_xlfn.IFS(ISNUMBER(SEARCH("*severe*",VLOOKUP(A542,'FBS input file'!A:M,10,0)))=TRUE,"Severe LB",ISNUMBER(SEARCH("*LB*",VLOOKUP(A542,'FBS input file'!A:M,10,0)))=TRUE,"LB",ISNUMBER(SEARCH("*LB*",VLOOKUP(A542,'FBS input file'!A:M,10,0)))=FALSE,"No")</f>
        <v>No</v>
      </c>
      <c r="L542" t="str" cm="1">
        <f t="array" ref="L542">IF(D542="Binding",IFERROR(_xlfn.IFS(AND(H542&gt;=$H$1,I542&gt;=$I$1),"Binding",AND(H542&gt;=$H$1,OR(J542&gt;=$J$1,K542="LB")),"Binding",AND(I542&gt;=$I$1,OR(J542&gt;=$J$1,K542="LB")),"Binding",K542="Severe LB","Binding"),"Not Binding"),"-")</f>
        <v>-</v>
      </c>
      <c r="M542">
        <f>IFERROR(_xlfn.NUMBERVALUE(VLOOKUP(A542,'FBS input file'!A:L,12,0)),"No")</f>
        <v>0</v>
      </c>
      <c r="N542" t="str">
        <f>VLOOKUP(A542,'All Plates'!A:K,3,0)</f>
        <v>Inconsistent Expert</v>
      </c>
      <c r="O542" t="str">
        <f>VLOOKUP(A542,'All Plates'!A:K,7,0)</f>
        <v>addtional signals or too few signals</v>
      </c>
      <c r="P542">
        <f t="shared" si="27"/>
        <v>-10000</v>
      </c>
      <c r="Q542" s="53">
        <f t="shared" si="28"/>
        <v>0</v>
      </c>
    </row>
    <row r="543" spans="1:17" x14ac:dyDescent="0.25">
      <c r="A543" t="str">
        <f>'All Plates'!A538</f>
        <v>P6_E09</v>
      </c>
      <c r="B543" s="5" t="str">
        <f>'All Plates'!J538</f>
        <v>9990531687</v>
      </c>
      <c r="C543" t="s">
        <v>4756</v>
      </c>
      <c r="D543" t="str">
        <f>IFERROR('All Plates'!K538,"Not Binding")</f>
        <v>Not Binding</v>
      </c>
      <c r="E543" t="str">
        <f>IF(ISNUMBER(SEARCH("Waterlogsy",VLOOKUP(A543,'FBS input file'!A:I,9,0))),"Yes","No")</f>
        <v>No</v>
      </c>
      <c r="F543" t="str">
        <f>IF(ISNUMBER(SEARCH("T2",VLOOKUP(A543,'FBS input file'!A:I,9,0))),"Yes","No")</f>
        <v>No</v>
      </c>
      <c r="G543" t="str">
        <f>IF(ISNUMBER(SEARCH("1D",VLOOKUP(A543,'FBS input file'!A:I,9,0))),"Yes","No")</f>
        <v>No</v>
      </c>
      <c r="H543" s="57">
        <f>IFERROR(_xlfn.NUMBERVALUE(VLOOKUP(A543,'FBS input file'!A:M,13,0)),0)</f>
        <v>0</v>
      </c>
      <c r="I543" s="55">
        <f>IFERROR(_xlfn.NUMBERVALUE(VLOOKUP(A543,'FBS input file'!A:M,11,0)),0)</f>
        <v>0</v>
      </c>
      <c r="J543" s="76" cm="1">
        <f t="array" aca="1" ref="J543" ca="1">IFERROR(ROUND(LOOKUP(9.99999999999999E+307,--MID(VLOOKUP(A543,'FBS input file'!A:L,10,0),MIN(FIND({0,1,2,3,4,5,6,7,8,9},VLOOKUP(A543,'FBS input file'!A:L,10,0)&amp;"0123456789")),ROW(INDIRECT("1:20")))),0),0)</f>
        <v>0</v>
      </c>
      <c r="K543" t="str" cm="1">
        <f t="array" ref="K543">_xlfn.IFS(ISNUMBER(SEARCH("*severe*",VLOOKUP(A543,'FBS input file'!A:M,10,0)))=TRUE,"Severe LB",ISNUMBER(SEARCH("*LB*",VLOOKUP(A543,'FBS input file'!A:M,10,0)))=TRUE,"LB",ISNUMBER(SEARCH("*LB*",VLOOKUP(A543,'FBS input file'!A:M,10,0)))=FALSE,"No")</f>
        <v>No</v>
      </c>
      <c r="L543" t="str" cm="1">
        <f t="array" ref="L543">IF(D543="Binding",IFERROR(_xlfn.IFS(AND(H543&gt;=$H$1,I543&gt;=$I$1),"Binding",AND(H543&gt;=$H$1,OR(J543&gt;=$J$1,K543="LB")),"Binding",AND(I543&gt;=$I$1,OR(J543&gt;=$J$1,K543="LB")),"Binding",K543="Severe LB","Binding"),"Not Binding"),"-")</f>
        <v>-</v>
      </c>
      <c r="M543">
        <f>IFERROR(_xlfn.NUMBERVALUE(VLOOKUP(A543,'FBS input file'!A:L,12,0)),"No")</f>
        <v>0</v>
      </c>
      <c r="N543" t="str">
        <f>VLOOKUP(A543,'All Plates'!A:K,3,0)</f>
        <v>Inconsistent Expert</v>
      </c>
      <c r="O543" t="str">
        <f>VLOOKUP(A543,'All Plates'!A:K,7,0)</f>
        <v>addtional signals or too few signals</v>
      </c>
      <c r="P543">
        <f t="shared" si="27"/>
        <v>-10000</v>
      </c>
      <c r="Q543" s="53">
        <f t="shared" si="28"/>
        <v>0</v>
      </c>
    </row>
    <row r="544" spans="1:17" x14ac:dyDescent="0.25">
      <c r="A544" t="str">
        <f>'All Plates'!A539</f>
        <v>P6_E10</v>
      </c>
      <c r="B544" s="5" t="str">
        <f>'All Plates'!J539</f>
        <v>9990531686</v>
      </c>
      <c r="C544" t="s">
        <v>4757</v>
      </c>
      <c r="D544" t="str">
        <f>IFERROR('All Plates'!K539,"Not Binding")</f>
        <v>Not Binding</v>
      </c>
      <c r="E544" t="str">
        <f>IF(ISNUMBER(SEARCH("Waterlogsy",VLOOKUP(A544,'FBS input file'!A:I,9,0))),"Yes","No")</f>
        <v>No</v>
      </c>
      <c r="F544" t="str">
        <f>IF(ISNUMBER(SEARCH("T2",VLOOKUP(A544,'FBS input file'!A:I,9,0))),"Yes","No")</f>
        <v>No</v>
      </c>
      <c r="G544" t="str">
        <f>IF(ISNUMBER(SEARCH("1D",VLOOKUP(A544,'FBS input file'!A:I,9,0))),"Yes","No")</f>
        <v>No</v>
      </c>
      <c r="H544" s="57">
        <f>IFERROR(_xlfn.NUMBERVALUE(VLOOKUP(A544,'FBS input file'!A:M,13,0)),0)</f>
        <v>0</v>
      </c>
      <c r="I544" s="55">
        <f>IFERROR(_xlfn.NUMBERVALUE(VLOOKUP(A544,'FBS input file'!A:M,11,0)),0)</f>
        <v>0</v>
      </c>
      <c r="J544" s="76" cm="1">
        <f t="array" aca="1" ref="J544" ca="1">IFERROR(ROUND(LOOKUP(9.99999999999999E+307,--MID(VLOOKUP(A544,'FBS input file'!A:L,10,0),MIN(FIND({0,1,2,3,4,5,6,7,8,9},VLOOKUP(A544,'FBS input file'!A:L,10,0)&amp;"0123456789")),ROW(INDIRECT("1:20")))),0),0)</f>
        <v>0</v>
      </c>
      <c r="K544" t="str" cm="1">
        <f t="array" ref="K544">_xlfn.IFS(ISNUMBER(SEARCH("*severe*",VLOOKUP(A544,'FBS input file'!A:M,10,0)))=TRUE,"Severe LB",ISNUMBER(SEARCH("*LB*",VLOOKUP(A544,'FBS input file'!A:M,10,0)))=TRUE,"LB",ISNUMBER(SEARCH("*LB*",VLOOKUP(A544,'FBS input file'!A:M,10,0)))=FALSE,"No")</f>
        <v>No</v>
      </c>
      <c r="L544" t="str" cm="1">
        <f t="array" ref="L544">IF(D544="Binding",IFERROR(_xlfn.IFS(AND(H544&gt;=$H$1,I544&gt;=$I$1),"Binding",AND(H544&gt;=$H$1,OR(J544&gt;=$J$1,K544="LB")),"Binding",AND(I544&gt;=$I$1,OR(J544&gt;=$J$1,K544="LB")),"Binding",K544="Severe LB","Binding"),"Not Binding"),"-")</f>
        <v>-</v>
      </c>
      <c r="M544">
        <f>IFERROR(_xlfn.NUMBERVALUE(VLOOKUP(A544,'FBS input file'!A:L,12,0)),"No")</f>
        <v>0</v>
      </c>
      <c r="N544" t="str">
        <f>VLOOKUP(A544,'All Plates'!A:K,3,0)</f>
        <v>Consistent Expert</v>
      </c>
      <c r="O544" t="str">
        <f>VLOOKUP(A544,'All Plates'!A:K,7,0)</f>
        <v>medium purity*</v>
      </c>
      <c r="P544">
        <f t="shared" si="27"/>
        <v>-10000</v>
      </c>
      <c r="Q544" s="53">
        <f t="shared" si="28"/>
        <v>0</v>
      </c>
    </row>
    <row r="545" spans="1:17" x14ac:dyDescent="0.25">
      <c r="A545" t="str">
        <f>'All Plates'!A540</f>
        <v>P6_E11</v>
      </c>
      <c r="B545" s="5" t="str">
        <f>'All Plates'!J540</f>
        <v>9990531685</v>
      </c>
      <c r="C545" t="s">
        <v>4758</v>
      </c>
      <c r="D545" t="str">
        <f>IFERROR('All Plates'!K540,"Not Binding")</f>
        <v>Not Binding</v>
      </c>
      <c r="E545" t="str">
        <f>IF(ISNUMBER(SEARCH("Waterlogsy",VLOOKUP(A545,'FBS input file'!A:I,9,0))),"Yes","No")</f>
        <v>No</v>
      </c>
      <c r="F545" t="str">
        <f>IF(ISNUMBER(SEARCH("T2",VLOOKUP(A545,'FBS input file'!A:I,9,0))),"Yes","No")</f>
        <v>No</v>
      </c>
      <c r="G545" t="str">
        <f>IF(ISNUMBER(SEARCH("1D",VLOOKUP(A545,'FBS input file'!A:I,9,0))),"Yes","No")</f>
        <v>No</v>
      </c>
      <c r="H545" s="57">
        <f>IFERROR(_xlfn.NUMBERVALUE(VLOOKUP(A545,'FBS input file'!A:M,13,0)),0)</f>
        <v>0</v>
      </c>
      <c r="I545" s="55">
        <f>IFERROR(_xlfn.NUMBERVALUE(VLOOKUP(A545,'FBS input file'!A:M,11,0)),0)</f>
        <v>0</v>
      </c>
      <c r="J545" s="76" cm="1">
        <f t="array" aca="1" ref="J545" ca="1">IFERROR(ROUND(LOOKUP(9.99999999999999E+307,--MID(VLOOKUP(A545,'FBS input file'!A:L,10,0),MIN(FIND({0,1,2,3,4,5,6,7,8,9},VLOOKUP(A545,'FBS input file'!A:L,10,0)&amp;"0123456789")),ROW(INDIRECT("1:20")))),0),0)</f>
        <v>0</v>
      </c>
      <c r="K545" t="str" cm="1">
        <f t="array" ref="K545">_xlfn.IFS(ISNUMBER(SEARCH("*severe*",VLOOKUP(A545,'FBS input file'!A:M,10,0)))=TRUE,"Severe LB",ISNUMBER(SEARCH("*LB*",VLOOKUP(A545,'FBS input file'!A:M,10,0)))=TRUE,"LB",ISNUMBER(SEARCH("*LB*",VLOOKUP(A545,'FBS input file'!A:M,10,0)))=FALSE,"No")</f>
        <v>No</v>
      </c>
      <c r="L545" t="str" cm="1">
        <f t="array" ref="L545">IF(D545="Binding",IFERROR(_xlfn.IFS(AND(H545&gt;=$H$1,I545&gt;=$I$1),"Binding",AND(H545&gt;=$H$1,OR(J545&gt;=$J$1,K545="LB")),"Binding",AND(I545&gt;=$I$1,OR(J545&gt;=$J$1,K545="LB")),"Binding",K545="Severe LB","Binding"),"Not Binding"),"-")</f>
        <v>-</v>
      </c>
      <c r="M545">
        <f>IFERROR(_xlfn.NUMBERVALUE(VLOOKUP(A545,'FBS input file'!A:L,12,0)),"No")</f>
        <v>0</v>
      </c>
      <c r="N545" t="str">
        <f>VLOOKUP(A545,'All Plates'!A:K,3,0)</f>
        <v>Inconsistent Expert</v>
      </c>
      <c r="O545" t="str">
        <f>VLOOKUP(A545,'All Plates'!A:K,7,0)</f>
        <v>addtional signals or too few signals</v>
      </c>
      <c r="P545">
        <f t="shared" si="27"/>
        <v>-10000</v>
      </c>
      <c r="Q545" s="53">
        <f t="shared" si="28"/>
        <v>0</v>
      </c>
    </row>
    <row r="546" spans="1:17" x14ac:dyDescent="0.25">
      <c r="A546" t="str">
        <f>'All Plates'!A541</f>
        <v>P6_E12</v>
      </c>
      <c r="B546" s="5" t="str">
        <f>'All Plates'!J541</f>
        <v>9990531684</v>
      </c>
      <c r="C546" t="s">
        <v>4759</v>
      </c>
      <c r="D546" t="str">
        <f>IFERROR('All Plates'!K541,"Not Binding")</f>
        <v>Not Binding</v>
      </c>
      <c r="E546" t="str">
        <f>IF(ISNUMBER(SEARCH("Waterlogsy",VLOOKUP(A546,'FBS input file'!A:I,9,0))),"Yes","No")</f>
        <v>No</v>
      </c>
      <c r="F546" t="str">
        <f>IF(ISNUMBER(SEARCH("T2",VLOOKUP(A546,'FBS input file'!A:I,9,0))),"Yes","No")</f>
        <v>No</v>
      </c>
      <c r="G546" t="str">
        <f>IF(ISNUMBER(SEARCH("1D",VLOOKUP(A546,'FBS input file'!A:I,9,0))),"Yes","No")</f>
        <v>No</v>
      </c>
      <c r="H546" s="57">
        <f>IFERROR(_xlfn.NUMBERVALUE(VLOOKUP(A546,'FBS input file'!A:M,13,0)),0)</f>
        <v>0</v>
      </c>
      <c r="I546" s="55">
        <f>IFERROR(_xlfn.NUMBERVALUE(VLOOKUP(A546,'FBS input file'!A:M,11,0)),0)</f>
        <v>0</v>
      </c>
      <c r="J546" s="76" cm="1">
        <f t="array" aca="1" ref="J546" ca="1">IFERROR(ROUND(LOOKUP(9.99999999999999E+307,--MID(VLOOKUP(A546,'FBS input file'!A:L,10,0),MIN(FIND({0,1,2,3,4,5,6,7,8,9},VLOOKUP(A546,'FBS input file'!A:L,10,0)&amp;"0123456789")),ROW(INDIRECT("1:20")))),0),0)</f>
        <v>0</v>
      </c>
      <c r="K546" t="str" cm="1">
        <f t="array" ref="K546">_xlfn.IFS(ISNUMBER(SEARCH("*severe*",VLOOKUP(A546,'FBS input file'!A:M,10,0)))=TRUE,"Severe LB",ISNUMBER(SEARCH("*LB*",VLOOKUP(A546,'FBS input file'!A:M,10,0)))=TRUE,"LB",ISNUMBER(SEARCH("*LB*",VLOOKUP(A546,'FBS input file'!A:M,10,0)))=FALSE,"No")</f>
        <v>No</v>
      </c>
      <c r="L546" t="str" cm="1">
        <f t="array" ref="L546">IF(D546="Binding",IFERROR(_xlfn.IFS(AND(H546&gt;=$H$1,I546&gt;=$I$1),"Binding",AND(H546&gt;=$H$1,OR(J546&gt;=$J$1,K546="LB")),"Binding",AND(I546&gt;=$I$1,OR(J546&gt;=$J$1,K546="LB")),"Binding",K546="Severe LB","Binding"),"Not Binding"),"-")</f>
        <v>-</v>
      </c>
      <c r="M546">
        <f>IFERROR(_xlfn.NUMBERVALUE(VLOOKUP(A546,'FBS input file'!A:L,12,0)),"No")</f>
        <v>0</v>
      </c>
      <c r="N546" t="str">
        <f>VLOOKUP(A546,'All Plates'!A:K,3,0)</f>
        <v>Consistent Expert</v>
      </c>
      <c r="O546" t="str">
        <f>VLOOKUP(A546,'All Plates'!A:K,7,0)</f>
        <v>high purity*</v>
      </c>
      <c r="P546">
        <f t="shared" si="27"/>
        <v>-10000</v>
      </c>
      <c r="Q546" s="53">
        <f t="shared" si="28"/>
        <v>0</v>
      </c>
    </row>
    <row r="547" spans="1:17" x14ac:dyDescent="0.25">
      <c r="A547" t="str">
        <f>'All Plates'!A542</f>
        <v>P6_F01</v>
      </c>
      <c r="B547" s="5" t="str">
        <f>'All Plates'!J542</f>
        <v>9990531672</v>
      </c>
      <c r="C547" t="s">
        <v>4760</v>
      </c>
      <c r="D547" t="str">
        <f>IFERROR('All Plates'!K542,"Not Binding")</f>
        <v>Not Binding</v>
      </c>
      <c r="E547" t="str">
        <f>IF(ISNUMBER(SEARCH("Waterlogsy",VLOOKUP(A547,'FBS input file'!A:I,9,0))),"Yes","No")</f>
        <v>No</v>
      </c>
      <c r="F547" t="str">
        <f>IF(ISNUMBER(SEARCH("T2",VLOOKUP(A547,'FBS input file'!A:I,9,0))),"Yes","No")</f>
        <v>No</v>
      </c>
      <c r="G547" t="str">
        <f>IF(ISNUMBER(SEARCH("1D",VLOOKUP(A547,'FBS input file'!A:I,9,0))),"Yes","No")</f>
        <v>No</v>
      </c>
      <c r="H547" s="57">
        <f>IFERROR(_xlfn.NUMBERVALUE(VLOOKUP(A547,'FBS input file'!A:M,13,0)),0)</f>
        <v>0</v>
      </c>
      <c r="I547" s="55">
        <f>IFERROR(_xlfn.NUMBERVALUE(VLOOKUP(A547,'FBS input file'!A:M,11,0)),0)</f>
        <v>0</v>
      </c>
      <c r="J547" s="76" cm="1">
        <f t="array" aca="1" ref="J547" ca="1">IFERROR(ROUND(LOOKUP(9.99999999999999E+307,--MID(VLOOKUP(A547,'FBS input file'!A:L,10,0),MIN(FIND({0,1,2,3,4,5,6,7,8,9},VLOOKUP(A547,'FBS input file'!A:L,10,0)&amp;"0123456789")),ROW(INDIRECT("1:20")))),0),0)</f>
        <v>0</v>
      </c>
      <c r="K547" t="str" cm="1">
        <f t="array" ref="K547">_xlfn.IFS(ISNUMBER(SEARCH("*severe*",VLOOKUP(A547,'FBS input file'!A:M,10,0)))=TRUE,"Severe LB",ISNUMBER(SEARCH("*LB*",VLOOKUP(A547,'FBS input file'!A:M,10,0)))=TRUE,"LB",ISNUMBER(SEARCH("*LB*",VLOOKUP(A547,'FBS input file'!A:M,10,0)))=FALSE,"No")</f>
        <v>No</v>
      </c>
      <c r="L547" t="str" cm="1">
        <f t="array" ref="L547">IF(D547="Binding",IFERROR(_xlfn.IFS(AND(H547&gt;=$H$1,I547&gt;=$I$1),"Binding",AND(H547&gt;=$H$1,OR(J547&gt;=$J$1,K547="LB")),"Binding",AND(I547&gt;=$I$1,OR(J547&gt;=$J$1,K547="LB")),"Binding",K547="Severe LB","Binding"),"Not Binding"),"-")</f>
        <v>-</v>
      </c>
      <c r="M547">
        <f>IFERROR(_xlfn.NUMBERVALUE(VLOOKUP(A547,'FBS input file'!A:L,12,0)),"No")</f>
        <v>0</v>
      </c>
      <c r="N547" t="str">
        <f>VLOOKUP(A547,'All Plates'!A:K,3,0)</f>
        <v>Consistent Expert</v>
      </c>
      <c r="O547" t="str">
        <f>VLOOKUP(A547,'All Plates'!A:K,7,0)</f>
        <v>medium purity*</v>
      </c>
      <c r="P547">
        <f t="shared" si="27"/>
        <v>-10000</v>
      </c>
      <c r="Q547" s="53">
        <f t="shared" si="28"/>
        <v>0</v>
      </c>
    </row>
    <row r="548" spans="1:17" x14ac:dyDescent="0.25">
      <c r="A548" t="str">
        <f>'All Plates'!A543</f>
        <v>P6_F02</v>
      </c>
      <c r="B548" s="5" t="str">
        <f>'All Plates'!J543</f>
        <v>9990531673</v>
      </c>
      <c r="C548" t="s">
        <v>4761</v>
      </c>
      <c r="D548" t="str">
        <f>IFERROR('All Plates'!K543,"Not Binding")</f>
        <v>Not Binding</v>
      </c>
      <c r="E548" t="str">
        <f>IF(ISNUMBER(SEARCH("Waterlogsy",VLOOKUP(A548,'FBS input file'!A:I,9,0))),"Yes","No")</f>
        <v>No</v>
      </c>
      <c r="F548" t="str">
        <f>IF(ISNUMBER(SEARCH("T2",VLOOKUP(A548,'FBS input file'!A:I,9,0))),"Yes","No")</f>
        <v>No</v>
      </c>
      <c r="G548" t="str">
        <f>IF(ISNUMBER(SEARCH("1D",VLOOKUP(A548,'FBS input file'!A:I,9,0))),"Yes","No")</f>
        <v>No</v>
      </c>
      <c r="H548" s="57">
        <f>IFERROR(_xlfn.NUMBERVALUE(VLOOKUP(A548,'FBS input file'!A:M,13,0)),0)</f>
        <v>0</v>
      </c>
      <c r="I548" s="55">
        <f>IFERROR(_xlfn.NUMBERVALUE(VLOOKUP(A548,'FBS input file'!A:M,11,0)),0)</f>
        <v>0</v>
      </c>
      <c r="J548" s="76" cm="1">
        <f t="array" aca="1" ref="J548" ca="1">IFERROR(ROUND(LOOKUP(9.99999999999999E+307,--MID(VLOOKUP(A548,'FBS input file'!A:L,10,0),MIN(FIND({0,1,2,3,4,5,6,7,8,9},VLOOKUP(A548,'FBS input file'!A:L,10,0)&amp;"0123456789")),ROW(INDIRECT("1:20")))),0),0)</f>
        <v>0</v>
      </c>
      <c r="K548" t="str" cm="1">
        <f t="array" ref="K548">_xlfn.IFS(ISNUMBER(SEARCH("*severe*",VLOOKUP(A548,'FBS input file'!A:M,10,0)))=TRUE,"Severe LB",ISNUMBER(SEARCH("*LB*",VLOOKUP(A548,'FBS input file'!A:M,10,0)))=TRUE,"LB",ISNUMBER(SEARCH("*LB*",VLOOKUP(A548,'FBS input file'!A:M,10,0)))=FALSE,"No")</f>
        <v>No</v>
      </c>
      <c r="L548" t="str" cm="1">
        <f t="array" ref="L548">IF(D548="Binding",IFERROR(_xlfn.IFS(AND(H548&gt;=$H$1,I548&gt;=$I$1),"Binding",AND(H548&gt;=$H$1,OR(J548&gt;=$J$1,K548="LB")),"Binding",AND(I548&gt;=$I$1,OR(J548&gt;=$J$1,K548="LB")),"Binding",K548="Severe LB","Binding"),"Not Binding"),"-")</f>
        <v>-</v>
      </c>
      <c r="M548">
        <f>IFERROR(_xlfn.NUMBERVALUE(VLOOKUP(A548,'FBS input file'!A:L,12,0)),"No")</f>
        <v>0</v>
      </c>
      <c r="N548" t="str">
        <f>VLOOKUP(A548,'All Plates'!A:K,3,0)</f>
        <v>Consistent Expert</v>
      </c>
      <c r="O548" t="str">
        <f>VLOOKUP(A548,'All Plates'!A:K,7,0)</f>
        <v>high purity*</v>
      </c>
      <c r="P548">
        <f t="shared" si="27"/>
        <v>-10000</v>
      </c>
      <c r="Q548" s="53">
        <f t="shared" si="28"/>
        <v>0</v>
      </c>
    </row>
    <row r="549" spans="1:17" x14ac:dyDescent="0.25">
      <c r="A549" t="str">
        <f>'All Plates'!A544</f>
        <v>P6_F03</v>
      </c>
      <c r="B549" s="5" t="str">
        <f>'All Plates'!J544</f>
        <v>9990531674</v>
      </c>
      <c r="C549" t="s">
        <v>4762</v>
      </c>
      <c r="D549" t="str">
        <f>IFERROR('All Plates'!K544,"Not Binding")</f>
        <v>Not Binding</v>
      </c>
      <c r="E549" t="str">
        <f>IF(ISNUMBER(SEARCH("Waterlogsy",VLOOKUP(A549,'FBS input file'!A:I,9,0))),"Yes","No")</f>
        <v>No</v>
      </c>
      <c r="F549" t="str">
        <f>IF(ISNUMBER(SEARCH("T2",VLOOKUP(A549,'FBS input file'!A:I,9,0))),"Yes","No")</f>
        <v>No</v>
      </c>
      <c r="G549" t="str">
        <f>IF(ISNUMBER(SEARCH("1D",VLOOKUP(A549,'FBS input file'!A:I,9,0))),"Yes","No")</f>
        <v>No</v>
      </c>
      <c r="H549" s="57">
        <f>IFERROR(_xlfn.NUMBERVALUE(VLOOKUP(A549,'FBS input file'!A:M,13,0)),0)</f>
        <v>0</v>
      </c>
      <c r="I549" s="55">
        <f>IFERROR(_xlfn.NUMBERVALUE(VLOOKUP(A549,'FBS input file'!A:M,11,0)),0)</f>
        <v>0</v>
      </c>
      <c r="J549" s="76" cm="1">
        <f t="array" aca="1" ref="J549" ca="1">IFERROR(ROUND(LOOKUP(9.99999999999999E+307,--MID(VLOOKUP(A549,'FBS input file'!A:L,10,0),MIN(FIND({0,1,2,3,4,5,6,7,8,9},VLOOKUP(A549,'FBS input file'!A:L,10,0)&amp;"0123456789")),ROW(INDIRECT("1:20")))),0),0)</f>
        <v>0</v>
      </c>
      <c r="K549" t="str" cm="1">
        <f t="array" ref="K549">_xlfn.IFS(ISNUMBER(SEARCH("*severe*",VLOOKUP(A549,'FBS input file'!A:M,10,0)))=TRUE,"Severe LB",ISNUMBER(SEARCH("*LB*",VLOOKUP(A549,'FBS input file'!A:M,10,0)))=TRUE,"LB",ISNUMBER(SEARCH("*LB*",VLOOKUP(A549,'FBS input file'!A:M,10,0)))=FALSE,"No")</f>
        <v>No</v>
      </c>
      <c r="L549" t="str" cm="1">
        <f t="array" ref="L549">IF(D549="Binding",IFERROR(_xlfn.IFS(AND(H549&gt;=$H$1,I549&gt;=$I$1),"Binding",AND(H549&gt;=$H$1,OR(J549&gt;=$J$1,K549="LB")),"Binding",AND(I549&gt;=$I$1,OR(J549&gt;=$J$1,K549="LB")),"Binding",K549="Severe LB","Binding"),"Not Binding"),"-")</f>
        <v>-</v>
      </c>
      <c r="M549">
        <f>IFERROR(_xlfn.NUMBERVALUE(VLOOKUP(A549,'FBS input file'!A:L,12,0)),"No")</f>
        <v>0</v>
      </c>
      <c r="N549" t="str">
        <f>VLOOKUP(A549,'All Plates'!A:K,3,0)</f>
        <v>Consistent Expert</v>
      </c>
      <c r="O549" t="str">
        <f>VLOOKUP(A549,'All Plates'!A:K,7,0)</f>
        <v>high purity*</v>
      </c>
      <c r="P549">
        <f t="shared" si="27"/>
        <v>-10000</v>
      </c>
      <c r="Q549" s="53">
        <f t="shared" si="28"/>
        <v>0</v>
      </c>
    </row>
    <row r="550" spans="1:17" x14ac:dyDescent="0.25">
      <c r="A550" t="str">
        <f>'All Plates'!A545</f>
        <v>P6_F04</v>
      </c>
      <c r="B550" s="5" t="str">
        <f>'All Plates'!J545</f>
        <v>9990531675</v>
      </c>
      <c r="C550" t="s">
        <v>4763</v>
      </c>
      <c r="D550" t="str">
        <f>IFERROR('All Plates'!K545,"Not Binding")</f>
        <v>Not Binding</v>
      </c>
      <c r="E550" t="str">
        <f>IF(ISNUMBER(SEARCH("Waterlogsy",VLOOKUP(A550,'FBS input file'!A:I,9,0))),"Yes","No")</f>
        <v>No</v>
      </c>
      <c r="F550" t="str">
        <f>IF(ISNUMBER(SEARCH("T2",VLOOKUP(A550,'FBS input file'!A:I,9,0))),"Yes","No")</f>
        <v>No</v>
      </c>
      <c r="G550" t="str">
        <f>IF(ISNUMBER(SEARCH("1D",VLOOKUP(A550,'FBS input file'!A:I,9,0))),"Yes","No")</f>
        <v>No</v>
      </c>
      <c r="H550" s="57">
        <f>IFERROR(_xlfn.NUMBERVALUE(VLOOKUP(A550,'FBS input file'!A:M,13,0)),0)</f>
        <v>0</v>
      </c>
      <c r="I550" s="55">
        <f>IFERROR(_xlfn.NUMBERVALUE(VLOOKUP(A550,'FBS input file'!A:M,11,0)),0)</f>
        <v>0</v>
      </c>
      <c r="J550" s="76" cm="1">
        <f t="array" aca="1" ref="J550" ca="1">IFERROR(ROUND(LOOKUP(9.99999999999999E+307,--MID(VLOOKUP(A550,'FBS input file'!A:L,10,0),MIN(FIND({0,1,2,3,4,5,6,7,8,9},VLOOKUP(A550,'FBS input file'!A:L,10,0)&amp;"0123456789")),ROW(INDIRECT("1:20")))),0),0)</f>
        <v>0</v>
      </c>
      <c r="K550" t="str" cm="1">
        <f t="array" ref="K550">_xlfn.IFS(ISNUMBER(SEARCH("*severe*",VLOOKUP(A550,'FBS input file'!A:M,10,0)))=TRUE,"Severe LB",ISNUMBER(SEARCH("*LB*",VLOOKUP(A550,'FBS input file'!A:M,10,0)))=TRUE,"LB",ISNUMBER(SEARCH("*LB*",VLOOKUP(A550,'FBS input file'!A:M,10,0)))=FALSE,"No")</f>
        <v>No</v>
      </c>
      <c r="L550" t="str" cm="1">
        <f t="array" ref="L550">IF(D550="Binding",IFERROR(_xlfn.IFS(AND(H550&gt;=$H$1,I550&gt;=$I$1),"Binding",AND(H550&gt;=$H$1,OR(J550&gt;=$J$1,K550="LB")),"Binding",AND(I550&gt;=$I$1,OR(J550&gt;=$J$1,K550="LB")),"Binding",K550="Severe LB","Binding"),"Not Binding"),"-")</f>
        <v>-</v>
      </c>
      <c r="M550">
        <f>IFERROR(_xlfn.NUMBERVALUE(VLOOKUP(A550,'FBS input file'!A:L,12,0)),"No")</f>
        <v>0</v>
      </c>
      <c r="N550" t="str">
        <f>VLOOKUP(A550,'All Plates'!A:K,3,0)</f>
        <v>Consistent Expert</v>
      </c>
      <c r="O550" t="str">
        <f>VLOOKUP(A550,'All Plates'!A:K,7,0)</f>
        <v>medium purity</v>
      </c>
      <c r="P550">
        <f t="shared" si="27"/>
        <v>-10000</v>
      </c>
      <c r="Q550" s="53">
        <f t="shared" si="28"/>
        <v>0</v>
      </c>
    </row>
    <row r="551" spans="1:17" x14ac:dyDescent="0.25">
      <c r="A551" t="str">
        <f>'All Plates'!A547</f>
        <v>P6_F06</v>
      </c>
      <c r="B551" s="5" t="str">
        <f>'All Plates'!J547</f>
        <v>9990531677</v>
      </c>
      <c r="C551" t="s">
        <v>4765</v>
      </c>
      <c r="D551" t="str">
        <f>IFERROR('All Plates'!K547,"Not Binding")</f>
        <v>Not Binding</v>
      </c>
      <c r="E551" t="str">
        <f>IF(ISNUMBER(SEARCH("Waterlogsy",VLOOKUP(A551,'FBS input file'!A:I,9,0))),"Yes","No")</f>
        <v>No</v>
      </c>
      <c r="F551" t="str">
        <f>IF(ISNUMBER(SEARCH("T2",VLOOKUP(A551,'FBS input file'!A:I,9,0))),"Yes","No")</f>
        <v>No</v>
      </c>
      <c r="G551" t="str">
        <f>IF(ISNUMBER(SEARCH("1D",VLOOKUP(A551,'FBS input file'!A:I,9,0))),"Yes","No")</f>
        <v>No</v>
      </c>
      <c r="H551" s="57">
        <f>IFERROR(_xlfn.NUMBERVALUE(VLOOKUP(A551,'FBS input file'!A:M,13,0)),0)</f>
        <v>0</v>
      </c>
      <c r="I551" s="55">
        <f>IFERROR(_xlfn.NUMBERVALUE(VLOOKUP(A551,'FBS input file'!A:M,11,0)),0)</f>
        <v>0</v>
      </c>
      <c r="J551" s="76" cm="1">
        <f t="array" aca="1" ref="J551" ca="1">IFERROR(ROUND(LOOKUP(9.99999999999999E+307,--MID(VLOOKUP(A551,'FBS input file'!A:L,10,0),MIN(FIND({0,1,2,3,4,5,6,7,8,9},VLOOKUP(A551,'FBS input file'!A:L,10,0)&amp;"0123456789")),ROW(INDIRECT("1:20")))),0),0)</f>
        <v>0</v>
      </c>
      <c r="K551" t="str" cm="1">
        <f t="array" ref="K551">_xlfn.IFS(ISNUMBER(SEARCH("*severe*",VLOOKUP(A551,'FBS input file'!A:M,10,0)))=TRUE,"Severe LB",ISNUMBER(SEARCH("*LB*",VLOOKUP(A551,'FBS input file'!A:M,10,0)))=TRUE,"LB",ISNUMBER(SEARCH("*LB*",VLOOKUP(A551,'FBS input file'!A:M,10,0)))=FALSE,"No")</f>
        <v>No</v>
      </c>
      <c r="L551" t="str" cm="1">
        <f t="array" ref="L551">IF(D551="Binding",IFERROR(_xlfn.IFS(AND(H551&gt;=$H$1,I551&gt;=$I$1),"Binding",AND(H551&gt;=$H$1,OR(J551&gt;=$J$1,K551="LB")),"Binding",AND(I551&gt;=$I$1,OR(J551&gt;=$J$1,K551="LB")),"Binding",K551="Severe LB","Binding"),"Not Binding"),"-")</f>
        <v>-</v>
      </c>
      <c r="M551">
        <f>IFERROR(_xlfn.NUMBERVALUE(VLOOKUP(A551,'FBS input file'!A:L,12,0)),"No")</f>
        <v>0</v>
      </c>
      <c r="N551" t="str">
        <f>VLOOKUP(A551,'All Plates'!A:K,3,0)</f>
        <v>Consistent Expert</v>
      </c>
      <c r="O551" t="str">
        <f>VLOOKUP(A551,'All Plates'!A:K,7,0)</f>
        <v>high purity*</v>
      </c>
      <c r="P551">
        <f t="shared" si="27"/>
        <v>-10000</v>
      </c>
      <c r="Q551" s="53">
        <f t="shared" si="28"/>
        <v>0</v>
      </c>
    </row>
    <row r="552" spans="1:17" x14ac:dyDescent="0.25">
      <c r="A552" t="str">
        <f>'All Plates'!A548</f>
        <v>P6_F07</v>
      </c>
      <c r="B552" s="5" t="str">
        <f>'All Plates'!J548</f>
        <v>9990531678</v>
      </c>
      <c r="C552" t="s">
        <v>4766</v>
      </c>
      <c r="D552" t="str">
        <f>IFERROR('All Plates'!K548,"Not Binding")</f>
        <v>Not Binding</v>
      </c>
      <c r="E552" t="str">
        <f>IF(ISNUMBER(SEARCH("Waterlogsy",VLOOKUP(A552,'FBS input file'!A:I,9,0))),"Yes","No")</f>
        <v>No</v>
      </c>
      <c r="F552" t="str">
        <f>IF(ISNUMBER(SEARCH("T2",VLOOKUP(A552,'FBS input file'!A:I,9,0))),"Yes","No")</f>
        <v>No</v>
      </c>
      <c r="G552" t="str">
        <f>IF(ISNUMBER(SEARCH("1D",VLOOKUP(A552,'FBS input file'!A:I,9,0))),"Yes","No")</f>
        <v>No</v>
      </c>
      <c r="H552" s="57">
        <f>IFERROR(_xlfn.NUMBERVALUE(VLOOKUP(A552,'FBS input file'!A:M,13,0)),0)</f>
        <v>0</v>
      </c>
      <c r="I552" s="55">
        <f>IFERROR(_xlfn.NUMBERVALUE(VLOOKUP(A552,'FBS input file'!A:M,11,0)),0)</f>
        <v>0</v>
      </c>
      <c r="J552" s="76" cm="1">
        <f t="array" aca="1" ref="J552" ca="1">IFERROR(ROUND(LOOKUP(9.99999999999999E+307,--MID(VLOOKUP(A552,'FBS input file'!A:L,10,0),MIN(FIND({0,1,2,3,4,5,6,7,8,9},VLOOKUP(A552,'FBS input file'!A:L,10,0)&amp;"0123456789")),ROW(INDIRECT("1:20")))),0),0)</f>
        <v>0</v>
      </c>
      <c r="K552" t="str" cm="1">
        <f t="array" ref="K552">_xlfn.IFS(ISNUMBER(SEARCH("*severe*",VLOOKUP(A552,'FBS input file'!A:M,10,0)))=TRUE,"Severe LB",ISNUMBER(SEARCH("*LB*",VLOOKUP(A552,'FBS input file'!A:M,10,0)))=TRUE,"LB",ISNUMBER(SEARCH("*LB*",VLOOKUP(A552,'FBS input file'!A:M,10,0)))=FALSE,"No")</f>
        <v>No</v>
      </c>
      <c r="L552" t="str" cm="1">
        <f t="array" ref="L552">IF(D552="Binding",IFERROR(_xlfn.IFS(AND(H552&gt;=$H$1,I552&gt;=$I$1),"Binding",AND(H552&gt;=$H$1,OR(J552&gt;=$J$1,K552="LB")),"Binding",AND(I552&gt;=$I$1,OR(J552&gt;=$J$1,K552="LB")),"Binding",K552="Severe LB","Binding"),"Not Binding"),"-")</f>
        <v>-</v>
      </c>
      <c r="M552">
        <f>IFERROR(_xlfn.NUMBERVALUE(VLOOKUP(A552,'FBS input file'!A:L,12,0)),"No")</f>
        <v>0</v>
      </c>
      <c r="N552" t="str">
        <f>VLOOKUP(A552,'All Plates'!A:K,3,0)</f>
        <v>Consistent Expert</v>
      </c>
      <c r="O552" t="str">
        <f>VLOOKUP(A552,'All Plates'!A:K,7,0)</f>
        <v>very high purity*</v>
      </c>
      <c r="P552">
        <f t="shared" si="27"/>
        <v>-10000</v>
      </c>
      <c r="Q552" s="53">
        <f t="shared" si="28"/>
        <v>0</v>
      </c>
    </row>
    <row r="553" spans="1:17" x14ac:dyDescent="0.25">
      <c r="A553" t="str">
        <f>'All Plates'!A549</f>
        <v>P6_F08</v>
      </c>
      <c r="B553" s="5" t="str">
        <f>'All Plates'!J549</f>
        <v>9990531679</v>
      </c>
      <c r="C553" t="s">
        <v>4767</v>
      </c>
      <c r="D553" t="str">
        <f>IFERROR('All Plates'!K549,"Not Binding")</f>
        <v>Not Binding</v>
      </c>
      <c r="E553" t="str">
        <f>IF(ISNUMBER(SEARCH("Waterlogsy",VLOOKUP(A553,'FBS input file'!A:I,9,0))),"Yes","No")</f>
        <v>No</v>
      </c>
      <c r="F553" t="str">
        <f>IF(ISNUMBER(SEARCH("T2",VLOOKUP(A553,'FBS input file'!A:I,9,0))),"Yes","No")</f>
        <v>No</v>
      </c>
      <c r="G553" t="str">
        <f>IF(ISNUMBER(SEARCH("1D",VLOOKUP(A553,'FBS input file'!A:I,9,0))),"Yes","No")</f>
        <v>No</v>
      </c>
      <c r="H553" s="57">
        <f>IFERROR(_xlfn.NUMBERVALUE(VLOOKUP(A553,'FBS input file'!A:M,13,0)),0)</f>
        <v>0</v>
      </c>
      <c r="I553" s="55">
        <f>IFERROR(_xlfn.NUMBERVALUE(VLOOKUP(A553,'FBS input file'!A:M,11,0)),0)</f>
        <v>0</v>
      </c>
      <c r="J553" s="76" cm="1">
        <f t="array" aca="1" ref="J553" ca="1">IFERROR(ROUND(LOOKUP(9.99999999999999E+307,--MID(VLOOKUP(A553,'FBS input file'!A:L,10,0),MIN(FIND({0,1,2,3,4,5,6,7,8,9},VLOOKUP(A553,'FBS input file'!A:L,10,0)&amp;"0123456789")),ROW(INDIRECT("1:20")))),0),0)</f>
        <v>0</v>
      </c>
      <c r="K553" t="str" cm="1">
        <f t="array" ref="K553">_xlfn.IFS(ISNUMBER(SEARCH("*severe*",VLOOKUP(A553,'FBS input file'!A:M,10,0)))=TRUE,"Severe LB",ISNUMBER(SEARCH("*LB*",VLOOKUP(A553,'FBS input file'!A:M,10,0)))=TRUE,"LB",ISNUMBER(SEARCH("*LB*",VLOOKUP(A553,'FBS input file'!A:M,10,0)))=FALSE,"No")</f>
        <v>No</v>
      </c>
      <c r="L553" t="str" cm="1">
        <f t="array" ref="L553">IF(D553="Binding",IFERROR(_xlfn.IFS(AND(H553&gt;=$H$1,I553&gt;=$I$1),"Binding",AND(H553&gt;=$H$1,OR(J553&gt;=$J$1,K553="LB")),"Binding",AND(I553&gt;=$I$1,OR(J553&gt;=$J$1,K553="LB")),"Binding",K553="Severe LB","Binding"),"Not Binding"),"-")</f>
        <v>-</v>
      </c>
      <c r="M553">
        <f>IFERROR(_xlfn.NUMBERVALUE(VLOOKUP(A553,'FBS input file'!A:L,12,0)),"No")</f>
        <v>0</v>
      </c>
      <c r="N553" t="str">
        <f>VLOOKUP(A553,'All Plates'!A:K,3,0)</f>
        <v>Consistent Expert</v>
      </c>
      <c r="O553" t="str">
        <f>VLOOKUP(A553,'All Plates'!A:K,7,0)</f>
        <v>very high purity</v>
      </c>
      <c r="P553">
        <f t="shared" si="27"/>
        <v>-10000</v>
      </c>
      <c r="Q553" s="53">
        <f t="shared" si="28"/>
        <v>0</v>
      </c>
    </row>
    <row r="554" spans="1:17" x14ac:dyDescent="0.25">
      <c r="A554" t="str">
        <f>'All Plates'!A550</f>
        <v>P6_F09</v>
      </c>
      <c r="B554" s="5" t="str">
        <f>'All Plates'!J550</f>
        <v>9990531680</v>
      </c>
      <c r="C554" t="s">
        <v>4768</v>
      </c>
      <c r="D554" t="str">
        <f>IFERROR('All Plates'!K550,"Not Binding")</f>
        <v>Not Binding</v>
      </c>
      <c r="E554" t="str">
        <f>IF(ISNUMBER(SEARCH("Waterlogsy",VLOOKUP(A554,'FBS input file'!A:I,9,0))),"Yes","No")</f>
        <v>No</v>
      </c>
      <c r="F554" t="str">
        <f>IF(ISNUMBER(SEARCH("T2",VLOOKUP(A554,'FBS input file'!A:I,9,0))),"Yes","No")</f>
        <v>No</v>
      </c>
      <c r="G554" t="str">
        <f>IF(ISNUMBER(SEARCH("1D",VLOOKUP(A554,'FBS input file'!A:I,9,0))),"Yes","No")</f>
        <v>No</v>
      </c>
      <c r="H554" s="57">
        <f>IFERROR(_xlfn.NUMBERVALUE(VLOOKUP(A554,'FBS input file'!A:M,13,0)),0)</f>
        <v>0</v>
      </c>
      <c r="I554" s="55">
        <f>IFERROR(_xlfn.NUMBERVALUE(VLOOKUP(A554,'FBS input file'!A:M,11,0)),0)</f>
        <v>0</v>
      </c>
      <c r="J554" s="76" cm="1">
        <f t="array" aca="1" ref="J554" ca="1">IFERROR(ROUND(LOOKUP(9.99999999999999E+307,--MID(VLOOKUP(A554,'FBS input file'!A:L,10,0),MIN(FIND({0,1,2,3,4,5,6,7,8,9},VLOOKUP(A554,'FBS input file'!A:L,10,0)&amp;"0123456789")),ROW(INDIRECT("1:20")))),0),0)</f>
        <v>0</v>
      </c>
      <c r="K554" t="str" cm="1">
        <f t="array" ref="K554">_xlfn.IFS(ISNUMBER(SEARCH("*severe*",VLOOKUP(A554,'FBS input file'!A:M,10,0)))=TRUE,"Severe LB",ISNUMBER(SEARCH("*LB*",VLOOKUP(A554,'FBS input file'!A:M,10,0)))=TRUE,"LB",ISNUMBER(SEARCH("*LB*",VLOOKUP(A554,'FBS input file'!A:M,10,0)))=FALSE,"No")</f>
        <v>No</v>
      </c>
      <c r="L554" t="str" cm="1">
        <f t="array" ref="L554">IF(D554="Binding",IFERROR(_xlfn.IFS(AND(H554&gt;=$H$1,I554&gt;=$I$1),"Binding",AND(H554&gt;=$H$1,OR(J554&gt;=$J$1,K554="LB")),"Binding",AND(I554&gt;=$I$1,OR(J554&gt;=$J$1,K554="LB")),"Binding",K554="Severe LB","Binding"),"Not Binding"),"-")</f>
        <v>-</v>
      </c>
      <c r="M554">
        <f>IFERROR(_xlfn.NUMBERVALUE(VLOOKUP(A554,'FBS input file'!A:L,12,0)),"No")</f>
        <v>0</v>
      </c>
      <c r="N554" t="str">
        <f>VLOOKUP(A554,'All Plates'!A:K,3,0)</f>
        <v>Consistent Expert</v>
      </c>
      <c r="O554" t="str">
        <f>VLOOKUP(A554,'All Plates'!A:K,7,0)</f>
        <v>very high purity</v>
      </c>
      <c r="P554">
        <f t="shared" si="27"/>
        <v>-10000</v>
      </c>
      <c r="Q554" s="53">
        <f t="shared" si="28"/>
        <v>0</v>
      </c>
    </row>
    <row r="555" spans="1:17" x14ac:dyDescent="0.25">
      <c r="A555" t="str">
        <f>'All Plates'!A551</f>
        <v>P6_F10</v>
      </c>
      <c r="B555" s="5" t="str">
        <f>'All Plates'!J551</f>
        <v>9990531681</v>
      </c>
      <c r="C555" t="s">
        <v>4769</v>
      </c>
      <c r="D555" t="str">
        <f>IFERROR('All Plates'!K551,"Not Binding")</f>
        <v>Not Binding</v>
      </c>
      <c r="E555" t="str">
        <f>IF(ISNUMBER(SEARCH("Waterlogsy",VLOOKUP(A555,'FBS input file'!A:I,9,0))),"Yes","No")</f>
        <v>No</v>
      </c>
      <c r="F555" t="str">
        <f>IF(ISNUMBER(SEARCH("T2",VLOOKUP(A555,'FBS input file'!A:I,9,0))),"Yes","No")</f>
        <v>No</v>
      </c>
      <c r="G555" t="str">
        <f>IF(ISNUMBER(SEARCH("1D",VLOOKUP(A555,'FBS input file'!A:I,9,0))),"Yes","No")</f>
        <v>No</v>
      </c>
      <c r="H555" s="57">
        <f>IFERROR(_xlfn.NUMBERVALUE(VLOOKUP(A555,'FBS input file'!A:M,13,0)),0)</f>
        <v>0</v>
      </c>
      <c r="I555" s="55">
        <f>IFERROR(_xlfn.NUMBERVALUE(VLOOKUP(A555,'FBS input file'!A:M,11,0)),0)</f>
        <v>0</v>
      </c>
      <c r="J555" s="76" cm="1">
        <f t="array" aca="1" ref="J555" ca="1">IFERROR(ROUND(LOOKUP(9.99999999999999E+307,--MID(VLOOKUP(A555,'FBS input file'!A:L,10,0),MIN(FIND({0,1,2,3,4,5,6,7,8,9},VLOOKUP(A555,'FBS input file'!A:L,10,0)&amp;"0123456789")),ROW(INDIRECT("1:20")))),0),0)</f>
        <v>0</v>
      </c>
      <c r="K555" t="str" cm="1">
        <f t="array" ref="K555">_xlfn.IFS(ISNUMBER(SEARCH("*severe*",VLOOKUP(A555,'FBS input file'!A:M,10,0)))=TRUE,"Severe LB",ISNUMBER(SEARCH("*LB*",VLOOKUP(A555,'FBS input file'!A:M,10,0)))=TRUE,"LB",ISNUMBER(SEARCH("*LB*",VLOOKUP(A555,'FBS input file'!A:M,10,0)))=FALSE,"No")</f>
        <v>No</v>
      </c>
      <c r="L555" t="str" cm="1">
        <f t="array" ref="L555">IF(D555="Binding",IFERROR(_xlfn.IFS(AND(H555&gt;=$H$1,I555&gt;=$I$1),"Binding",AND(H555&gt;=$H$1,OR(J555&gt;=$J$1,K555="LB")),"Binding",AND(I555&gt;=$I$1,OR(J555&gt;=$J$1,K555="LB")),"Binding",K555="Severe LB","Binding"),"Not Binding"),"-")</f>
        <v>-</v>
      </c>
      <c r="M555">
        <f>IFERROR(_xlfn.NUMBERVALUE(VLOOKUP(A555,'FBS input file'!A:L,12,0)),"No")</f>
        <v>0</v>
      </c>
      <c r="N555" t="str">
        <f>VLOOKUP(A555,'All Plates'!A:K,3,0)</f>
        <v>Inconsistent Expert</v>
      </c>
      <c r="O555" t="str">
        <f>VLOOKUP(A555,'All Plates'!A:K,7,0)</f>
        <v>addtional signals or too few signals</v>
      </c>
      <c r="P555">
        <f t="shared" si="27"/>
        <v>-10000</v>
      </c>
      <c r="Q555" s="53">
        <f t="shared" si="28"/>
        <v>0</v>
      </c>
    </row>
    <row r="556" spans="1:17" x14ac:dyDescent="0.25">
      <c r="A556" t="str">
        <f>'All Plates'!A552</f>
        <v>P6_F11</v>
      </c>
      <c r="B556" s="5" t="str">
        <f>'All Plates'!J552</f>
        <v>9990531682</v>
      </c>
      <c r="C556" t="s">
        <v>4770</v>
      </c>
      <c r="D556" t="str">
        <f>IFERROR('All Plates'!K552,"Not Binding")</f>
        <v>Not Binding</v>
      </c>
      <c r="E556" t="str">
        <f>IF(ISNUMBER(SEARCH("Waterlogsy",VLOOKUP(A556,'FBS input file'!A:I,9,0))),"Yes","No")</f>
        <v>No</v>
      </c>
      <c r="F556" t="str">
        <f>IF(ISNUMBER(SEARCH("T2",VLOOKUP(A556,'FBS input file'!A:I,9,0))),"Yes","No")</f>
        <v>No</v>
      </c>
      <c r="G556" t="str">
        <f>IF(ISNUMBER(SEARCH("1D",VLOOKUP(A556,'FBS input file'!A:I,9,0))),"Yes","No")</f>
        <v>No</v>
      </c>
      <c r="H556" s="57">
        <f>IFERROR(_xlfn.NUMBERVALUE(VLOOKUP(A556,'FBS input file'!A:M,13,0)),0)</f>
        <v>0</v>
      </c>
      <c r="I556" s="55">
        <f>IFERROR(_xlfn.NUMBERVALUE(VLOOKUP(A556,'FBS input file'!A:M,11,0)),0)</f>
        <v>0</v>
      </c>
      <c r="J556" s="76" cm="1">
        <f t="array" aca="1" ref="J556" ca="1">IFERROR(ROUND(LOOKUP(9.99999999999999E+307,--MID(VLOOKUP(A556,'FBS input file'!A:L,10,0),MIN(FIND({0,1,2,3,4,5,6,7,8,9},VLOOKUP(A556,'FBS input file'!A:L,10,0)&amp;"0123456789")),ROW(INDIRECT("1:20")))),0),0)</f>
        <v>0</v>
      </c>
      <c r="K556" t="str" cm="1">
        <f t="array" ref="K556">_xlfn.IFS(ISNUMBER(SEARCH("*severe*",VLOOKUP(A556,'FBS input file'!A:M,10,0)))=TRUE,"Severe LB",ISNUMBER(SEARCH("*LB*",VLOOKUP(A556,'FBS input file'!A:M,10,0)))=TRUE,"LB",ISNUMBER(SEARCH("*LB*",VLOOKUP(A556,'FBS input file'!A:M,10,0)))=FALSE,"No")</f>
        <v>No</v>
      </c>
      <c r="L556" t="str" cm="1">
        <f t="array" ref="L556">IF(D556="Binding",IFERROR(_xlfn.IFS(AND(H556&gt;=$H$1,I556&gt;=$I$1),"Binding",AND(H556&gt;=$H$1,OR(J556&gt;=$J$1,K556="LB")),"Binding",AND(I556&gt;=$I$1,OR(J556&gt;=$J$1,K556="LB")),"Binding",K556="Severe LB","Binding"),"Not Binding"),"-")</f>
        <v>-</v>
      </c>
      <c r="M556">
        <f>IFERROR(_xlfn.NUMBERVALUE(VLOOKUP(A556,'FBS input file'!A:L,12,0)),"No")</f>
        <v>0</v>
      </c>
      <c r="N556" t="str">
        <f>VLOOKUP(A556,'All Plates'!A:K,3,0)</f>
        <v>Inconsistent Expert</v>
      </c>
      <c r="O556" t="str">
        <f>VLOOKUP(A556,'All Plates'!A:K,7,0)</f>
        <v>addtional signals or too few signals</v>
      </c>
      <c r="P556">
        <f t="shared" si="27"/>
        <v>-10000</v>
      </c>
      <c r="Q556" s="53">
        <f t="shared" si="28"/>
        <v>0</v>
      </c>
    </row>
    <row r="557" spans="1:17" x14ac:dyDescent="0.25">
      <c r="A557" t="str">
        <f>'All Plates'!A553</f>
        <v>P6_F12</v>
      </c>
      <c r="B557" s="5" t="str">
        <f>'All Plates'!J553</f>
        <v>9990531683</v>
      </c>
      <c r="C557" t="s">
        <v>4771</v>
      </c>
      <c r="D557" t="str">
        <f>IFERROR('All Plates'!K553,"Not Binding")</f>
        <v>Not Binding</v>
      </c>
      <c r="E557" t="str">
        <f>IF(ISNUMBER(SEARCH("Waterlogsy",VLOOKUP(A557,'FBS input file'!A:I,9,0))),"Yes","No")</f>
        <v>No</v>
      </c>
      <c r="F557" t="str">
        <f>IF(ISNUMBER(SEARCH("T2",VLOOKUP(A557,'FBS input file'!A:I,9,0))),"Yes","No")</f>
        <v>No</v>
      </c>
      <c r="G557" t="str">
        <f>IF(ISNUMBER(SEARCH("1D",VLOOKUP(A557,'FBS input file'!A:I,9,0))),"Yes","No")</f>
        <v>No</v>
      </c>
      <c r="H557" s="57">
        <f>IFERROR(_xlfn.NUMBERVALUE(VLOOKUP(A557,'FBS input file'!A:M,13,0)),0)</f>
        <v>0</v>
      </c>
      <c r="I557" s="55">
        <f>IFERROR(_xlfn.NUMBERVALUE(VLOOKUP(A557,'FBS input file'!A:M,11,0)),0)</f>
        <v>0</v>
      </c>
      <c r="J557" s="76" cm="1">
        <f t="array" aca="1" ref="J557" ca="1">IFERROR(ROUND(LOOKUP(9.99999999999999E+307,--MID(VLOOKUP(A557,'FBS input file'!A:L,10,0),MIN(FIND({0,1,2,3,4,5,6,7,8,9},VLOOKUP(A557,'FBS input file'!A:L,10,0)&amp;"0123456789")),ROW(INDIRECT("1:20")))),0),0)</f>
        <v>0</v>
      </c>
      <c r="K557" t="str" cm="1">
        <f t="array" ref="K557">_xlfn.IFS(ISNUMBER(SEARCH("*severe*",VLOOKUP(A557,'FBS input file'!A:M,10,0)))=TRUE,"Severe LB",ISNUMBER(SEARCH("*LB*",VLOOKUP(A557,'FBS input file'!A:M,10,0)))=TRUE,"LB",ISNUMBER(SEARCH("*LB*",VLOOKUP(A557,'FBS input file'!A:M,10,0)))=FALSE,"No")</f>
        <v>No</v>
      </c>
      <c r="L557" t="str" cm="1">
        <f t="array" ref="L557">IF(D557="Binding",IFERROR(_xlfn.IFS(AND(H557&gt;=$H$1,I557&gt;=$I$1),"Binding",AND(H557&gt;=$H$1,OR(J557&gt;=$J$1,K557="LB")),"Binding",AND(I557&gt;=$I$1,OR(J557&gt;=$J$1,K557="LB")),"Binding",K557="Severe LB","Binding"),"Not Binding"),"-")</f>
        <v>-</v>
      </c>
      <c r="M557">
        <f>IFERROR(_xlfn.NUMBERVALUE(VLOOKUP(A557,'FBS input file'!A:L,12,0)),"No")</f>
        <v>0</v>
      </c>
      <c r="N557" t="str">
        <f>VLOOKUP(A557,'All Plates'!A:K,3,0)</f>
        <v>Consistent Expert</v>
      </c>
      <c r="O557" t="str">
        <f>VLOOKUP(A557,'All Plates'!A:K,7,0)</f>
        <v>medium purity*</v>
      </c>
      <c r="P557">
        <f t="shared" si="27"/>
        <v>-10000</v>
      </c>
      <c r="Q557" s="53">
        <f t="shared" si="28"/>
        <v>0</v>
      </c>
    </row>
    <row r="558" spans="1:17" x14ac:dyDescent="0.25">
      <c r="A558" t="str">
        <f>'All Plates'!A554</f>
        <v>P6_G01</v>
      </c>
      <c r="B558" s="5" t="str">
        <f>'All Plates'!J554</f>
        <v>9990531671</v>
      </c>
      <c r="C558" t="s">
        <v>4772</v>
      </c>
      <c r="D558" t="str">
        <f>IFERROR('All Plates'!K554,"Not Binding")</f>
        <v>Not Binding</v>
      </c>
      <c r="E558" t="str">
        <f>IF(ISNUMBER(SEARCH("Waterlogsy",VLOOKUP(A558,'FBS input file'!A:I,9,0))),"Yes","No")</f>
        <v>No</v>
      </c>
      <c r="F558" t="str">
        <f>IF(ISNUMBER(SEARCH("T2",VLOOKUP(A558,'FBS input file'!A:I,9,0))),"Yes","No")</f>
        <v>No</v>
      </c>
      <c r="G558" t="str">
        <f>IF(ISNUMBER(SEARCH("1D",VLOOKUP(A558,'FBS input file'!A:I,9,0))),"Yes","No")</f>
        <v>No</v>
      </c>
      <c r="H558" s="57">
        <f>IFERROR(_xlfn.NUMBERVALUE(VLOOKUP(A558,'FBS input file'!A:M,13,0)),0)</f>
        <v>0</v>
      </c>
      <c r="I558" s="55">
        <f>IFERROR(_xlfn.NUMBERVALUE(VLOOKUP(A558,'FBS input file'!A:M,11,0)),0)</f>
        <v>0</v>
      </c>
      <c r="J558" s="76" cm="1">
        <f t="array" aca="1" ref="J558" ca="1">IFERROR(ROUND(LOOKUP(9.99999999999999E+307,--MID(VLOOKUP(A558,'FBS input file'!A:L,10,0),MIN(FIND({0,1,2,3,4,5,6,7,8,9},VLOOKUP(A558,'FBS input file'!A:L,10,0)&amp;"0123456789")),ROW(INDIRECT("1:20")))),0),0)</f>
        <v>0</v>
      </c>
      <c r="K558" t="str" cm="1">
        <f t="array" ref="K558">_xlfn.IFS(ISNUMBER(SEARCH("*severe*",VLOOKUP(A558,'FBS input file'!A:M,10,0)))=TRUE,"Severe LB",ISNUMBER(SEARCH("*LB*",VLOOKUP(A558,'FBS input file'!A:M,10,0)))=TRUE,"LB",ISNUMBER(SEARCH("*LB*",VLOOKUP(A558,'FBS input file'!A:M,10,0)))=FALSE,"No")</f>
        <v>No</v>
      </c>
      <c r="L558" t="str" cm="1">
        <f t="array" ref="L558">IF(D558="Binding",IFERROR(_xlfn.IFS(AND(H558&gt;=$H$1,I558&gt;=$I$1),"Binding",AND(H558&gt;=$H$1,OR(J558&gt;=$J$1,K558="LB")),"Binding",AND(I558&gt;=$I$1,OR(J558&gt;=$J$1,K558="LB")),"Binding",K558="Severe LB","Binding"),"Not Binding"),"-")</f>
        <v>-</v>
      </c>
      <c r="M558">
        <f>IFERROR(_xlfn.NUMBERVALUE(VLOOKUP(A558,'FBS input file'!A:L,12,0)),"No")</f>
        <v>0</v>
      </c>
      <c r="N558" t="str">
        <f>VLOOKUP(A558,'All Plates'!A:K,3,0)</f>
        <v>Consistent Expert</v>
      </c>
      <c r="O558" t="str">
        <f>VLOOKUP(A558,'All Plates'!A:K,7,0)</f>
        <v>medium purity*</v>
      </c>
      <c r="P558">
        <f t="shared" si="27"/>
        <v>-10000</v>
      </c>
      <c r="Q558" s="53">
        <f t="shared" si="28"/>
        <v>0</v>
      </c>
    </row>
    <row r="559" spans="1:17" x14ac:dyDescent="0.25">
      <c r="A559" t="str">
        <f>'All Plates'!A555</f>
        <v>P6_G02</v>
      </c>
      <c r="B559" s="5" t="str">
        <f>'All Plates'!J555</f>
        <v>9990531670</v>
      </c>
      <c r="C559" t="s">
        <v>4773</v>
      </c>
      <c r="D559" t="str">
        <f>IFERROR('All Plates'!K555,"Not Binding")</f>
        <v>Not Binding</v>
      </c>
      <c r="E559" t="str">
        <f>IF(ISNUMBER(SEARCH("Waterlogsy",VLOOKUP(A559,'FBS input file'!A:I,9,0))),"Yes","No")</f>
        <v>No</v>
      </c>
      <c r="F559" t="str">
        <f>IF(ISNUMBER(SEARCH("T2",VLOOKUP(A559,'FBS input file'!A:I,9,0))),"Yes","No")</f>
        <v>No</v>
      </c>
      <c r="G559" t="str">
        <f>IF(ISNUMBER(SEARCH("1D",VLOOKUP(A559,'FBS input file'!A:I,9,0))),"Yes","No")</f>
        <v>No</v>
      </c>
      <c r="H559" s="57">
        <f>IFERROR(_xlfn.NUMBERVALUE(VLOOKUP(A559,'FBS input file'!A:M,13,0)),0)</f>
        <v>0</v>
      </c>
      <c r="I559" s="55">
        <f>IFERROR(_xlfn.NUMBERVALUE(VLOOKUP(A559,'FBS input file'!A:M,11,0)),0)</f>
        <v>0</v>
      </c>
      <c r="J559" s="76" cm="1">
        <f t="array" aca="1" ref="J559" ca="1">IFERROR(ROUND(LOOKUP(9.99999999999999E+307,--MID(VLOOKUP(A559,'FBS input file'!A:L,10,0),MIN(FIND({0,1,2,3,4,5,6,7,8,9},VLOOKUP(A559,'FBS input file'!A:L,10,0)&amp;"0123456789")),ROW(INDIRECT("1:20")))),0),0)</f>
        <v>0</v>
      </c>
      <c r="K559" t="str" cm="1">
        <f t="array" ref="K559">_xlfn.IFS(ISNUMBER(SEARCH("*severe*",VLOOKUP(A559,'FBS input file'!A:M,10,0)))=TRUE,"Severe LB",ISNUMBER(SEARCH("*LB*",VLOOKUP(A559,'FBS input file'!A:M,10,0)))=TRUE,"LB",ISNUMBER(SEARCH("*LB*",VLOOKUP(A559,'FBS input file'!A:M,10,0)))=FALSE,"No")</f>
        <v>No</v>
      </c>
      <c r="L559" t="str" cm="1">
        <f t="array" ref="L559">IF(D559="Binding",IFERROR(_xlfn.IFS(AND(H559&gt;=$H$1,I559&gt;=$I$1),"Binding",AND(H559&gt;=$H$1,OR(J559&gt;=$J$1,K559="LB")),"Binding",AND(I559&gt;=$I$1,OR(J559&gt;=$J$1,K559="LB")),"Binding",K559="Severe LB","Binding"),"Not Binding"),"-")</f>
        <v>-</v>
      </c>
      <c r="M559">
        <f>IFERROR(_xlfn.NUMBERVALUE(VLOOKUP(A559,'FBS input file'!A:L,12,0)),"No")</f>
        <v>0</v>
      </c>
      <c r="N559" t="str">
        <f>VLOOKUP(A559,'All Plates'!A:K,3,0)</f>
        <v>Inconsistent Expert</v>
      </c>
      <c r="O559" t="str">
        <f>VLOOKUP(A559,'All Plates'!A:K,7,0)</f>
        <v>low solubility</v>
      </c>
      <c r="P559">
        <f t="shared" si="27"/>
        <v>-10000</v>
      </c>
      <c r="Q559" s="53">
        <f t="shared" si="28"/>
        <v>0</v>
      </c>
    </row>
    <row r="560" spans="1:17" x14ac:dyDescent="0.25">
      <c r="A560" t="str">
        <f>'All Plates'!A556</f>
        <v>P6_G03</v>
      </c>
      <c r="B560" s="5" t="str">
        <f>'All Plates'!J556</f>
        <v>9990531669</v>
      </c>
      <c r="C560" t="s">
        <v>4774</v>
      </c>
      <c r="D560" t="str">
        <f>IFERROR('All Plates'!K556,"Not Binding")</f>
        <v>Not Binding</v>
      </c>
      <c r="E560" t="str">
        <f>IF(ISNUMBER(SEARCH("Waterlogsy",VLOOKUP(A560,'FBS input file'!A:I,9,0))),"Yes","No")</f>
        <v>No</v>
      </c>
      <c r="F560" t="str">
        <f>IF(ISNUMBER(SEARCH("T2",VLOOKUP(A560,'FBS input file'!A:I,9,0))),"Yes","No")</f>
        <v>No</v>
      </c>
      <c r="G560" t="str">
        <f>IF(ISNUMBER(SEARCH("1D",VLOOKUP(A560,'FBS input file'!A:I,9,0))),"Yes","No")</f>
        <v>No</v>
      </c>
      <c r="H560" s="57">
        <f>IFERROR(_xlfn.NUMBERVALUE(VLOOKUP(A560,'FBS input file'!A:M,13,0)),0)</f>
        <v>0</v>
      </c>
      <c r="I560" s="55">
        <f>IFERROR(_xlfn.NUMBERVALUE(VLOOKUP(A560,'FBS input file'!A:M,11,0)),0)</f>
        <v>0</v>
      </c>
      <c r="J560" s="76" cm="1">
        <f t="array" aca="1" ref="J560" ca="1">IFERROR(ROUND(LOOKUP(9.99999999999999E+307,--MID(VLOOKUP(A560,'FBS input file'!A:L,10,0),MIN(FIND({0,1,2,3,4,5,6,7,8,9},VLOOKUP(A560,'FBS input file'!A:L,10,0)&amp;"0123456789")),ROW(INDIRECT("1:20")))),0),0)</f>
        <v>0</v>
      </c>
      <c r="K560" t="str" cm="1">
        <f t="array" ref="K560">_xlfn.IFS(ISNUMBER(SEARCH("*severe*",VLOOKUP(A560,'FBS input file'!A:M,10,0)))=TRUE,"Severe LB",ISNUMBER(SEARCH("*LB*",VLOOKUP(A560,'FBS input file'!A:M,10,0)))=TRUE,"LB",ISNUMBER(SEARCH("*LB*",VLOOKUP(A560,'FBS input file'!A:M,10,0)))=FALSE,"No")</f>
        <v>No</v>
      </c>
      <c r="L560" t="str" cm="1">
        <f t="array" ref="L560">IF(D560="Binding",IFERROR(_xlfn.IFS(AND(H560&gt;=$H$1,I560&gt;=$I$1),"Binding",AND(H560&gt;=$H$1,OR(J560&gt;=$J$1,K560="LB")),"Binding",AND(I560&gt;=$I$1,OR(J560&gt;=$J$1,K560="LB")),"Binding",K560="Severe LB","Binding"),"Not Binding"),"-")</f>
        <v>-</v>
      </c>
      <c r="M560">
        <f>IFERROR(_xlfn.NUMBERVALUE(VLOOKUP(A560,'FBS input file'!A:L,12,0)),"No")</f>
        <v>0</v>
      </c>
      <c r="N560" t="str">
        <f>VLOOKUP(A560,'All Plates'!A:K,3,0)</f>
        <v>Consistent Expert</v>
      </c>
      <c r="O560" t="str">
        <f>VLOOKUP(A560,'All Plates'!A:K,7,0)</f>
        <v>high purity*</v>
      </c>
      <c r="P560">
        <f t="shared" si="27"/>
        <v>-10000</v>
      </c>
      <c r="Q560" s="53">
        <f t="shared" si="28"/>
        <v>0</v>
      </c>
    </row>
    <row r="561" spans="1:17" x14ac:dyDescent="0.25">
      <c r="A561" t="str">
        <f>'All Plates'!A557</f>
        <v>P6_G04</v>
      </c>
      <c r="B561" s="5" t="str">
        <f>'All Plates'!J557</f>
        <v>9990531668</v>
      </c>
      <c r="C561" t="s">
        <v>4775</v>
      </c>
      <c r="D561" t="str">
        <f>IFERROR('All Plates'!K557,"Not Binding")</f>
        <v>Not Binding</v>
      </c>
      <c r="E561" t="str">
        <f>IF(ISNUMBER(SEARCH("Waterlogsy",VLOOKUP(A561,'FBS input file'!A:I,9,0))),"Yes","No")</f>
        <v>No</v>
      </c>
      <c r="F561" t="str">
        <f>IF(ISNUMBER(SEARCH("T2",VLOOKUP(A561,'FBS input file'!A:I,9,0))),"Yes","No")</f>
        <v>No</v>
      </c>
      <c r="G561" t="str">
        <f>IF(ISNUMBER(SEARCH("1D",VLOOKUP(A561,'FBS input file'!A:I,9,0))),"Yes","No")</f>
        <v>No</v>
      </c>
      <c r="H561" s="57">
        <f>IFERROR(_xlfn.NUMBERVALUE(VLOOKUP(A561,'FBS input file'!A:M,13,0)),0)</f>
        <v>0</v>
      </c>
      <c r="I561" s="55">
        <f>IFERROR(_xlfn.NUMBERVALUE(VLOOKUP(A561,'FBS input file'!A:M,11,0)),0)</f>
        <v>0</v>
      </c>
      <c r="J561" s="76" cm="1">
        <f t="array" aca="1" ref="J561" ca="1">IFERROR(ROUND(LOOKUP(9.99999999999999E+307,--MID(VLOOKUP(A561,'FBS input file'!A:L,10,0),MIN(FIND({0,1,2,3,4,5,6,7,8,9},VLOOKUP(A561,'FBS input file'!A:L,10,0)&amp;"0123456789")),ROW(INDIRECT("1:20")))),0),0)</f>
        <v>0</v>
      </c>
      <c r="K561" t="str" cm="1">
        <f t="array" ref="K561">_xlfn.IFS(ISNUMBER(SEARCH("*severe*",VLOOKUP(A561,'FBS input file'!A:M,10,0)))=TRUE,"Severe LB",ISNUMBER(SEARCH("*LB*",VLOOKUP(A561,'FBS input file'!A:M,10,0)))=TRUE,"LB",ISNUMBER(SEARCH("*LB*",VLOOKUP(A561,'FBS input file'!A:M,10,0)))=FALSE,"No")</f>
        <v>No</v>
      </c>
      <c r="L561" t="str" cm="1">
        <f t="array" ref="L561">IF(D561="Binding",IFERROR(_xlfn.IFS(AND(H561&gt;=$H$1,I561&gt;=$I$1),"Binding",AND(H561&gt;=$H$1,OR(J561&gt;=$J$1,K561="LB")),"Binding",AND(I561&gt;=$I$1,OR(J561&gt;=$J$1,K561="LB")),"Binding",K561="Severe LB","Binding"),"Not Binding"),"-")</f>
        <v>-</v>
      </c>
      <c r="M561">
        <f>IFERROR(_xlfn.NUMBERVALUE(VLOOKUP(A561,'FBS input file'!A:L,12,0)),"No")</f>
        <v>0</v>
      </c>
      <c r="N561" t="str">
        <f>VLOOKUP(A561,'All Plates'!A:K,3,0)</f>
        <v>Consistent Expert</v>
      </c>
      <c r="O561" t="str">
        <f>VLOOKUP(A561,'All Plates'!A:K,7,0)</f>
        <v>medium purity*</v>
      </c>
      <c r="P561">
        <f t="shared" si="27"/>
        <v>-10000</v>
      </c>
      <c r="Q561" s="53">
        <f t="shared" si="28"/>
        <v>0</v>
      </c>
    </row>
    <row r="562" spans="1:17" x14ac:dyDescent="0.25">
      <c r="A562" t="str">
        <f>'All Plates'!A558</f>
        <v>P6_G05</v>
      </c>
      <c r="B562" s="5" t="str">
        <f>'All Plates'!J558</f>
        <v>9990531667</v>
      </c>
      <c r="C562" t="s">
        <v>4776</v>
      </c>
      <c r="D562" t="str">
        <f>IFERROR('All Plates'!K558,"Not Binding")</f>
        <v>Not Binding</v>
      </c>
      <c r="E562" t="str">
        <f>IF(ISNUMBER(SEARCH("Waterlogsy",VLOOKUP(A562,'FBS input file'!A:I,9,0))),"Yes","No")</f>
        <v>No</v>
      </c>
      <c r="F562" t="str">
        <f>IF(ISNUMBER(SEARCH("T2",VLOOKUP(A562,'FBS input file'!A:I,9,0))),"Yes","No")</f>
        <v>No</v>
      </c>
      <c r="G562" t="str">
        <f>IF(ISNUMBER(SEARCH("1D",VLOOKUP(A562,'FBS input file'!A:I,9,0))),"Yes","No")</f>
        <v>No</v>
      </c>
      <c r="H562" s="57">
        <f>IFERROR(_xlfn.NUMBERVALUE(VLOOKUP(A562,'FBS input file'!A:M,13,0)),0)</f>
        <v>0</v>
      </c>
      <c r="I562" s="55">
        <f>IFERROR(_xlfn.NUMBERVALUE(VLOOKUP(A562,'FBS input file'!A:M,11,0)),0)</f>
        <v>0</v>
      </c>
      <c r="J562" s="76" cm="1">
        <f t="array" aca="1" ref="J562" ca="1">IFERROR(ROUND(LOOKUP(9.99999999999999E+307,--MID(VLOOKUP(A562,'FBS input file'!A:L,10,0),MIN(FIND({0,1,2,3,4,5,6,7,8,9},VLOOKUP(A562,'FBS input file'!A:L,10,0)&amp;"0123456789")),ROW(INDIRECT("1:20")))),0),0)</f>
        <v>0</v>
      </c>
      <c r="K562" t="str" cm="1">
        <f t="array" ref="K562">_xlfn.IFS(ISNUMBER(SEARCH("*severe*",VLOOKUP(A562,'FBS input file'!A:M,10,0)))=TRUE,"Severe LB",ISNUMBER(SEARCH("*LB*",VLOOKUP(A562,'FBS input file'!A:M,10,0)))=TRUE,"LB",ISNUMBER(SEARCH("*LB*",VLOOKUP(A562,'FBS input file'!A:M,10,0)))=FALSE,"No")</f>
        <v>No</v>
      </c>
      <c r="L562" t="str" cm="1">
        <f t="array" ref="L562">IF(D562="Binding",IFERROR(_xlfn.IFS(AND(H562&gt;=$H$1,I562&gt;=$I$1),"Binding",AND(H562&gt;=$H$1,OR(J562&gt;=$J$1,K562="LB")),"Binding",AND(I562&gt;=$I$1,OR(J562&gt;=$J$1,K562="LB")),"Binding",K562="Severe LB","Binding"),"Not Binding"),"-")</f>
        <v>-</v>
      </c>
      <c r="M562">
        <f>IFERROR(_xlfn.NUMBERVALUE(VLOOKUP(A562,'FBS input file'!A:L,12,0)),"No")</f>
        <v>0</v>
      </c>
      <c r="N562" t="str">
        <f>VLOOKUP(A562,'All Plates'!A:K,3,0)</f>
        <v>Consistent Expert</v>
      </c>
      <c r="O562" t="str">
        <f>VLOOKUP(A562,'All Plates'!A:K,7,0)</f>
        <v>high purity*</v>
      </c>
      <c r="P562">
        <f t="shared" si="27"/>
        <v>-10000</v>
      </c>
      <c r="Q562" s="53">
        <f t="shared" si="28"/>
        <v>0</v>
      </c>
    </row>
    <row r="563" spans="1:17" x14ac:dyDescent="0.25">
      <c r="A563" t="str">
        <f>'All Plates'!A559</f>
        <v>P6_G06</v>
      </c>
      <c r="B563" s="5" t="str">
        <f>'All Plates'!J559</f>
        <v>9990531666</v>
      </c>
      <c r="C563" t="s">
        <v>4777</v>
      </c>
      <c r="D563" t="str">
        <f>IFERROR('All Plates'!K559,"Not Binding")</f>
        <v>Not Binding</v>
      </c>
      <c r="E563" t="str">
        <f>IF(ISNUMBER(SEARCH("Waterlogsy",VLOOKUP(A563,'FBS input file'!A:I,9,0))),"Yes","No")</f>
        <v>No</v>
      </c>
      <c r="F563" t="str">
        <f>IF(ISNUMBER(SEARCH("T2",VLOOKUP(A563,'FBS input file'!A:I,9,0))),"Yes","No")</f>
        <v>No</v>
      </c>
      <c r="G563" t="str">
        <f>IF(ISNUMBER(SEARCH("1D",VLOOKUP(A563,'FBS input file'!A:I,9,0))),"Yes","No")</f>
        <v>No</v>
      </c>
      <c r="H563" s="57">
        <f>IFERROR(_xlfn.NUMBERVALUE(VLOOKUP(A563,'FBS input file'!A:M,13,0)),0)</f>
        <v>0</v>
      </c>
      <c r="I563" s="55">
        <f>IFERROR(_xlfn.NUMBERVALUE(VLOOKUP(A563,'FBS input file'!A:M,11,0)),0)</f>
        <v>0</v>
      </c>
      <c r="J563" s="76" cm="1">
        <f t="array" aca="1" ref="J563" ca="1">IFERROR(ROUND(LOOKUP(9.99999999999999E+307,--MID(VLOOKUP(A563,'FBS input file'!A:L,10,0),MIN(FIND({0,1,2,3,4,5,6,7,8,9},VLOOKUP(A563,'FBS input file'!A:L,10,0)&amp;"0123456789")),ROW(INDIRECT("1:20")))),0),0)</f>
        <v>0</v>
      </c>
      <c r="K563" t="str" cm="1">
        <f t="array" ref="K563">_xlfn.IFS(ISNUMBER(SEARCH("*severe*",VLOOKUP(A563,'FBS input file'!A:M,10,0)))=TRUE,"Severe LB",ISNUMBER(SEARCH("*LB*",VLOOKUP(A563,'FBS input file'!A:M,10,0)))=TRUE,"LB",ISNUMBER(SEARCH("*LB*",VLOOKUP(A563,'FBS input file'!A:M,10,0)))=FALSE,"No")</f>
        <v>No</v>
      </c>
      <c r="L563" t="str" cm="1">
        <f t="array" ref="L563">IF(D563="Binding",IFERROR(_xlfn.IFS(AND(H563&gt;=$H$1,I563&gt;=$I$1),"Binding",AND(H563&gt;=$H$1,OR(J563&gt;=$J$1,K563="LB")),"Binding",AND(I563&gt;=$I$1,OR(J563&gt;=$J$1,K563="LB")),"Binding",K563="Severe LB","Binding"),"Not Binding"),"-")</f>
        <v>-</v>
      </c>
      <c r="M563">
        <f>IFERROR(_xlfn.NUMBERVALUE(VLOOKUP(A563,'FBS input file'!A:L,12,0)),"No")</f>
        <v>0</v>
      </c>
      <c r="N563" t="str">
        <f>VLOOKUP(A563,'All Plates'!A:K,3,0)</f>
        <v>Consistent Expert</v>
      </c>
      <c r="O563" t="str">
        <f>VLOOKUP(A563,'All Plates'!A:K,7,0)</f>
        <v>high purity*</v>
      </c>
      <c r="P563">
        <f t="shared" si="27"/>
        <v>-10000</v>
      </c>
      <c r="Q563" s="53">
        <f t="shared" si="28"/>
        <v>0</v>
      </c>
    </row>
    <row r="564" spans="1:17" x14ac:dyDescent="0.25">
      <c r="A564" t="str">
        <f>'All Plates'!A560</f>
        <v>P6_G07</v>
      </c>
      <c r="B564" s="5" t="str">
        <f>'All Plates'!J560</f>
        <v>9990531665</v>
      </c>
      <c r="C564" t="s">
        <v>4778</v>
      </c>
      <c r="D564" t="str">
        <f>IFERROR('All Plates'!K560,"Not Binding")</f>
        <v>Not Binding</v>
      </c>
      <c r="E564" t="str">
        <f>IF(ISNUMBER(SEARCH("Waterlogsy",VLOOKUP(A564,'FBS input file'!A:I,9,0))),"Yes","No")</f>
        <v>No</v>
      </c>
      <c r="F564" t="str">
        <f>IF(ISNUMBER(SEARCH("T2",VLOOKUP(A564,'FBS input file'!A:I,9,0))),"Yes","No")</f>
        <v>No</v>
      </c>
      <c r="G564" t="str">
        <f>IF(ISNUMBER(SEARCH("1D",VLOOKUP(A564,'FBS input file'!A:I,9,0))),"Yes","No")</f>
        <v>No</v>
      </c>
      <c r="H564" s="57">
        <f>IFERROR(_xlfn.NUMBERVALUE(VLOOKUP(A564,'FBS input file'!A:M,13,0)),0)</f>
        <v>0</v>
      </c>
      <c r="I564" s="55">
        <f>IFERROR(_xlfn.NUMBERVALUE(VLOOKUP(A564,'FBS input file'!A:M,11,0)),0)</f>
        <v>0</v>
      </c>
      <c r="J564" s="76" cm="1">
        <f t="array" aca="1" ref="J564" ca="1">IFERROR(ROUND(LOOKUP(9.99999999999999E+307,--MID(VLOOKUP(A564,'FBS input file'!A:L,10,0),MIN(FIND({0,1,2,3,4,5,6,7,8,9},VLOOKUP(A564,'FBS input file'!A:L,10,0)&amp;"0123456789")),ROW(INDIRECT("1:20")))),0),0)</f>
        <v>0</v>
      </c>
      <c r="K564" t="str" cm="1">
        <f t="array" ref="K564">_xlfn.IFS(ISNUMBER(SEARCH("*severe*",VLOOKUP(A564,'FBS input file'!A:M,10,0)))=TRUE,"Severe LB",ISNUMBER(SEARCH("*LB*",VLOOKUP(A564,'FBS input file'!A:M,10,0)))=TRUE,"LB",ISNUMBER(SEARCH("*LB*",VLOOKUP(A564,'FBS input file'!A:M,10,0)))=FALSE,"No")</f>
        <v>No</v>
      </c>
      <c r="L564" t="str" cm="1">
        <f t="array" ref="L564">IF(D564="Binding",IFERROR(_xlfn.IFS(AND(H564&gt;=$H$1,I564&gt;=$I$1),"Binding",AND(H564&gt;=$H$1,OR(J564&gt;=$J$1,K564="LB")),"Binding",AND(I564&gt;=$I$1,OR(J564&gt;=$J$1,K564="LB")),"Binding",K564="Severe LB","Binding"),"Not Binding"),"-")</f>
        <v>-</v>
      </c>
      <c r="M564">
        <f>IFERROR(_xlfn.NUMBERVALUE(VLOOKUP(A564,'FBS input file'!A:L,12,0)),"No")</f>
        <v>0</v>
      </c>
      <c r="N564" t="str">
        <f>VLOOKUP(A564,'All Plates'!A:K,3,0)</f>
        <v>Consistent Expert</v>
      </c>
      <c r="O564" t="str">
        <f>VLOOKUP(A564,'All Plates'!A:K,7,0)</f>
        <v>high purity*</v>
      </c>
      <c r="P564">
        <f t="shared" si="27"/>
        <v>-10000</v>
      </c>
      <c r="Q564" s="53">
        <f t="shared" si="28"/>
        <v>0</v>
      </c>
    </row>
    <row r="565" spans="1:17" x14ac:dyDescent="0.25">
      <c r="A565" t="str">
        <f>'All Plates'!A561</f>
        <v>P6_G08</v>
      </c>
      <c r="B565" s="5" t="str">
        <f>'All Plates'!J561</f>
        <v>9990531664</v>
      </c>
      <c r="C565" t="s">
        <v>4779</v>
      </c>
      <c r="D565" t="str">
        <f>IFERROR('All Plates'!K561,"Not Binding")</f>
        <v>Not Binding</v>
      </c>
      <c r="E565" t="str">
        <f>IF(ISNUMBER(SEARCH("Waterlogsy",VLOOKUP(A565,'FBS input file'!A:I,9,0))),"Yes","No")</f>
        <v>No</v>
      </c>
      <c r="F565" t="str">
        <f>IF(ISNUMBER(SEARCH("T2",VLOOKUP(A565,'FBS input file'!A:I,9,0))),"Yes","No")</f>
        <v>No</v>
      </c>
      <c r="G565" t="str">
        <f>IF(ISNUMBER(SEARCH("1D",VLOOKUP(A565,'FBS input file'!A:I,9,0))),"Yes","No")</f>
        <v>No</v>
      </c>
      <c r="H565" s="57">
        <f>IFERROR(_xlfn.NUMBERVALUE(VLOOKUP(A565,'FBS input file'!A:M,13,0)),0)</f>
        <v>0</v>
      </c>
      <c r="I565" s="55">
        <f>IFERROR(_xlfn.NUMBERVALUE(VLOOKUP(A565,'FBS input file'!A:M,11,0)),0)</f>
        <v>0</v>
      </c>
      <c r="J565" s="76" cm="1">
        <f t="array" aca="1" ref="J565" ca="1">IFERROR(ROUND(LOOKUP(9.99999999999999E+307,--MID(VLOOKUP(A565,'FBS input file'!A:L,10,0),MIN(FIND({0,1,2,3,4,5,6,7,8,9},VLOOKUP(A565,'FBS input file'!A:L,10,0)&amp;"0123456789")),ROW(INDIRECT("1:20")))),0),0)</f>
        <v>0</v>
      </c>
      <c r="K565" t="str" cm="1">
        <f t="array" ref="K565">_xlfn.IFS(ISNUMBER(SEARCH("*severe*",VLOOKUP(A565,'FBS input file'!A:M,10,0)))=TRUE,"Severe LB",ISNUMBER(SEARCH("*LB*",VLOOKUP(A565,'FBS input file'!A:M,10,0)))=TRUE,"LB",ISNUMBER(SEARCH("*LB*",VLOOKUP(A565,'FBS input file'!A:M,10,0)))=FALSE,"No")</f>
        <v>No</v>
      </c>
      <c r="L565" t="str" cm="1">
        <f t="array" ref="L565">IF(D565="Binding",IFERROR(_xlfn.IFS(AND(H565&gt;=$H$1,I565&gt;=$I$1),"Binding",AND(H565&gt;=$H$1,OR(J565&gt;=$J$1,K565="LB")),"Binding",AND(I565&gt;=$I$1,OR(J565&gt;=$J$1,K565="LB")),"Binding",K565="Severe LB","Binding"),"Not Binding"),"-")</f>
        <v>-</v>
      </c>
      <c r="M565">
        <f>IFERROR(_xlfn.NUMBERVALUE(VLOOKUP(A565,'FBS input file'!A:L,12,0)),"No")</f>
        <v>0</v>
      </c>
      <c r="N565" t="str">
        <f>VLOOKUP(A565,'All Plates'!A:K,3,0)</f>
        <v>Consistent Expert</v>
      </c>
      <c r="O565" t="str">
        <f>VLOOKUP(A565,'All Plates'!A:K,7,0)</f>
        <v>high purity*</v>
      </c>
      <c r="P565">
        <f t="shared" si="27"/>
        <v>-10000</v>
      </c>
      <c r="Q565" s="53">
        <f t="shared" si="28"/>
        <v>0</v>
      </c>
    </row>
    <row r="566" spans="1:17" x14ac:dyDescent="0.25">
      <c r="A566" t="str">
        <f>'All Plates'!A562</f>
        <v>P6_G09</v>
      </c>
      <c r="B566" s="5" t="str">
        <f>'All Plates'!J562</f>
        <v>9990531663</v>
      </c>
      <c r="C566" t="s">
        <v>4780</v>
      </c>
      <c r="D566" t="str">
        <f>IFERROR('All Plates'!K562,"Not Binding")</f>
        <v>Not Binding</v>
      </c>
      <c r="E566" t="str">
        <f>IF(ISNUMBER(SEARCH("Waterlogsy",VLOOKUP(A566,'FBS input file'!A:I,9,0))),"Yes","No")</f>
        <v>No</v>
      </c>
      <c r="F566" t="str">
        <f>IF(ISNUMBER(SEARCH("T2",VLOOKUP(A566,'FBS input file'!A:I,9,0))),"Yes","No")</f>
        <v>No</v>
      </c>
      <c r="G566" t="str">
        <f>IF(ISNUMBER(SEARCH("1D",VLOOKUP(A566,'FBS input file'!A:I,9,0))),"Yes","No")</f>
        <v>No</v>
      </c>
      <c r="H566" s="57">
        <f>IFERROR(_xlfn.NUMBERVALUE(VLOOKUP(A566,'FBS input file'!A:M,13,0)),0)</f>
        <v>0</v>
      </c>
      <c r="I566" s="55">
        <f>IFERROR(_xlfn.NUMBERVALUE(VLOOKUP(A566,'FBS input file'!A:M,11,0)),0)</f>
        <v>0</v>
      </c>
      <c r="J566" s="76" cm="1">
        <f t="array" aca="1" ref="J566" ca="1">IFERROR(ROUND(LOOKUP(9.99999999999999E+307,--MID(VLOOKUP(A566,'FBS input file'!A:L,10,0),MIN(FIND({0,1,2,3,4,5,6,7,8,9},VLOOKUP(A566,'FBS input file'!A:L,10,0)&amp;"0123456789")),ROW(INDIRECT("1:20")))),0),0)</f>
        <v>0</v>
      </c>
      <c r="K566" t="str" cm="1">
        <f t="array" ref="K566">_xlfn.IFS(ISNUMBER(SEARCH("*severe*",VLOOKUP(A566,'FBS input file'!A:M,10,0)))=TRUE,"Severe LB",ISNUMBER(SEARCH("*LB*",VLOOKUP(A566,'FBS input file'!A:M,10,0)))=TRUE,"LB",ISNUMBER(SEARCH("*LB*",VLOOKUP(A566,'FBS input file'!A:M,10,0)))=FALSE,"No")</f>
        <v>No</v>
      </c>
      <c r="L566" t="str" cm="1">
        <f t="array" ref="L566">IF(D566="Binding",IFERROR(_xlfn.IFS(AND(H566&gt;=$H$1,I566&gt;=$I$1),"Binding",AND(H566&gt;=$H$1,OR(J566&gt;=$J$1,K566="LB")),"Binding",AND(I566&gt;=$I$1,OR(J566&gt;=$J$1,K566="LB")),"Binding",K566="Severe LB","Binding"),"Not Binding"),"-")</f>
        <v>-</v>
      </c>
      <c r="M566">
        <f>IFERROR(_xlfn.NUMBERVALUE(VLOOKUP(A566,'FBS input file'!A:L,12,0)),"No")</f>
        <v>0</v>
      </c>
      <c r="N566" t="str">
        <f>VLOOKUP(A566,'All Plates'!A:K,3,0)</f>
        <v>Consistent Expert</v>
      </c>
      <c r="O566" t="str">
        <f>VLOOKUP(A566,'All Plates'!A:K,7,0)</f>
        <v>high purity*</v>
      </c>
      <c r="P566">
        <f t="shared" si="27"/>
        <v>-10000</v>
      </c>
      <c r="Q566" s="53">
        <f t="shared" si="28"/>
        <v>0</v>
      </c>
    </row>
    <row r="567" spans="1:17" x14ac:dyDescent="0.25">
      <c r="A567" t="str">
        <f>'All Plates'!A563</f>
        <v>P6_G10</v>
      </c>
      <c r="B567" s="5" t="str">
        <f>'All Plates'!J563</f>
        <v>9990531662</v>
      </c>
      <c r="C567" t="s">
        <v>4781</v>
      </c>
      <c r="D567" t="str">
        <f>IFERROR('All Plates'!K563,"Not Binding")</f>
        <v>Not Binding</v>
      </c>
      <c r="E567" t="str">
        <f>IF(ISNUMBER(SEARCH("Waterlogsy",VLOOKUP(A567,'FBS input file'!A:I,9,0))),"Yes","No")</f>
        <v>No</v>
      </c>
      <c r="F567" t="str">
        <f>IF(ISNUMBER(SEARCH("T2",VLOOKUP(A567,'FBS input file'!A:I,9,0))),"Yes","No")</f>
        <v>No</v>
      </c>
      <c r="G567" t="str">
        <f>IF(ISNUMBER(SEARCH("1D",VLOOKUP(A567,'FBS input file'!A:I,9,0))),"Yes","No")</f>
        <v>No</v>
      </c>
      <c r="H567" s="57">
        <f>IFERROR(_xlfn.NUMBERVALUE(VLOOKUP(A567,'FBS input file'!A:M,13,0)),0)</f>
        <v>0</v>
      </c>
      <c r="I567" s="55">
        <f>IFERROR(_xlfn.NUMBERVALUE(VLOOKUP(A567,'FBS input file'!A:M,11,0)),0)</f>
        <v>0</v>
      </c>
      <c r="J567" s="76" cm="1">
        <f t="array" aca="1" ref="J567" ca="1">IFERROR(ROUND(LOOKUP(9.99999999999999E+307,--MID(VLOOKUP(A567,'FBS input file'!A:L,10,0),MIN(FIND({0,1,2,3,4,5,6,7,8,9},VLOOKUP(A567,'FBS input file'!A:L,10,0)&amp;"0123456789")),ROW(INDIRECT("1:20")))),0),0)</f>
        <v>0</v>
      </c>
      <c r="K567" t="str" cm="1">
        <f t="array" ref="K567">_xlfn.IFS(ISNUMBER(SEARCH("*severe*",VLOOKUP(A567,'FBS input file'!A:M,10,0)))=TRUE,"Severe LB",ISNUMBER(SEARCH("*LB*",VLOOKUP(A567,'FBS input file'!A:M,10,0)))=TRUE,"LB",ISNUMBER(SEARCH("*LB*",VLOOKUP(A567,'FBS input file'!A:M,10,0)))=FALSE,"No")</f>
        <v>No</v>
      </c>
      <c r="L567" t="str" cm="1">
        <f t="array" ref="L567">IF(D567="Binding",IFERROR(_xlfn.IFS(AND(H567&gt;=$H$1,I567&gt;=$I$1),"Binding",AND(H567&gt;=$H$1,OR(J567&gt;=$J$1,K567="LB")),"Binding",AND(I567&gt;=$I$1,OR(J567&gt;=$J$1,K567="LB")),"Binding",K567="Severe LB","Binding"),"Not Binding"),"-")</f>
        <v>-</v>
      </c>
      <c r="M567">
        <f>IFERROR(_xlfn.NUMBERVALUE(VLOOKUP(A567,'FBS input file'!A:L,12,0)),"No")</f>
        <v>0</v>
      </c>
      <c r="N567" t="str">
        <f>VLOOKUP(A567,'All Plates'!A:K,3,0)</f>
        <v>Inconsistent Expert</v>
      </c>
      <c r="O567" t="str">
        <f>VLOOKUP(A567,'All Plates'!A:K,7,0)</f>
        <v>addtional signals or too few signals</v>
      </c>
      <c r="P567">
        <f t="shared" si="27"/>
        <v>-10000</v>
      </c>
      <c r="Q567" s="53">
        <f t="shared" si="28"/>
        <v>0</v>
      </c>
    </row>
    <row r="568" spans="1:17" x14ac:dyDescent="0.25">
      <c r="A568" t="str">
        <f>'All Plates'!A564</f>
        <v>P6_G11</v>
      </c>
      <c r="B568" s="5" t="str">
        <f>'All Plates'!J564</f>
        <v>9990531661</v>
      </c>
      <c r="C568" t="s">
        <v>4782</v>
      </c>
      <c r="D568" t="str">
        <f>IFERROR('All Plates'!K564,"Not Binding")</f>
        <v>Not Binding</v>
      </c>
      <c r="E568" t="str">
        <f>IF(ISNUMBER(SEARCH("Waterlogsy",VLOOKUP(A568,'FBS input file'!A:I,9,0))),"Yes","No")</f>
        <v>No</v>
      </c>
      <c r="F568" t="str">
        <f>IF(ISNUMBER(SEARCH("T2",VLOOKUP(A568,'FBS input file'!A:I,9,0))),"Yes","No")</f>
        <v>No</v>
      </c>
      <c r="G568" t="str">
        <f>IF(ISNUMBER(SEARCH("1D",VLOOKUP(A568,'FBS input file'!A:I,9,0))),"Yes","No")</f>
        <v>No</v>
      </c>
      <c r="H568" s="57">
        <f>IFERROR(_xlfn.NUMBERVALUE(VLOOKUP(A568,'FBS input file'!A:M,13,0)),0)</f>
        <v>0</v>
      </c>
      <c r="I568" s="55">
        <f>IFERROR(_xlfn.NUMBERVALUE(VLOOKUP(A568,'FBS input file'!A:M,11,0)),0)</f>
        <v>0</v>
      </c>
      <c r="J568" s="76" cm="1">
        <f t="array" aca="1" ref="J568" ca="1">IFERROR(ROUND(LOOKUP(9.99999999999999E+307,--MID(VLOOKUP(A568,'FBS input file'!A:L,10,0),MIN(FIND({0,1,2,3,4,5,6,7,8,9},VLOOKUP(A568,'FBS input file'!A:L,10,0)&amp;"0123456789")),ROW(INDIRECT("1:20")))),0),0)</f>
        <v>0</v>
      </c>
      <c r="K568" t="str" cm="1">
        <f t="array" ref="K568">_xlfn.IFS(ISNUMBER(SEARCH("*severe*",VLOOKUP(A568,'FBS input file'!A:M,10,0)))=TRUE,"Severe LB",ISNUMBER(SEARCH("*LB*",VLOOKUP(A568,'FBS input file'!A:M,10,0)))=TRUE,"LB",ISNUMBER(SEARCH("*LB*",VLOOKUP(A568,'FBS input file'!A:M,10,0)))=FALSE,"No")</f>
        <v>No</v>
      </c>
      <c r="L568" t="str" cm="1">
        <f t="array" ref="L568">IF(D568="Binding",IFERROR(_xlfn.IFS(AND(H568&gt;=$H$1,I568&gt;=$I$1),"Binding",AND(H568&gt;=$H$1,OR(J568&gt;=$J$1,K568="LB")),"Binding",AND(I568&gt;=$I$1,OR(J568&gt;=$J$1,K568="LB")),"Binding",K568="Severe LB","Binding"),"Not Binding"),"-")</f>
        <v>-</v>
      </c>
      <c r="M568">
        <f>IFERROR(_xlfn.NUMBERVALUE(VLOOKUP(A568,'FBS input file'!A:L,12,0)),"No")</f>
        <v>0</v>
      </c>
      <c r="N568" t="str">
        <f>VLOOKUP(A568,'All Plates'!A:K,3,0)</f>
        <v>Inconsistent Expert</v>
      </c>
      <c r="O568" t="str">
        <f>VLOOKUP(A568,'All Plates'!A:K,7,0)</f>
        <v>addtional signals or too few signals</v>
      </c>
      <c r="P568">
        <f t="shared" si="27"/>
        <v>-10000</v>
      </c>
      <c r="Q568" s="53">
        <f t="shared" si="28"/>
        <v>0</v>
      </c>
    </row>
    <row r="569" spans="1:17" x14ac:dyDescent="0.25">
      <c r="A569" t="str">
        <f>'All Plates'!A565</f>
        <v>P6_G12</v>
      </c>
      <c r="B569" s="5" t="str">
        <f>'All Plates'!J565</f>
        <v>9990531660</v>
      </c>
      <c r="C569" t="s">
        <v>4783</v>
      </c>
      <c r="D569" t="str">
        <f>IFERROR('All Plates'!K565,"Not Binding")</f>
        <v>Not Binding</v>
      </c>
      <c r="E569" t="str">
        <f>IF(ISNUMBER(SEARCH("Waterlogsy",VLOOKUP(A569,'FBS input file'!A:I,9,0))),"Yes","No")</f>
        <v>No</v>
      </c>
      <c r="F569" t="str">
        <f>IF(ISNUMBER(SEARCH("T2",VLOOKUP(A569,'FBS input file'!A:I,9,0))),"Yes","No")</f>
        <v>No</v>
      </c>
      <c r="G569" t="str">
        <f>IF(ISNUMBER(SEARCH("1D",VLOOKUP(A569,'FBS input file'!A:I,9,0))),"Yes","No")</f>
        <v>No</v>
      </c>
      <c r="H569" s="57">
        <f>IFERROR(_xlfn.NUMBERVALUE(VLOOKUP(A569,'FBS input file'!A:M,13,0)),0)</f>
        <v>0</v>
      </c>
      <c r="I569" s="55">
        <f>IFERROR(_xlfn.NUMBERVALUE(VLOOKUP(A569,'FBS input file'!A:M,11,0)),0)</f>
        <v>0</v>
      </c>
      <c r="J569" s="76" cm="1">
        <f t="array" aca="1" ref="J569" ca="1">IFERROR(ROUND(LOOKUP(9.99999999999999E+307,--MID(VLOOKUP(A569,'FBS input file'!A:L,10,0),MIN(FIND({0,1,2,3,4,5,6,7,8,9},VLOOKUP(A569,'FBS input file'!A:L,10,0)&amp;"0123456789")),ROW(INDIRECT("1:20")))),0),0)</f>
        <v>0</v>
      </c>
      <c r="K569" t="str" cm="1">
        <f t="array" ref="K569">_xlfn.IFS(ISNUMBER(SEARCH("*severe*",VLOOKUP(A569,'FBS input file'!A:M,10,0)))=TRUE,"Severe LB",ISNUMBER(SEARCH("*LB*",VLOOKUP(A569,'FBS input file'!A:M,10,0)))=TRUE,"LB",ISNUMBER(SEARCH("*LB*",VLOOKUP(A569,'FBS input file'!A:M,10,0)))=FALSE,"No")</f>
        <v>No</v>
      </c>
      <c r="L569" t="str" cm="1">
        <f t="array" ref="L569">IF(D569="Binding",IFERROR(_xlfn.IFS(AND(H569&gt;=$H$1,I569&gt;=$I$1),"Binding",AND(H569&gt;=$H$1,OR(J569&gt;=$J$1,K569="LB")),"Binding",AND(I569&gt;=$I$1,OR(J569&gt;=$J$1,K569="LB")),"Binding",K569="Severe LB","Binding"),"Not Binding"),"-")</f>
        <v>-</v>
      </c>
      <c r="M569">
        <f>IFERROR(_xlfn.NUMBERVALUE(VLOOKUP(A569,'FBS input file'!A:L,12,0)),"No")</f>
        <v>0</v>
      </c>
      <c r="N569" t="str">
        <f>VLOOKUP(A569,'All Plates'!A:K,3,0)</f>
        <v>Inconsistent Expert</v>
      </c>
      <c r="O569" t="str">
        <f>VLOOKUP(A569,'All Plates'!A:K,7,0)</f>
        <v>addtional signals or too few signals</v>
      </c>
      <c r="P569">
        <f t="shared" si="27"/>
        <v>-10000</v>
      </c>
      <c r="Q569" s="53">
        <f t="shared" si="28"/>
        <v>0</v>
      </c>
    </row>
    <row r="570" spans="1:17" x14ac:dyDescent="0.25">
      <c r="A570" t="str">
        <f>'All Plates'!A566</f>
        <v>P6_H01</v>
      </c>
      <c r="B570" s="5" t="str">
        <f>'All Plates'!J566</f>
        <v>9990531648</v>
      </c>
      <c r="C570" t="s">
        <v>4784</v>
      </c>
      <c r="D570" t="str">
        <f>IFERROR('All Plates'!K566,"Not Binding")</f>
        <v>Not Binding</v>
      </c>
      <c r="E570" t="str">
        <f>IF(ISNUMBER(SEARCH("Waterlogsy",VLOOKUP(A570,'FBS input file'!A:I,9,0))),"Yes","No")</f>
        <v>No</v>
      </c>
      <c r="F570" t="str">
        <f>IF(ISNUMBER(SEARCH("T2",VLOOKUP(A570,'FBS input file'!A:I,9,0))),"Yes","No")</f>
        <v>No</v>
      </c>
      <c r="G570" t="str">
        <f>IF(ISNUMBER(SEARCH("1D",VLOOKUP(A570,'FBS input file'!A:I,9,0))),"Yes","No")</f>
        <v>No</v>
      </c>
      <c r="H570" s="57">
        <f>IFERROR(_xlfn.NUMBERVALUE(VLOOKUP(A570,'FBS input file'!A:M,13,0)),0)</f>
        <v>0</v>
      </c>
      <c r="I570" s="55">
        <f>IFERROR(_xlfn.NUMBERVALUE(VLOOKUP(A570,'FBS input file'!A:M,11,0)),0)</f>
        <v>0</v>
      </c>
      <c r="J570" s="76" cm="1">
        <f t="array" aca="1" ref="J570" ca="1">IFERROR(ROUND(LOOKUP(9.99999999999999E+307,--MID(VLOOKUP(A570,'FBS input file'!A:L,10,0),MIN(FIND({0,1,2,3,4,5,6,7,8,9},VLOOKUP(A570,'FBS input file'!A:L,10,0)&amp;"0123456789")),ROW(INDIRECT("1:20")))),0),0)</f>
        <v>0</v>
      </c>
      <c r="K570" t="str" cm="1">
        <f t="array" ref="K570">_xlfn.IFS(ISNUMBER(SEARCH("*severe*",VLOOKUP(A570,'FBS input file'!A:M,10,0)))=TRUE,"Severe LB",ISNUMBER(SEARCH("*LB*",VLOOKUP(A570,'FBS input file'!A:M,10,0)))=TRUE,"LB",ISNUMBER(SEARCH("*LB*",VLOOKUP(A570,'FBS input file'!A:M,10,0)))=FALSE,"No")</f>
        <v>No</v>
      </c>
      <c r="L570" t="str" cm="1">
        <f t="array" ref="L570">IF(D570="Binding",IFERROR(_xlfn.IFS(AND(H570&gt;=$H$1,I570&gt;=$I$1),"Binding",AND(H570&gt;=$H$1,OR(J570&gt;=$J$1,K570="LB")),"Binding",AND(I570&gt;=$I$1,OR(J570&gt;=$J$1,K570="LB")),"Binding",K570="Severe LB","Binding"),"Not Binding"),"-")</f>
        <v>-</v>
      </c>
      <c r="M570">
        <f>IFERROR(_xlfn.NUMBERVALUE(VLOOKUP(A570,'FBS input file'!A:L,12,0)),"No")</f>
        <v>0</v>
      </c>
      <c r="N570" t="str">
        <f>VLOOKUP(A570,'All Plates'!A:K,3,0)</f>
        <v>Inconsistent Expert</v>
      </c>
      <c r="O570" t="str">
        <f>VLOOKUP(A570,'All Plates'!A:K,7,0)</f>
        <v>low solubility</v>
      </c>
      <c r="P570">
        <f t="shared" si="27"/>
        <v>-10000</v>
      </c>
      <c r="Q570" s="53">
        <f t="shared" si="28"/>
        <v>0</v>
      </c>
    </row>
    <row r="571" spans="1:17" x14ac:dyDescent="0.25">
      <c r="A571" t="str">
        <f>'All Plates'!A567</f>
        <v>P6_H02</v>
      </c>
      <c r="B571" s="5" t="str">
        <f>'All Plates'!J567</f>
        <v>9990531649</v>
      </c>
      <c r="C571" t="s">
        <v>4785</v>
      </c>
      <c r="D571" t="str">
        <f>IFERROR('All Plates'!K567,"Not Binding")</f>
        <v>Not Binding</v>
      </c>
      <c r="E571" t="str">
        <f>IF(ISNUMBER(SEARCH("Waterlogsy",VLOOKUP(A571,'FBS input file'!A:I,9,0))),"Yes","No")</f>
        <v>No</v>
      </c>
      <c r="F571" t="str">
        <f>IF(ISNUMBER(SEARCH("T2",VLOOKUP(A571,'FBS input file'!A:I,9,0))),"Yes","No")</f>
        <v>No</v>
      </c>
      <c r="G571" t="str">
        <f>IF(ISNUMBER(SEARCH("1D",VLOOKUP(A571,'FBS input file'!A:I,9,0))),"Yes","No")</f>
        <v>No</v>
      </c>
      <c r="H571" s="57">
        <f>IFERROR(_xlfn.NUMBERVALUE(VLOOKUP(A571,'FBS input file'!A:M,13,0)),0)</f>
        <v>0</v>
      </c>
      <c r="I571" s="55">
        <f>IFERROR(_xlfn.NUMBERVALUE(VLOOKUP(A571,'FBS input file'!A:M,11,0)),0)</f>
        <v>0</v>
      </c>
      <c r="J571" s="76" cm="1">
        <f t="array" aca="1" ref="J571" ca="1">IFERROR(ROUND(LOOKUP(9.99999999999999E+307,--MID(VLOOKUP(A571,'FBS input file'!A:L,10,0),MIN(FIND({0,1,2,3,4,5,6,7,8,9},VLOOKUP(A571,'FBS input file'!A:L,10,0)&amp;"0123456789")),ROW(INDIRECT("1:20")))),0),0)</f>
        <v>0</v>
      </c>
      <c r="K571" t="str" cm="1">
        <f t="array" ref="K571">_xlfn.IFS(ISNUMBER(SEARCH("*severe*",VLOOKUP(A571,'FBS input file'!A:M,10,0)))=TRUE,"Severe LB",ISNUMBER(SEARCH("*LB*",VLOOKUP(A571,'FBS input file'!A:M,10,0)))=TRUE,"LB",ISNUMBER(SEARCH("*LB*",VLOOKUP(A571,'FBS input file'!A:M,10,0)))=FALSE,"No")</f>
        <v>No</v>
      </c>
      <c r="L571" t="str" cm="1">
        <f t="array" ref="L571">IF(D571="Binding",IFERROR(_xlfn.IFS(AND(H571&gt;=$H$1,I571&gt;=$I$1),"Binding",AND(H571&gt;=$H$1,OR(J571&gt;=$J$1,K571="LB")),"Binding",AND(I571&gt;=$I$1,OR(J571&gt;=$J$1,K571="LB")),"Binding",K571="Severe LB","Binding"),"Not Binding"),"-")</f>
        <v>-</v>
      </c>
      <c r="M571">
        <f>IFERROR(_xlfn.NUMBERVALUE(VLOOKUP(A571,'FBS input file'!A:L,12,0)),"No")</f>
        <v>0</v>
      </c>
      <c r="N571" t="str">
        <f>VLOOKUP(A571,'All Plates'!A:K,3,0)</f>
        <v>Consistent Expert</v>
      </c>
      <c r="O571" t="str">
        <f>VLOOKUP(A571,'All Plates'!A:K,7,0)</f>
        <v>addtional signals or too few signals</v>
      </c>
      <c r="P571">
        <f t="shared" si="27"/>
        <v>-10000</v>
      </c>
      <c r="Q571" s="53">
        <f t="shared" si="28"/>
        <v>0</v>
      </c>
    </row>
    <row r="572" spans="1:17" x14ac:dyDescent="0.25">
      <c r="A572" t="str">
        <f>'All Plates'!A568</f>
        <v>P6_H03</v>
      </c>
      <c r="B572" s="5" t="str">
        <f>'All Plates'!J568</f>
        <v>9990531650</v>
      </c>
      <c r="C572" t="s">
        <v>4786</v>
      </c>
      <c r="D572" t="str">
        <f>IFERROR('All Plates'!K568,"Not Binding")</f>
        <v>Not Binding</v>
      </c>
      <c r="E572" t="str">
        <f>IF(ISNUMBER(SEARCH("Waterlogsy",VLOOKUP(A572,'FBS input file'!A:I,9,0))),"Yes","No")</f>
        <v>No</v>
      </c>
      <c r="F572" t="str">
        <f>IF(ISNUMBER(SEARCH("T2",VLOOKUP(A572,'FBS input file'!A:I,9,0))),"Yes","No")</f>
        <v>No</v>
      </c>
      <c r="G572" t="str">
        <f>IF(ISNUMBER(SEARCH("1D",VLOOKUP(A572,'FBS input file'!A:I,9,0))),"Yes","No")</f>
        <v>No</v>
      </c>
      <c r="H572" s="57">
        <f>IFERROR(_xlfn.NUMBERVALUE(VLOOKUP(A572,'FBS input file'!A:M,13,0)),0)</f>
        <v>0</v>
      </c>
      <c r="I572" s="55">
        <f>IFERROR(_xlfn.NUMBERVALUE(VLOOKUP(A572,'FBS input file'!A:M,11,0)),0)</f>
        <v>0</v>
      </c>
      <c r="J572" s="76" cm="1">
        <f t="array" aca="1" ref="J572" ca="1">IFERROR(ROUND(LOOKUP(9.99999999999999E+307,--MID(VLOOKUP(A572,'FBS input file'!A:L,10,0),MIN(FIND({0,1,2,3,4,5,6,7,8,9},VLOOKUP(A572,'FBS input file'!A:L,10,0)&amp;"0123456789")),ROW(INDIRECT("1:20")))),0),0)</f>
        <v>0</v>
      </c>
      <c r="K572" t="str" cm="1">
        <f t="array" ref="K572">_xlfn.IFS(ISNUMBER(SEARCH("*severe*",VLOOKUP(A572,'FBS input file'!A:M,10,0)))=TRUE,"Severe LB",ISNUMBER(SEARCH("*LB*",VLOOKUP(A572,'FBS input file'!A:M,10,0)))=TRUE,"LB",ISNUMBER(SEARCH("*LB*",VLOOKUP(A572,'FBS input file'!A:M,10,0)))=FALSE,"No")</f>
        <v>No</v>
      </c>
      <c r="L572" t="str" cm="1">
        <f t="array" ref="L572">IF(D572="Binding",IFERROR(_xlfn.IFS(AND(H572&gt;=$H$1,I572&gt;=$I$1),"Binding",AND(H572&gt;=$H$1,OR(J572&gt;=$J$1,K572="LB")),"Binding",AND(I572&gt;=$I$1,OR(J572&gt;=$J$1,K572="LB")),"Binding",K572="Severe LB","Binding"),"Not Binding"),"-")</f>
        <v>-</v>
      </c>
      <c r="M572">
        <f>IFERROR(_xlfn.NUMBERVALUE(VLOOKUP(A572,'FBS input file'!A:L,12,0)),"No")</f>
        <v>0</v>
      </c>
      <c r="N572" t="str">
        <f>VLOOKUP(A572,'All Plates'!A:K,3,0)</f>
        <v>Consistent Expert</v>
      </c>
      <c r="O572" t="str">
        <f>VLOOKUP(A572,'All Plates'!A:K,7,0)</f>
        <v>high purity*</v>
      </c>
      <c r="P572">
        <f t="shared" si="27"/>
        <v>-10000</v>
      </c>
      <c r="Q572" s="53">
        <f t="shared" si="28"/>
        <v>0</v>
      </c>
    </row>
    <row r="573" spans="1:17" x14ac:dyDescent="0.25">
      <c r="A573" t="str">
        <f>'All Plates'!A569</f>
        <v>P6_H04</v>
      </c>
      <c r="B573" s="5" t="str">
        <f>'All Plates'!J569</f>
        <v>9990531651</v>
      </c>
      <c r="C573" t="s">
        <v>4787</v>
      </c>
      <c r="D573" t="str">
        <f>IFERROR('All Plates'!K569,"Not Binding")</f>
        <v>Not Binding</v>
      </c>
      <c r="E573" t="str">
        <f>IF(ISNUMBER(SEARCH("Waterlogsy",VLOOKUP(A573,'FBS input file'!A:I,9,0))),"Yes","No")</f>
        <v>No</v>
      </c>
      <c r="F573" t="str">
        <f>IF(ISNUMBER(SEARCH("T2",VLOOKUP(A573,'FBS input file'!A:I,9,0))),"Yes","No")</f>
        <v>No</v>
      </c>
      <c r="G573" t="str">
        <f>IF(ISNUMBER(SEARCH("1D",VLOOKUP(A573,'FBS input file'!A:I,9,0))),"Yes","No")</f>
        <v>No</v>
      </c>
      <c r="H573" s="57">
        <f>IFERROR(_xlfn.NUMBERVALUE(VLOOKUP(A573,'FBS input file'!A:M,13,0)),0)</f>
        <v>0</v>
      </c>
      <c r="I573" s="55">
        <f>IFERROR(_xlfn.NUMBERVALUE(VLOOKUP(A573,'FBS input file'!A:M,11,0)),0)</f>
        <v>0</v>
      </c>
      <c r="J573" s="76" cm="1">
        <f t="array" aca="1" ref="J573" ca="1">IFERROR(ROUND(LOOKUP(9.99999999999999E+307,--MID(VLOOKUP(A573,'FBS input file'!A:L,10,0),MIN(FIND({0,1,2,3,4,5,6,7,8,9},VLOOKUP(A573,'FBS input file'!A:L,10,0)&amp;"0123456789")),ROW(INDIRECT("1:20")))),0),0)</f>
        <v>0</v>
      </c>
      <c r="K573" t="str" cm="1">
        <f t="array" ref="K573">_xlfn.IFS(ISNUMBER(SEARCH("*severe*",VLOOKUP(A573,'FBS input file'!A:M,10,0)))=TRUE,"Severe LB",ISNUMBER(SEARCH("*LB*",VLOOKUP(A573,'FBS input file'!A:M,10,0)))=TRUE,"LB",ISNUMBER(SEARCH("*LB*",VLOOKUP(A573,'FBS input file'!A:M,10,0)))=FALSE,"No")</f>
        <v>No</v>
      </c>
      <c r="L573" t="str" cm="1">
        <f t="array" ref="L573">IF(D573="Binding",IFERROR(_xlfn.IFS(AND(H573&gt;=$H$1,I573&gt;=$I$1),"Binding",AND(H573&gt;=$H$1,OR(J573&gt;=$J$1,K573="LB")),"Binding",AND(I573&gt;=$I$1,OR(J573&gt;=$J$1,K573="LB")),"Binding",K573="Severe LB","Binding"),"Not Binding"),"-")</f>
        <v>-</v>
      </c>
      <c r="M573">
        <f>IFERROR(_xlfn.NUMBERVALUE(VLOOKUP(A573,'FBS input file'!A:L,12,0)),"No")</f>
        <v>0</v>
      </c>
      <c r="N573" t="str">
        <f>VLOOKUP(A573,'All Plates'!A:K,3,0)</f>
        <v>Inconsistent Expert</v>
      </c>
      <c r="O573" t="str">
        <f>VLOOKUP(A573,'All Plates'!A:K,7,0)</f>
        <v>addtional signals or too few signals</v>
      </c>
      <c r="P573">
        <f t="shared" si="27"/>
        <v>-10000</v>
      </c>
      <c r="Q573" s="53">
        <f t="shared" si="28"/>
        <v>0</v>
      </c>
    </row>
    <row r="574" spans="1:17" x14ac:dyDescent="0.25">
      <c r="A574" t="str">
        <f>'All Plates'!A570</f>
        <v>P6_H05</v>
      </c>
      <c r="B574" s="5" t="str">
        <f>'All Plates'!J570</f>
        <v>9990531652</v>
      </c>
      <c r="C574" t="s">
        <v>4788</v>
      </c>
      <c r="D574" t="str">
        <f>IFERROR('All Plates'!K570,"Not Binding")</f>
        <v>Not Binding</v>
      </c>
      <c r="E574" t="str">
        <f>IF(ISNUMBER(SEARCH("Waterlogsy",VLOOKUP(A574,'FBS input file'!A:I,9,0))),"Yes","No")</f>
        <v>No</v>
      </c>
      <c r="F574" t="str">
        <f>IF(ISNUMBER(SEARCH("T2",VLOOKUP(A574,'FBS input file'!A:I,9,0))),"Yes","No")</f>
        <v>No</v>
      </c>
      <c r="G574" t="str">
        <f>IF(ISNUMBER(SEARCH("1D",VLOOKUP(A574,'FBS input file'!A:I,9,0))),"Yes","No")</f>
        <v>No</v>
      </c>
      <c r="H574" s="57">
        <f>IFERROR(_xlfn.NUMBERVALUE(VLOOKUP(A574,'FBS input file'!A:M,13,0)),0)</f>
        <v>0</v>
      </c>
      <c r="I574" s="55">
        <f>IFERROR(_xlfn.NUMBERVALUE(VLOOKUP(A574,'FBS input file'!A:M,11,0)),0)</f>
        <v>0</v>
      </c>
      <c r="J574" s="76" cm="1">
        <f t="array" aca="1" ref="J574" ca="1">IFERROR(ROUND(LOOKUP(9.99999999999999E+307,--MID(VLOOKUP(A574,'FBS input file'!A:L,10,0),MIN(FIND({0,1,2,3,4,5,6,7,8,9},VLOOKUP(A574,'FBS input file'!A:L,10,0)&amp;"0123456789")),ROW(INDIRECT("1:20")))),0),0)</f>
        <v>0</v>
      </c>
      <c r="K574" t="str" cm="1">
        <f t="array" ref="K574">_xlfn.IFS(ISNUMBER(SEARCH("*severe*",VLOOKUP(A574,'FBS input file'!A:M,10,0)))=TRUE,"Severe LB",ISNUMBER(SEARCH("*LB*",VLOOKUP(A574,'FBS input file'!A:M,10,0)))=TRUE,"LB",ISNUMBER(SEARCH("*LB*",VLOOKUP(A574,'FBS input file'!A:M,10,0)))=FALSE,"No")</f>
        <v>No</v>
      </c>
      <c r="L574" t="str" cm="1">
        <f t="array" ref="L574">IF(D574="Binding",IFERROR(_xlfn.IFS(AND(H574&gt;=$H$1,I574&gt;=$I$1),"Binding",AND(H574&gt;=$H$1,OR(J574&gt;=$J$1,K574="LB")),"Binding",AND(I574&gt;=$I$1,OR(J574&gt;=$J$1,K574="LB")),"Binding",K574="Severe LB","Binding"),"Not Binding"),"-")</f>
        <v>-</v>
      </c>
      <c r="M574">
        <f>IFERROR(_xlfn.NUMBERVALUE(VLOOKUP(A574,'FBS input file'!A:L,12,0)),"No")</f>
        <v>0</v>
      </c>
      <c r="N574" t="str">
        <f>VLOOKUP(A574,'All Plates'!A:K,3,0)</f>
        <v>Consistent Expert</v>
      </c>
      <c r="O574" t="str">
        <f>VLOOKUP(A574,'All Plates'!A:K,7,0)</f>
        <v>addtional signals or too few signals</v>
      </c>
      <c r="P574">
        <f t="shared" si="27"/>
        <v>-10000</v>
      </c>
      <c r="Q574" s="53">
        <f t="shared" si="28"/>
        <v>0</v>
      </c>
    </row>
    <row r="575" spans="1:17" x14ac:dyDescent="0.25">
      <c r="A575" t="str">
        <f>'All Plates'!A571</f>
        <v>P6_H06</v>
      </c>
      <c r="B575" s="5" t="str">
        <f>'All Plates'!J571</f>
        <v>9990531653</v>
      </c>
      <c r="C575" t="s">
        <v>4789</v>
      </c>
      <c r="D575" t="str">
        <f>IFERROR('All Plates'!K571,"Not Binding")</f>
        <v>Not Binding</v>
      </c>
      <c r="E575" t="str">
        <f>IF(ISNUMBER(SEARCH("Waterlogsy",VLOOKUP(A575,'FBS input file'!A:I,9,0))),"Yes","No")</f>
        <v>No</v>
      </c>
      <c r="F575" t="str">
        <f>IF(ISNUMBER(SEARCH("T2",VLOOKUP(A575,'FBS input file'!A:I,9,0))),"Yes","No")</f>
        <v>No</v>
      </c>
      <c r="G575" t="str">
        <f>IF(ISNUMBER(SEARCH("1D",VLOOKUP(A575,'FBS input file'!A:I,9,0))),"Yes","No")</f>
        <v>No</v>
      </c>
      <c r="H575" s="57">
        <f>IFERROR(_xlfn.NUMBERVALUE(VLOOKUP(A575,'FBS input file'!A:M,13,0)),0)</f>
        <v>0</v>
      </c>
      <c r="I575" s="55">
        <f>IFERROR(_xlfn.NUMBERVALUE(VLOOKUP(A575,'FBS input file'!A:M,11,0)),0)</f>
        <v>0</v>
      </c>
      <c r="J575" s="76" cm="1">
        <f t="array" aca="1" ref="J575" ca="1">IFERROR(ROUND(LOOKUP(9.99999999999999E+307,--MID(VLOOKUP(A575,'FBS input file'!A:L,10,0),MIN(FIND({0,1,2,3,4,5,6,7,8,9},VLOOKUP(A575,'FBS input file'!A:L,10,0)&amp;"0123456789")),ROW(INDIRECT("1:20")))),0),0)</f>
        <v>0</v>
      </c>
      <c r="K575" t="str" cm="1">
        <f t="array" ref="K575">_xlfn.IFS(ISNUMBER(SEARCH("*severe*",VLOOKUP(A575,'FBS input file'!A:M,10,0)))=TRUE,"Severe LB",ISNUMBER(SEARCH("*LB*",VLOOKUP(A575,'FBS input file'!A:M,10,0)))=TRUE,"LB",ISNUMBER(SEARCH("*LB*",VLOOKUP(A575,'FBS input file'!A:M,10,0)))=FALSE,"No")</f>
        <v>No</v>
      </c>
      <c r="L575" t="str" cm="1">
        <f t="array" ref="L575">IF(D575="Binding",IFERROR(_xlfn.IFS(AND(H575&gt;=$H$1,I575&gt;=$I$1),"Binding",AND(H575&gt;=$H$1,OR(J575&gt;=$J$1,K575="LB")),"Binding",AND(I575&gt;=$I$1,OR(J575&gt;=$J$1,K575="LB")),"Binding",K575="Severe LB","Binding"),"Not Binding"),"-")</f>
        <v>-</v>
      </c>
      <c r="M575">
        <f>IFERROR(_xlfn.NUMBERVALUE(VLOOKUP(A575,'FBS input file'!A:L,12,0)),"No")</f>
        <v>0</v>
      </c>
      <c r="N575" t="str">
        <f>VLOOKUP(A575,'All Plates'!A:K,3,0)</f>
        <v>Consistent Expert</v>
      </c>
      <c r="O575" t="str">
        <f>VLOOKUP(A575,'All Plates'!A:K,7,0)</f>
        <v>addtional signals or too few signals</v>
      </c>
      <c r="P575">
        <f t="shared" si="27"/>
        <v>-10000</v>
      </c>
      <c r="Q575" s="53">
        <f t="shared" si="28"/>
        <v>0</v>
      </c>
    </row>
    <row r="576" spans="1:17" x14ac:dyDescent="0.25">
      <c r="A576" t="str">
        <f>'All Plates'!A572</f>
        <v>P6_H07</v>
      </c>
      <c r="B576" s="5" t="str">
        <f>'All Plates'!J572</f>
        <v>9990531654</v>
      </c>
      <c r="C576" t="s">
        <v>4790</v>
      </c>
      <c r="D576" t="str">
        <f>IFERROR('All Plates'!K572,"Not Binding")</f>
        <v>Not Binding</v>
      </c>
      <c r="E576" t="str">
        <f>IF(ISNUMBER(SEARCH("Waterlogsy",VLOOKUP(A576,'FBS input file'!A:I,9,0))),"Yes","No")</f>
        <v>No</v>
      </c>
      <c r="F576" t="str">
        <f>IF(ISNUMBER(SEARCH("T2",VLOOKUP(A576,'FBS input file'!A:I,9,0))),"Yes","No")</f>
        <v>No</v>
      </c>
      <c r="G576" t="str">
        <f>IF(ISNUMBER(SEARCH("1D",VLOOKUP(A576,'FBS input file'!A:I,9,0))),"Yes","No")</f>
        <v>No</v>
      </c>
      <c r="H576" s="57">
        <f>IFERROR(_xlfn.NUMBERVALUE(VLOOKUP(A576,'FBS input file'!A:M,13,0)),0)</f>
        <v>0</v>
      </c>
      <c r="I576" s="55">
        <f>IFERROR(_xlfn.NUMBERVALUE(VLOOKUP(A576,'FBS input file'!A:M,11,0)),0)</f>
        <v>0</v>
      </c>
      <c r="J576" s="76" cm="1">
        <f t="array" aca="1" ref="J576" ca="1">IFERROR(ROUND(LOOKUP(9.99999999999999E+307,--MID(VLOOKUP(A576,'FBS input file'!A:L,10,0),MIN(FIND({0,1,2,3,4,5,6,7,8,9},VLOOKUP(A576,'FBS input file'!A:L,10,0)&amp;"0123456789")),ROW(INDIRECT("1:20")))),0),0)</f>
        <v>0</v>
      </c>
      <c r="K576" t="str" cm="1">
        <f t="array" ref="K576">_xlfn.IFS(ISNUMBER(SEARCH("*severe*",VLOOKUP(A576,'FBS input file'!A:M,10,0)))=TRUE,"Severe LB",ISNUMBER(SEARCH("*LB*",VLOOKUP(A576,'FBS input file'!A:M,10,0)))=TRUE,"LB",ISNUMBER(SEARCH("*LB*",VLOOKUP(A576,'FBS input file'!A:M,10,0)))=FALSE,"No")</f>
        <v>No</v>
      </c>
      <c r="L576" t="str" cm="1">
        <f t="array" ref="L576">IF(D576="Binding",IFERROR(_xlfn.IFS(AND(H576&gt;=$H$1,I576&gt;=$I$1),"Binding",AND(H576&gt;=$H$1,OR(J576&gt;=$J$1,K576="LB")),"Binding",AND(I576&gt;=$I$1,OR(J576&gt;=$J$1,K576="LB")),"Binding",K576="Severe LB","Binding"),"Not Binding"),"-")</f>
        <v>-</v>
      </c>
      <c r="M576">
        <f>IFERROR(_xlfn.NUMBERVALUE(VLOOKUP(A576,'FBS input file'!A:L,12,0)),"No")</f>
        <v>0</v>
      </c>
      <c r="N576" t="str">
        <f>VLOOKUP(A576,'All Plates'!A:K,3,0)</f>
        <v>Consistent Expert</v>
      </c>
      <c r="O576" t="str">
        <f>VLOOKUP(A576,'All Plates'!A:K,7,0)</f>
        <v>high purity*</v>
      </c>
      <c r="P576">
        <f t="shared" si="27"/>
        <v>-10000</v>
      </c>
      <c r="Q576" s="53">
        <f t="shared" si="28"/>
        <v>0</v>
      </c>
    </row>
    <row r="577" spans="1:17" x14ac:dyDescent="0.25">
      <c r="A577" t="str">
        <f>'All Plates'!A573</f>
        <v>P6_H08</v>
      </c>
      <c r="B577" s="5" t="str">
        <f>'All Plates'!J573</f>
        <v>9990531655</v>
      </c>
      <c r="C577" t="s">
        <v>4791</v>
      </c>
      <c r="D577" t="str">
        <f>IFERROR('All Plates'!K573,"Not Binding")</f>
        <v>Not Binding</v>
      </c>
      <c r="E577" t="str">
        <f>IF(ISNUMBER(SEARCH("Waterlogsy",VLOOKUP(A577,'FBS input file'!A:I,9,0))),"Yes","No")</f>
        <v>No</v>
      </c>
      <c r="F577" t="str">
        <f>IF(ISNUMBER(SEARCH("T2",VLOOKUP(A577,'FBS input file'!A:I,9,0))),"Yes","No")</f>
        <v>No</v>
      </c>
      <c r="G577" t="str">
        <f>IF(ISNUMBER(SEARCH("1D",VLOOKUP(A577,'FBS input file'!A:I,9,0))),"Yes","No")</f>
        <v>No</v>
      </c>
      <c r="H577" s="57">
        <f>IFERROR(_xlfn.NUMBERVALUE(VLOOKUP(A577,'FBS input file'!A:M,13,0)),0)</f>
        <v>0</v>
      </c>
      <c r="I577" s="55">
        <f>IFERROR(_xlfn.NUMBERVALUE(VLOOKUP(A577,'FBS input file'!A:M,11,0)),0)</f>
        <v>0</v>
      </c>
      <c r="J577" s="76" cm="1">
        <f t="array" aca="1" ref="J577" ca="1">IFERROR(ROUND(LOOKUP(9.99999999999999E+307,--MID(VLOOKUP(A577,'FBS input file'!A:L,10,0),MIN(FIND({0,1,2,3,4,5,6,7,8,9},VLOOKUP(A577,'FBS input file'!A:L,10,0)&amp;"0123456789")),ROW(INDIRECT("1:20")))),0),0)</f>
        <v>0</v>
      </c>
      <c r="K577" t="str" cm="1">
        <f t="array" ref="K577">_xlfn.IFS(ISNUMBER(SEARCH("*severe*",VLOOKUP(A577,'FBS input file'!A:M,10,0)))=TRUE,"Severe LB",ISNUMBER(SEARCH("*LB*",VLOOKUP(A577,'FBS input file'!A:M,10,0)))=TRUE,"LB",ISNUMBER(SEARCH("*LB*",VLOOKUP(A577,'FBS input file'!A:M,10,0)))=FALSE,"No")</f>
        <v>No</v>
      </c>
      <c r="L577" t="str" cm="1">
        <f t="array" ref="L577">IF(D577="Binding",IFERROR(_xlfn.IFS(AND(H577&gt;=$H$1,I577&gt;=$I$1),"Binding",AND(H577&gt;=$H$1,OR(J577&gt;=$J$1,K577="LB")),"Binding",AND(I577&gt;=$I$1,OR(J577&gt;=$J$1,K577="LB")),"Binding",K577="Severe LB","Binding"),"Not Binding"),"-")</f>
        <v>-</v>
      </c>
      <c r="M577">
        <f>IFERROR(_xlfn.NUMBERVALUE(VLOOKUP(A577,'FBS input file'!A:L,12,0)),"No")</f>
        <v>0</v>
      </c>
      <c r="N577" t="str">
        <f>VLOOKUP(A577,'All Plates'!A:K,3,0)</f>
        <v>Consistent Expert</v>
      </c>
      <c r="O577" t="str">
        <f>VLOOKUP(A577,'All Plates'!A:K,7,0)</f>
        <v>high purity*</v>
      </c>
      <c r="P577">
        <f t="shared" si="27"/>
        <v>-10000</v>
      </c>
      <c r="Q577" s="53">
        <f t="shared" si="28"/>
        <v>0</v>
      </c>
    </row>
    <row r="578" spans="1:17" x14ac:dyDescent="0.25">
      <c r="A578" t="str">
        <f>'All Plates'!A574</f>
        <v>P6_H09</v>
      </c>
      <c r="B578" s="5" t="str">
        <f>'All Plates'!J574</f>
        <v>9990531656</v>
      </c>
      <c r="C578" t="s">
        <v>4792</v>
      </c>
      <c r="D578" t="str">
        <f>IFERROR('All Plates'!K574,"Not Binding")</f>
        <v>Not Binding</v>
      </c>
      <c r="E578" t="str">
        <f>IF(ISNUMBER(SEARCH("Waterlogsy",VLOOKUP(A578,'FBS input file'!A:I,9,0))),"Yes","No")</f>
        <v>No</v>
      </c>
      <c r="F578" t="str">
        <f>IF(ISNUMBER(SEARCH("T2",VLOOKUP(A578,'FBS input file'!A:I,9,0))),"Yes","No")</f>
        <v>No</v>
      </c>
      <c r="G578" t="str">
        <f>IF(ISNUMBER(SEARCH("1D",VLOOKUP(A578,'FBS input file'!A:I,9,0))),"Yes","No")</f>
        <v>No</v>
      </c>
      <c r="H578" s="57">
        <f>IFERROR(_xlfn.NUMBERVALUE(VLOOKUP(A578,'FBS input file'!A:M,13,0)),0)</f>
        <v>0</v>
      </c>
      <c r="I578" s="55">
        <f>IFERROR(_xlfn.NUMBERVALUE(VLOOKUP(A578,'FBS input file'!A:M,11,0)),0)</f>
        <v>0</v>
      </c>
      <c r="J578" s="76" cm="1">
        <f t="array" aca="1" ref="J578" ca="1">IFERROR(ROUND(LOOKUP(9.99999999999999E+307,--MID(VLOOKUP(A578,'FBS input file'!A:L,10,0),MIN(FIND({0,1,2,3,4,5,6,7,8,9},VLOOKUP(A578,'FBS input file'!A:L,10,0)&amp;"0123456789")),ROW(INDIRECT("1:20")))),0),0)</f>
        <v>0</v>
      </c>
      <c r="K578" t="str" cm="1">
        <f t="array" ref="K578">_xlfn.IFS(ISNUMBER(SEARCH("*severe*",VLOOKUP(A578,'FBS input file'!A:M,10,0)))=TRUE,"Severe LB",ISNUMBER(SEARCH("*LB*",VLOOKUP(A578,'FBS input file'!A:M,10,0)))=TRUE,"LB",ISNUMBER(SEARCH("*LB*",VLOOKUP(A578,'FBS input file'!A:M,10,0)))=FALSE,"No")</f>
        <v>No</v>
      </c>
      <c r="L578" t="str" cm="1">
        <f t="array" ref="L578">IF(D578="Binding",IFERROR(_xlfn.IFS(AND(H578&gt;=$H$1,I578&gt;=$I$1),"Binding",AND(H578&gt;=$H$1,OR(J578&gt;=$J$1,K578="LB")),"Binding",AND(I578&gt;=$I$1,OR(J578&gt;=$J$1,K578="LB")),"Binding",K578="Severe LB","Binding"),"Not Binding"),"-")</f>
        <v>-</v>
      </c>
      <c r="M578">
        <f>IFERROR(_xlfn.NUMBERVALUE(VLOOKUP(A578,'FBS input file'!A:L,12,0)),"No")</f>
        <v>0</v>
      </c>
      <c r="N578" t="str">
        <f>VLOOKUP(A578,'All Plates'!A:K,3,0)</f>
        <v>Consistent Expert</v>
      </c>
      <c r="O578" t="str">
        <f>VLOOKUP(A578,'All Plates'!A:K,7,0)</f>
        <v>high purity*</v>
      </c>
      <c r="P578">
        <f t="shared" si="27"/>
        <v>-10000</v>
      </c>
      <c r="Q578" s="53">
        <f t="shared" si="28"/>
        <v>0</v>
      </c>
    </row>
    <row r="579" spans="1:17" x14ac:dyDescent="0.25">
      <c r="A579" t="str">
        <f>'All Plates'!A575</f>
        <v>P6_H10</v>
      </c>
      <c r="B579" s="5" t="str">
        <f>'All Plates'!J575</f>
        <v>9990531657</v>
      </c>
      <c r="C579" t="s">
        <v>4793</v>
      </c>
      <c r="D579" t="str">
        <f>IFERROR('All Plates'!K575,"Not Binding")</f>
        <v>Not Binding</v>
      </c>
      <c r="E579" t="str">
        <f>IF(ISNUMBER(SEARCH("Waterlogsy",VLOOKUP(A579,'FBS input file'!A:I,9,0))),"Yes","No")</f>
        <v>No</v>
      </c>
      <c r="F579" t="str">
        <f>IF(ISNUMBER(SEARCH("T2",VLOOKUP(A579,'FBS input file'!A:I,9,0))),"Yes","No")</f>
        <v>No</v>
      </c>
      <c r="G579" t="str">
        <f>IF(ISNUMBER(SEARCH("1D",VLOOKUP(A579,'FBS input file'!A:I,9,0))),"Yes","No")</f>
        <v>No</v>
      </c>
      <c r="H579" s="57">
        <f>IFERROR(_xlfn.NUMBERVALUE(VLOOKUP(A579,'FBS input file'!A:M,13,0)),0)</f>
        <v>0</v>
      </c>
      <c r="I579" s="55">
        <f>IFERROR(_xlfn.NUMBERVALUE(VLOOKUP(A579,'FBS input file'!A:M,11,0)),0)</f>
        <v>0</v>
      </c>
      <c r="J579" s="76" cm="1">
        <f t="array" aca="1" ref="J579" ca="1">IFERROR(ROUND(LOOKUP(9.99999999999999E+307,--MID(VLOOKUP(A579,'FBS input file'!A:L,10,0),MIN(FIND({0,1,2,3,4,5,6,7,8,9},VLOOKUP(A579,'FBS input file'!A:L,10,0)&amp;"0123456789")),ROW(INDIRECT("1:20")))),0),0)</f>
        <v>0</v>
      </c>
      <c r="K579" t="str" cm="1">
        <f t="array" ref="K579">_xlfn.IFS(ISNUMBER(SEARCH("*severe*",VLOOKUP(A579,'FBS input file'!A:M,10,0)))=TRUE,"Severe LB",ISNUMBER(SEARCH("*LB*",VLOOKUP(A579,'FBS input file'!A:M,10,0)))=TRUE,"LB",ISNUMBER(SEARCH("*LB*",VLOOKUP(A579,'FBS input file'!A:M,10,0)))=FALSE,"No")</f>
        <v>No</v>
      </c>
      <c r="L579" t="str" cm="1">
        <f t="array" ref="L579">IF(D579="Binding",IFERROR(_xlfn.IFS(AND(H579&gt;=$H$1,I579&gt;=$I$1),"Binding",AND(H579&gt;=$H$1,OR(J579&gt;=$J$1,K579="LB")),"Binding",AND(I579&gt;=$I$1,OR(J579&gt;=$J$1,K579="LB")),"Binding",K579="Severe LB","Binding"),"Not Binding"),"-")</f>
        <v>-</v>
      </c>
      <c r="M579">
        <f>IFERROR(_xlfn.NUMBERVALUE(VLOOKUP(A579,'FBS input file'!A:L,12,0)),"No")</f>
        <v>0</v>
      </c>
      <c r="N579" t="str">
        <f>VLOOKUP(A579,'All Plates'!A:K,3,0)</f>
        <v>Consistent Expert</v>
      </c>
      <c r="O579" t="str">
        <f>VLOOKUP(A579,'All Plates'!A:K,7,0)</f>
        <v>high purity</v>
      </c>
      <c r="P579">
        <f t="shared" ref="P579:P642" si="29">IF(OR(E579="Yes",F579="Yes",G579="Yes"),IF(AND(D579="Binding",N579="Inconsistent Expert"),"No","Good"),-10000)</f>
        <v>-10000</v>
      </c>
      <c r="Q579" s="53">
        <f t="shared" ref="Q579:Q642" si="30">IFERROR((I579/($S$2*$R$4))*1000,"No")</f>
        <v>0</v>
      </c>
    </row>
    <row r="580" spans="1:17" x14ac:dyDescent="0.25">
      <c r="A580" t="str">
        <f>'All Plates'!A577</f>
        <v>P6_H12</v>
      </c>
      <c r="B580" s="5" t="str">
        <f>'All Plates'!J577</f>
        <v>9990531659</v>
      </c>
      <c r="C580" t="s">
        <v>4795</v>
      </c>
      <c r="D580" t="str">
        <f>IFERROR('All Plates'!K577,"Not Binding")</f>
        <v>Not Binding</v>
      </c>
      <c r="E580" t="str">
        <f>IF(ISNUMBER(SEARCH("Waterlogsy",VLOOKUP(A580,'FBS input file'!A:I,9,0))),"Yes","No")</f>
        <v>No</v>
      </c>
      <c r="F580" t="str">
        <f>IF(ISNUMBER(SEARCH("T2",VLOOKUP(A580,'FBS input file'!A:I,9,0))),"Yes","No")</f>
        <v>No</v>
      </c>
      <c r="G580" t="str">
        <f>IF(ISNUMBER(SEARCH("1D",VLOOKUP(A580,'FBS input file'!A:I,9,0))),"Yes","No")</f>
        <v>No</v>
      </c>
      <c r="H580" s="57">
        <f>IFERROR(_xlfn.NUMBERVALUE(VLOOKUP(A580,'FBS input file'!A:M,13,0)),0)</f>
        <v>0</v>
      </c>
      <c r="I580" s="55">
        <f>IFERROR(_xlfn.NUMBERVALUE(VLOOKUP(A580,'FBS input file'!A:M,11,0)),0)</f>
        <v>0</v>
      </c>
      <c r="J580" s="76" cm="1">
        <f t="array" aca="1" ref="J580" ca="1">IFERROR(ROUND(LOOKUP(9.99999999999999E+307,--MID(VLOOKUP(A580,'FBS input file'!A:L,10,0),MIN(FIND({0,1,2,3,4,5,6,7,8,9},VLOOKUP(A580,'FBS input file'!A:L,10,0)&amp;"0123456789")),ROW(INDIRECT("1:20")))),0),0)</f>
        <v>0</v>
      </c>
      <c r="K580" t="str" cm="1">
        <f t="array" ref="K580">_xlfn.IFS(ISNUMBER(SEARCH("*severe*",VLOOKUP(A580,'FBS input file'!A:M,10,0)))=TRUE,"Severe LB",ISNUMBER(SEARCH("*LB*",VLOOKUP(A580,'FBS input file'!A:M,10,0)))=TRUE,"LB",ISNUMBER(SEARCH("*LB*",VLOOKUP(A580,'FBS input file'!A:M,10,0)))=FALSE,"No")</f>
        <v>No</v>
      </c>
      <c r="L580" t="str" cm="1">
        <f t="array" ref="L580">IF(D580="Binding",IFERROR(_xlfn.IFS(AND(H580&gt;=$H$1,I580&gt;=$I$1),"Binding",AND(H580&gt;=$H$1,OR(J580&gt;=$J$1,K580="LB")),"Binding",AND(I580&gt;=$I$1,OR(J580&gt;=$J$1,K580="LB")),"Binding",K580="Severe LB","Binding"),"Not Binding"),"-")</f>
        <v>-</v>
      </c>
      <c r="M580">
        <f>IFERROR(_xlfn.NUMBERVALUE(VLOOKUP(A580,'FBS input file'!A:L,12,0)),"No")</f>
        <v>0</v>
      </c>
      <c r="N580" t="str">
        <f>VLOOKUP(A580,'All Plates'!A:K,3,0)</f>
        <v>Inconsistent Expert</v>
      </c>
      <c r="O580" t="str">
        <f>VLOOKUP(A580,'All Plates'!A:K,7,0)</f>
        <v>low solubility</v>
      </c>
      <c r="P580">
        <f t="shared" si="29"/>
        <v>-10000</v>
      </c>
      <c r="Q580" s="53">
        <f t="shared" si="30"/>
        <v>0</v>
      </c>
    </row>
    <row r="581" spans="1:17" x14ac:dyDescent="0.25">
      <c r="A581" t="str">
        <f>'All Plates'!A578</f>
        <v>P7_A01</v>
      </c>
      <c r="B581" s="5" t="str">
        <f>'All Plates'!J578</f>
        <v>0110706335</v>
      </c>
      <c r="C581" t="s">
        <v>4796</v>
      </c>
      <c r="D581" t="str">
        <f>IFERROR('All Plates'!K578,"Not Binding")</f>
        <v>Not Binding</v>
      </c>
      <c r="E581" t="str">
        <f>IF(ISNUMBER(SEARCH("Waterlogsy",VLOOKUP(A581,'FBS input file'!A:I,9,0))),"Yes","No")</f>
        <v>No</v>
      </c>
      <c r="F581" t="str">
        <f>IF(ISNUMBER(SEARCH("T2",VLOOKUP(A581,'FBS input file'!A:I,9,0))),"Yes","No")</f>
        <v>No</v>
      </c>
      <c r="G581" t="str">
        <f>IF(ISNUMBER(SEARCH("1D",VLOOKUP(A581,'FBS input file'!A:I,9,0))),"Yes","No")</f>
        <v>No</v>
      </c>
      <c r="H581" s="57">
        <f>IFERROR(_xlfn.NUMBERVALUE(VLOOKUP(A581,'FBS input file'!A:M,13,0)),0)</f>
        <v>0</v>
      </c>
      <c r="I581" s="55">
        <f>IFERROR(_xlfn.NUMBERVALUE(VLOOKUP(A581,'FBS input file'!A:M,11,0)),0)</f>
        <v>0</v>
      </c>
      <c r="J581" s="76" cm="1">
        <f t="array" aca="1" ref="J581" ca="1">IFERROR(ROUND(LOOKUP(9.99999999999999E+307,--MID(VLOOKUP(A581,'FBS input file'!A:L,10,0),MIN(FIND({0,1,2,3,4,5,6,7,8,9},VLOOKUP(A581,'FBS input file'!A:L,10,0)&amp;"0123456789")),ROW(INDIRECT("1:20")))),0),0)</f>
        <v>0</v>
      </c>
      <c r="K581" t="str" cm="1">
        <f t="array" ref="K581">_xlfn.IFS(ISNUMBER(SEARCH("*severe*",VLOOKUP(A581,'FBS input file'!A:M,10,0)))=TRUE,"Severe LB",ISNUMBER(SEARCH("*LB*",VLOOKUP(A581,'FBS input file'!A:M,10,0)))=TRUE,"LB",ISNUMBER(SEARCH("*LB*",VLOOKUP(A581,'FBS input file'!A:M,10,0)))=FALSE,"No")</f>
        <v>No</v>
      </c>
      <c r="L581" t="str" cm="1">
        <f t="array" ref="L581">IF(D581="Binding",IFERROR(_xlfn.IFS(AND(H581&gt;=$H$1,I581&gt;=$I$1),"Binding",AND(H581&gt;=$H$1,OR(J581&gt;=$J$1,K581="LB")),"Binding",AND(I581&gt;=$I$1,OR(J581&gt;=$J$1,K581="LB")),"Binding",K581="Severe LB","Binding"),"Not Binding"),"-")</f>
        <v>-</v>
      </c>
      <c r="M581">
        <f>IFERROR(_xlfn.NUMBERVALUE(VLOOKUP(A581,'FBS input file'!A:L,12,0)),"No")</f>
        <v>0</v>
      </c>
      <c r="N581" t="str">
        <f>VLOOKUP(A581,'All Plates'!A:K,3,0)</f>
        <v>Inconsistent Expert</v>
      </c>
      <c r="O581" t="str">
        <f>VLOOKUP(A581,'All Plates'!A:K,7,0)</f>
        <v>addtional signals or too few signals</v>
      </c>
      <c r="P581">
        <f t="shared" si="29"/>
        <v>-10000</v>
      </c>
      <c r="Q581" s="53">
        <f t="shared" si="30"/>
        <v>0</v>
      </c>
    </row>
    <row r="582" spans="1:17" x14ac:dyDescent="0.25">
      <c r="A582" t="str">
        <f>'All Plates'!A579</f>
        <v>P7_A02</v>
      </c>
      <c r="B582" s="5" t="str">
        <f>'All Plates'!J579</f>
        <v>0110706334</v>
      </c>
      <c r="C582" t="s">
        <v>4797</v>
      </c>
      <c r="D582" t="str">
        <f>IFERROR('All Plates'!K579,"Not Binding")</f>
        <v>Not Binding</v>
      </c>
      <c r="E582" t="str">
        <f>IF(ISNUMBER(SEARCH("Waterlogsy",VLOOKUP(A582,'FBS input file'!A:I,9,0))),"Yes","No")</f>
        <v>No</v>
      </c>
      <c r="F582" t="str">
        <f>IF(ISNUMBER(SEARCH("T2",VLOOKUP(A582,'FBS input file'!A:I,9,0))),"Yes","No")</f>
        <v>No</v>
      </c>
      <c r="G582" t="str">
        <f>IF(ISNUMBER(SEARCH("1D",VLOOKUP(A582,'FBS input file'!A:I,9,0))),"Yes","No")</f>
        <v>No</v>
      </c>
      <c r="H582" s="57">
        <f>IFERROR(_xlfn.NUMBERVALUE(VLOOKUP(A582,'FBS input file'!A:M,13,0)),0)</f>
        <v>0</v>
      </c>
      <c r="I582" s="55">
        <f>IFERROR(_xlfn.NUMBERVALUE(VLOOKUP(A582,'FBS input file'!A:M,11,0)),0)</f>
        <v>0</v>
      </c>
      <c r="J582" s="76" cm="1">
        <f t="array" aca="1" ref="J582" ca="1">IFERROR(ROUND(LOOKUP(9.99999999999999E+307,--MID(VLOOKUP(A582,'FBS input file'!A:L,10,0),MIN(FIND({0,1,2,3,4,5,6,7,8,9},VLOOKUP(A582,'FBS input file'!A:L,10,0)&amp;"0123456789")),ROW(INDIRECT("1:20")))),0),0)</f>
        <v>0</v>
      </c>
      <c r="K582" t="str" cm="1">
        <f t="array" ref="K582">_xlfn.IFS(ISNUMBER(SEARCH("*severe*",VLOOKUP(A582,'FBS input file'!A:M,10,0)))=TRUE,"Severe LB",ISNUMBER(SEARCH("*LB*",VLOOKUP(A582,'FBS input file'!A:M,10,0)))=TRUE,"LB",ISNUMBER(SEARCH("*LB*",VLOOKUP(A582,'FBS input file'!A:M,10,0)))=FALSE,"No")</f>
        <v>No</v>
      </c>
      <c r="L582" t="str" cm="1">
        <f t="array" ref="L582">IF(D582="Binding",IFERROR(_xlfn.IFS(AND(H582&gt;=$H$1,I582&gt;=$I$1),"Binding",AND(H582&gt;=$H$1,OR(J582&gt;=$J$1,K582="LB")),"Binding",AND(I582&gt;=$I$1,OR(J582&gt;=$J$1,K582="LB")),"Binding",K582="Severe LB","Binding"),"Not Binding"),"-")</f>
        <v>-</v>
      </c>
      <c r="M582">
        <f>IFERROR(_xlfn.NUMBERVALUE(VLOOKUP(A582,'FBS input file'!A:L,12,0)),"No")</f>
        <v>0</v>
      </c>
      <c r="N582" t="str">
        <f>VLOOKUP(A582,'All Plates'!A:K,3,0)</f>
        <v>Consistent Expert</v>
      </c>
      <c r="O582" t="str">
        <f>VLOOKUP(A582,'All Plates'!A:K,7,0)</f>
        <v>medium purity*</v>
      </c>
      <c r="P582">
        <f t="shared" si="29"/>
        <v>-10000</v>
      </c>
      <c r="Q582" s="53">
        <f t="shared" si="30"/>
        <v>0</v>
      </c>
    </row>
    <row r="583" spans="1:17" x14ac:dyDescent="0.25">
      <c r="A583" t="str">
        <f>'All Plates'!A580</f>
        <v>P7_A03</v>
      </c>
      <c r="B583" s="5" t="str">
        <f>'All Plates'!J580</f>
        <v>0110706333</v>
      </c>
      <c r="C583" t="s">
        <v>4798</v>
      </c>
      <c r="D583" t="str">
        <f>IFERROR('All Plates'!K580,"Not Binding")</f>
        <v>Not Binding</v>
      </c>
      <c r="E583" t="str">
        <f>IF(ISNUMBER(SEARCH("Waterlogsy",VLOOKUP(A583,'FBS input file'!A:I,9,0))),"Yes","No")</f>
        <v>No</v>
      </c>
      <c r="F583" t="str">
        <f>IF(ISNUMBER(SEARCH("T2",VLOOKUP(A583,'FBS input file'!A:I,9,0))),"Yes","No")</f>
        <v>No</v>
      </c>
      <c r="G583" t="str">
        <f>IF(ISNUMBER(SEARCH("1D",VLOOKUP(A583,'FBS input file'!A:I,9,0))),"Yes","No")</f>
        <v>No</v>
      </c>
      <c r="H583" s="57">
        <f>IFERROR(_xlfn.NUMBERVALUE(VLOOKUP(A583,'FBS input file'!A:M,13,0)),0)</f>
        <v>0</v>
      </c>
      <c r="I583" s="55">
        <f>IFERROR(_xlfn.NUMBERVALUE(VLOOKUP(A583,'FBS input file'!A:M,11,0)),0)</f>
        <v>0</v>
      </c>
      <c r="J583" s="76" cm="1">
        <f t="array" aca="1" ref="J583" ca="1">IFERROR(ROUND(LOOKUP(9.99999999999999E+307,--MID(VLOOKUP(A583,'FBS input file'!A:L,10,0),MIN(FIND({0,1,2,3,4,5,6,7,8,9},VLOOKUP(A583,'FBS input file'!A:L,10,0)&amp;"0123456789")),ROW(INDIRECT("1:20")))),0),0)</f>
        <v>0</v>
      </c>
      <c r="K583" t="str" cm="1">
        <f t="array" ref="K583">_xlfn.IFS(ISNUMBER(SEARCH("*severe*",VLOOKUP(A583,'FBS input file'!A:M,10,0)))=TRUE,"Severe LB",ISNUMBER(SEARCH("*LB*",VLOOKUP(A583,'FBS input file'!A:M,10,0)))=TRUE,"LB",ISNUMBER(SEARCH("*LB*",VLOOKUP(A583,'FBS input file'!A:M,10,0)))=FALSE,"No")</f>
        <v>No</v>
      </c>
      <c r="L583" t="str" cm="1">
        <f t="array" ref="L583">IF(D583="Binding",IFERROR(_xlfn.IFS(AND(H583&gt;=$H$1,I583&gt;=$I$1),"Binding",AND(H583&gt;=$H$1,OR(J583&gt;=$J$1,K583="LB")),"Binding",AND(I583&gt;=$I$1,OR(J583&gt;=$J$1,K583="LB")),"Binding",K583="Severe LB","Binding"),"Not Binding"),"-")</f>
        <v>-</v>
      </c>
      <c r="M583">
        <f>IFERROR(_xlfn.NUMBERVALUE(VLOOKUP(A583,'FBS input file'!A:L,12,0)),"No")</f>
        <v>0</v>
      </c>
      <c r="N583" t="str">
        <f>VLOOKUP(A583,'All Plates'!A:K,3,0)</f>
        <v>Consistent Expert</v>
      </c>
      <c r="O583" t="str">
        <f>VLOOKUP(A583,'All Plates'!A:K,7,0)</f>
        <v>medium purity*</v>
      </c>
      <c r="P583">
        <f t="shared" si="29"/>
        <v>-10000</v>
      </c>
      <c r="Q583" s="53">
        <f t="shared" si="30"/>
        <v>0</v>
      </c>
    </row>
    <row r="584" spans="1:17" x14ac:dyDescent="0.25">
      <c r="A584" t="str">
        <f>'All Plates'!A581</f>
        <v>P7_A04</v>
      </c>
      <c r="B584" s="5" t="str">
        <f>'All Plates'!J581</f>
        <v>0110706332</v>
      </c>
      <c r="C584" t="s">
        <v>4799</v>
      </c>
      <c r="D584" t="str">
        <f>IFERROR('All Plates'!K581,"Not Binding")</f>
        <v>Not Binding</v>
      </c>
      <c r="E584" t="str">
        <f>IF(ISNUMBER(SEARCH("Waterlogsy",VLOOKUP(A584,'FBS input file'!A:I,9,0))),"Yes","No")</f>
        <v>No</v>
      </c>
      <c r="F584" t="str">
        <f>IF(ISNUMBER(SEARCH("T2",VLOOKUP(A584,'FBS input file'!A:I,9,0))),"Yes","No")</f>
        <v>No</v>
      </c>
      <c r="G584" t="str">
        <f>IF(ISNUMBER(SEARCH("1D",VLOOKUP(A584,'FBS input file'!A:I,9,0))),"Yes","No")</f>
        <v>No</v>
      </c>
      <c r="H584" s="57">
        <f>IFERROR(_xlfn.NUMBERVALUE(VLOOKUP(A584,'FBS input file'!A:M,13,0)),0)</f>
        <v>0</v>
      </c>
      <c r="I584" s="55">
        <f>IFERROR(_xlfn.NUMBERVALUE(VLOOKUP(A584,'FBS input file'!A:M,11,0)),0)</f>
        <v>0</v>
      </c>
      <c r="J584" s="76" cm="1">
        <f t="array" aca="1" ref="J584" ca="1">IFERROR(ROUND(LOOKUP(9.99999999999999E+307,--MID(VLOOKUP(A584,'FBS input file'!A:L,10,0),MIN(FIND({0,1,2,3,4,5,6,7,8,9},VLOOKUP(A584,'FBS input file'!A:L,10,0)&amp;"0123456789")),ROW(INDIRECT("1:20")))),0),0)</f>
        <v>0</v>
      </c>
      <c r="K584" t="str" cm="1">
        <f t="array" ref="K584">_xlfn.IFS(ISNUMBER(SEARCH("*severe*",VLOOKUP(A584,'FBS input file'!A:M,10,0)))=TRUE,"Severe LB",ISNUMBER(SEARCH("*LB*",VLOOKUP(A584,'FBS input file'!A:M,10,0)))=TRUE,"LB",ISNUMBER(SEARCH("*LB*",VLOOKUP(A584,'FBS input file'!A:M,10,0)))=FALSE,"No")</f>
        <v>No</v>
      </c>
      <c r="L584" t="str" cm="1">
        <f t="array" ref="L584">IF(D584="Binding",IFERROR(_xlfn.IFS(AND(H584&gt;=$H$1,I584&gt;=$I$1),"Binding",AND(H584&gt;=$H$1,OR(J584&gt;=$J$1,K584="LB")),"Binding",AND(I584&gt;=$I$1,OR(J584&gt;=$J$1,K584="LB")),"Binding",K584="Severe LB","Binding"),"Not Binding"),"-")</f>
        <v>-</v>
      </c>
      <c r="M584">
        <f>IFERROR(_xlfn.NUMBERVALUE(VLOOKUP(A584,'FBS input file'!A:L,12,0)),"No")</f>
        <v>0</v>
      </c>
      <c r="N584" t="str">
        <f>VLOOKUP(A584,'All Plates'!A:K,3,0)</f>
        <v>Consistent Expert</v>
      </c>
      <c r="O584" t="str">
        <f>VLOOKUP(A584,'All Plates'!A:K,7,0)</f>
        <v>medium purity*</v>
      </c>
      <c r="P584">
        <f t="shared" si="29"/>
        <v>-10000</v>
      </c>
      <c r="Q584" s="53">
        <f t="shared" si="30"/>
        <v>0</v>
      </c>
    </row>
    <row r="585" spans="1:17" x14ac:dyDescent="0.25">
      <c r="A585" t="str">
        <f>'All Plates'!A582</f>
        <v>P7_A05</v>
      </c>
      <c r="B585" s="5" t="str">
        <f>'All Plates'!J582</f>
        <v>0110706331</v>
      </c>
      <c r="C585" t="s">
        <v>4800</v>
      </c>
      <c r="D585" t="str">
        <f>IFERROR('All Plates'!K582,"Not Binding")</f>
        <v>Not Binding</v>
      </c>
      <c r="E585" t="str">
        <f>IF(ISNUMBER(SEARCH("Waterlogsy",VLOOKUP(A585,'FBS input file'!A:I,9,0))),"Yes","No")</f>
        <v>No</v>
      </c>
      <c r="F585" t="str">
        <f>IF(ISNUMBER(SEARCH("T2",VLOOKUP(A585,'FBS input file'!A:I,9,0))),"Yes","No")</f>
        <v>No</v>
      </c>
      <c r="G585" t="str">
        <f>IF(ISNUMBER(SEARCH("1D",VLOOKUP(A585,'FBS input file'!A:I,9,0))),"Yes","No")</f>
        <v>No</v>
      </c>
      <c r="H585" s="57">
        <f>IFERROR(_xlfn.NUMBERVALUE(VLOOKUP(A585,'FBS input file'!A:M,13,0)),0)</f>
        <v>0</v>
      </c>
      <c r="I585" s="55">
        <f>IFERROR(_xlfn.NUMBERVALUE(VLOOKUP(A585,'FBS input file'!A:M,11,0)),0)</f>
        <v>0</v>
      </c>
      <c r="J585" s="76" cm="1">
        <f t="array" aca="1" ref="J585" ca="1">IFERROR(ROUND(LOOKUP(9.99999999999999E+307,--MID(VLOOKUP(A585,'FBS input file'!A:L,10,0),MIN(FIND({0,1,2,3,4,5,6,7,8,9},VLOOKUP(A585,'FBS input file'!A:L,10,0)&amp;"0123456789")),ROW(INDIRECT("1:20")))),0),0)</f>
        <v>0</v>
      </c>
      <c r="K585" t="str" cm="1">
        <f t="array" ref="K585">_xlfn.IFS(ISNUMBER(SEARCH("*severe*",VLOOKUP(A585,'FBS input file'!A:M,10,0)))=TRUE,"Severe LB",ISNUMBER(SEARCH("*LB*",VLOOKUP(A585,'FBS input file'!A:M,10,0)))=TRUE,"LB",ISNUMBER(SEARCH("*LB*",VLOOKUP(A585,'FBS input file'!A:M,10,0)))=FALSE,"No")</f>
        <v>No</v>
      </c>
      <c r="L585" t="str" cm="1">
        <f t="array" ref="L585">IF(D585="Binding",IFERROR(_xlfn.IFS(AND(H585&gt;=$H$1,I585&gt;=$I$1),"Binding",AND(H585&gt;=$H$1,OR(J585&gt;=$J$1,K585="LB")),"Binding",AND(I585&gt;=$I$1,OR(J585&gt;=$J$1,K585="LB")),"Binding",K585="Severe LB","Binding"),"Not Binding"),"-")</f>
        <v>-</v>
      </c>
      <c r="M585">
        <f>IFERROR(_xlfn.NUMBERVALUE(VLOOKUP(A585,'FBS input file'!A:L,12,0)),"No")</f>
        <v>0</v>
      </c>
      <c r="N585" t="str">
        <f>VLOOKUP(A585,'All Plates'!A:K,3,0)</f>
        <v>Inconsistent Expert</v>
      </c>
      <c r="O585" t="str">
        <f>VLOOKUP(A585,'All Plates'!A:K,7,0)</f>
        <v>low solubility</v>
      </c>
      <c r="P585">
        <f t="shared" si="29"/>
        <v>-10000</v>
      </c>
      <c r="Q585" s="53">
        <f t="shared" si="30"/>
        <v>0</v>
      </c>
    </row>
    <row r="586" spans="1:17" x14ac:dyDescent="0.25">
      <c r="A586" t="str">
        <f>'All Plates'!A583</f>
        <v>P7_A06</v>
      </c>
      <c r="B586" s="5" t="str">
        <f>'All Plates'!J583</f>
        <v>0110706330</v>
      </c>
      <c r="C586" t="s">
        <v>4801</v>
      </c>
      <c r="D586" t="str">
        <f>IFERROR('All Plates'!K583,"Not Binding")</f>
        <v>Not Binding</v>
      </c>
      <c r="E586" t="str">
        <f>IF(ISNUMBER(SEARCH("Waterlogsy",VLOOKUP(A586,'FBS input file'!A:I,9,0))),"Yes","No")</f>
        <v>No</v>
      </c>
      <c r="F586" t="str">
        <f>IF(ISNUMBER(SEARCH("T2",VLOOKUP(A586,'FBS input file'!A:I,9,0))),"Yes","No")</f>
        <v>No</v>
      </c>
      <c r="G586" t="str">
        <f>IF(ISNUMBER(SEARCH("1D",VLOOKUP(A586,'FBS input file'!A:I,9,0))),"Yes","No")</f>
        <v>No</v>
      </c>
      <c r="H586" s="57">
        <f>IFERROR(_xlfn.NUMBERVALUE(VLOOKUP(A586,'FBS input file'!A:M,13,0)),0)</f>
        <v>0</v>
      </c>
      <c r="I586" s="55">
        <f>IFERROR(_xlfn.NUMBERVALUE(VLOOKUP(A586,'FBS input file'!A:M,11,0)),0)</f>
        <v>0</v>
      </c>
      <c r="J586" s="76" cm="1">
        <f t="array" aca="1" ref="J586" ca="1">IFERROR(ROUND(LOOKUP(9.99999999999999E+307,--MID(VLOOKUP(A586,'FBS input file'!A:L,10,0),MIN(FIND({0,1,2,3,4,5,6,7,8,9},VLOOKUP(A586,'FBS input file'!A:L,10,0)&amp;"0123456789")),ROW(INDIRECT("1:20")))),0),0)</f>
        <v>0</v>
      </c>
      <c r="K586" t="str" cm="1">
        <f t="array" ref="K586">_xlfn.IFS(ISNUMBER(SEARCH("*severe*",VLOOKUP(A586,'FBS input file'!A:M,10,0)))=TRUE,"Severe LB",ISNUMBER(SEARCH("*LB*",VLOOKUP(A586,'FBS input file'!A:M,10,0)))=TRUE,"LB",ISNUMBER(SEARCH("*LB*",VLOOKUP(A586,'FBS input file'!A:M,10,0)))=FALSE,"No")</f>
        <v>No</v>
      </c>
      <c r="L586" t="str" cm="1">
        <f t="array" ref="L586">IF(D586="Binding",IFERROR(_xlfn.IFS(AND(H586&gt;=$H$1,I586&gt;=$I$1),"Binding",AND(H586&gt;=$H$1,OR(J586&gt;=$J$1,K586="LB")),"Binding",AND(I586&gt;=$I$1,OR(J586&gt;=$J$1,K586="LB")),"Binding",K586="Severe LB","Binding"),"Not Binding"),"-")</f>
        <v>-</v>
      </c>
      <c r="M586">
        <f>IFERROR(_xlfn.NUMBERVALUE(VLOOKUP(A586,'FBS input file'!A:L,12,0)),"No")</f>
        <v>0</v>
      </c>
      <c r="N586" t="str">
        <f>VLOOKUP(A586,'All Plates'!A:K,3,0)</f>
        <v>Inconsistent Expert</v>
      </c>
      <c r="O586" t="str">
        <f>VLOOKUP(A586,'All Plates'!A:K,7,0)</f>
        <v>addtional signals or too few signals</v>
      </c>
      <c r="P586">
        <f t="shared" si="29"/>
        <v>-10000</v>
      </c>
      <c r="Q586" s="53">
        <f t="shared" si="30"/>
        <v>0</v>
      </c>
    </row>
    <row r="587" spans="1:17" x14ac:dyDescent="0.25">
      <c r="A587" t="str">
        <f>'All Plates'!A584</f>
        <v>P7_A07</v>
      </c>
      <c r="B587" s="5" t="str">
        <f>'All Plates'!J584</f>
        <v>0110706329</v>
      </c>
      <c r="C587" t="s">
        <v>4802</v>
      </c>
      <c r="D587" t="str">
        <f>IFERROR('All Plates'!K584,"Not Binding")</f>
        <v>Not Binding</v>
      </c>
      <c r="E587" t="str">
        <f>IF(ISNUMBER(SEARCH("Waterlogsy",VLOOKUP(A587,'FBS input file'!A:I,9,0))),"Yes","No")</f>
        <v>No</v>
      </c>
      <c r="F587" t="str">
        <f>IF(ISNUMBER(SEARCH("T2",VLOOKUP(A587,'FBS input file'!A:I,9,0))),"Yes","No")</f>
        <v>No</v>
      </c>
      <c r="G587" t="str">
        <f>IF(ISNUMBER(SEARCH("1D",VLOOKUP(A587,'FBS input file'!A:I,9,0))),"Yes","No")</f>
        <v>No</v>
      </c>
      <c r="H587" s="57">
        <f>IFERROR(_xlfn.NUMBERVALUE(VLOOKUP(A587,'FBS input file'!A:M,13,0)),0)</f>
        <v>0</v>
      </c>
      <c r="I587" s="55">
        <f>IFERROR(_xlfn.NUMBERVALUE(VLOOKUP(A587,'FBS input file'!A:M,11,0)),0)</f>
        <v>0</v>
      </c>
      <c r="J587" s="76" cm="1">
        <f t="array" aca="1" ref="J587" ca="1">IFERROR(ROUND(LOOKUP(9.99999999999999E+307,--MID(VLOOKUP(A587,'FBS input file'!A:L,10,0),MIN(FIND({0,1,2,3,4,5,6,7,8,9},VLOOKUP(A587,'FBS input file'!A:L,10,0)&amp;"0123456789")),ROW(INDIRECT("1:20")))),0),0)</f>
        <v>0</v>
      </c>
      <c r="K587" t="str" cm="1">
        <f t="array" ref="K587">_xlfn.IFS(ISNUMBER(SEARCH("*severe*",VLOOKUP(A587,'FBS input file'!A:M,10,0)))=TRUE,"Severe LB",ISNUMBER(SEARCH("*LB*",VLOOKUP(A587,'FBS input file'!A:M,10,0)))=TRUE,"LB",ISNUMBER(SEARCH("*LB*",VLOOKUP(A587,'FBS input file'!A:M,10,0)))=FALSE,"No")</f>
        <v>No</v>
      </c>
      <c r="L587" t="str" cm="1">
        <f t="array" ref="L587">IF(D587="Binding",IFERROR(_xlfn.IFS(AND(H587&gt;=$H$1,I587&gt;=$I$1),"Binding",AND(H587&gt;=$H$1,OR(J587&gt;=$J$1,K587="LB")),"Binding",AND(I587&gt;=$I$1,OR(J587&gt;=$J$1,K587="LB")),"Binding",K587="Severe LB","Binding"),"Not Binding"),"-")</f>
        <v>-</v>
      </c>
      <c r="M587">
        <f>IFERROR(_xlfn.NUMBERVALUE(VLOOKUP(A587,'FBS input file'!A:L,12,0)),"No")</f>
        <v>0</v>
      </c>
      <c r="N587" t="str">
        <f>VLOOKUP(A587,'All Plates'!A:K,3,0)</f>
        <v>Consistent Expert</v>
      </c>
      <c r="O587" t="str">
        <f>VLOOKUP(A587,'All Plates'!A:K,7,0)</f>
        <v>medium purity*</v>
      </c>
      <c r="P587">
        <f t="shared" si="29"/>
        <v>-10000</v>
      </c>
      <c r="Q587" s="53">
        <f t="shared" si="30"/>
        <v>0</v>
      </c>
    </row>
    <row r="588" spans="1:17" x14ac:dyDescent="0.25">
      <c r="A588" t="str">
        <f>'All Plates'!A585</f>
        <v>P7_A08</v>
      </c>
      <c r="B588" s="5" t="str">
        <f>'All Plates'!J585</f>
        <v>0110706328</v>
      </c>
      <c r="C588" t="s">
        <v>4803</v>
      </c>
      <c r="D588" t="str">
        <f>IFERROR('All Plates'!K585,"Not Binding")</f>
        <v>Not Binding</v>
      </c>
      <c r="E588" t="str">
        <f>IF(ISNUMBER(SEARCH("Waterlogsy",VLOOKUP(A588,'FBS input file'!A:I,9,0))),"Yes","No")</f>
        <v>No</v>
      </c>
      <c r="F588" t="str">
        <f>IF(ISNUMBER(SEARCH("T2",VLOOKUP(A588,'FBS input file'!A:I,9,0))),"Yes","No")</f>
        <v>No</v>
      </c>
      <c r="G588" t="str">
        <f>IF(ISNUMBER(SEARCH("1D",VLOOKUP(A588,'FBS input file'!A:I,9,0))),"Yes","No")</f>
        <v>No</v>
      </c>
      <c r="H588" s="57">
        <f>IFERROR(_xlfn.NUMBERVALUE(VLOOKUP(A588,'FBS input file'!A:M,13,0)),0)</f>
        <v>0</v>
      </c>
      <c r="I588" s="55">
        <f>IFERROR(_xlfn.NUMBERVALUE(VLOOKUP(A588,'FBS input file'!A:M,11,0)),0)</f>
        <v>0</v>
      </c>
      <c r="J588" s="76" cm="1">
        <f t="array" aca="1" ref="J588" ca="1">IFERROR(ROUND(LOOKUP(9.99999999999999E+307,--MID(VLOOKUP(A588,'FBS input file'!A:L,10,0),MIN(FIND({0,1,2,3,4,5,6,7,8,9},VLOOKUP(A588,'FBS input file'!A:L,10,0)&amp;"0123456789")),ROW(INDIRECT("1:20")))),0),0)</f>
        <v>0</v>
      </c>
      <c r="K588" t="str" cm="1">
        <f t="array" ref="K588">_xlfn.IFS(ISNUMBER(SEARCH("*severe*",VLOOKUP(A588,'FBS input file'!A:M,10,0)))=TRUE,"Severe LB",ISNUMBER(SEARCH("*LB*",VLOOKUP(A588,'FBS input file'!A:M,10,0)))=TRUE,"LB",ISNUMBER(SEARCH("*LB*",VLOOKUP(A588,'FBS input file'!A:M,10,0)))=FALSE,"No")</f>
        <v>No</v>
      </c>
      <c r="L588" t="str" cm="1">
        <f t="array" ref="L588">IF(D588="Binding",IFERROR(_xlfn.IFS(AND(H588&gt;=$H$1,I588&gt;=$I$1),"Binding",AND(H588&gt;=$H$1,OR(J588&gt;=$J$1,K588="LB")),"Binding",AND(I588&gt;=$I$1,OR(J588&gt;=$J$1,K588="LB")),"Binding",K588="Severe LB","Binding"),"Not Binding"),"-")</f>
        <v>-</v>
      </c>
      <c r="M588">
        <f>IFERROR(_xlfn.NUMBERVALUE(VLOOKUP(A588,'FBS input file'!A:L,12,0)),"No")</f>
        <v>0</v>
      </c>
      <c r="N588" t="str">
        <f>VLOOKUP(A588,'All Plates'!A:K,3,0)</f>
        <v>Consistent Expert</v>
      </c>
      <c r="O588" t="str">
        <f>VLOOKUP(A588,'All Plates'!A:K,7,0)</f>
        <v>high purity*</v>
      </c>
      <c r="P588">
        <f t="shared" si="29"/>
        <v>-10000</v>
      </c>
      <c r="Q588" s="53">
        <f t="shared" si="30"/>
        <v>0</v>
      </c>
    </row>
    <row r="589" spans="1:17" x14ac:dyDescent="0.25">
      <c r="A589" t="str">
        <f>'All Plates'!A586</f>
        <v>P7_A09</v>
      </c>
      <c r="B589" s="5" t="str">
        <f>'All Plates'!J586</f>
        <v>0110706327</v>
      </c>
      <c r="C589" t="s">
        <v>4804</v>
      </c>
      <c r="D589" t="str">
        <f>IFERROR('All Plates'!K586,"Not Binding")</f>
        <v>Not Binding</v>
      </c>
      <c r="E589" t="str">
        <f>IF(ISNUMBER(SEARCH("Waterlogsy",VLOOKUP(A589,'FBS input file'!A:I,9,0))),"Yes","No")</f>
        <v>No</v>
      </c>
      <c r="F589" t="str">
        <f>IF(ISNUMBER(SEARCH("T2",VLOOKUP(A589,'FBS input file'!A:I,9,0))),"Yes","No")</f>
        <v>No</v>
      </c>
      <c r="G589" t="str">
        <f>IF(ISNUMBER(SEARCH("1D",VLOOKUP(A589,'FBS input file'!A:I,9,0))),"Yes","No")</f>
        <v>No</v>
      </c>
      <c r="H589" s="57">
        <f>IFERROR(_xlfn.NUMBERVALUE(VLOOKUP(A589,'FBS input file'!A:M,13,0)),0)</f>
        <v>0</v>
      </c>
      <c r="I589" s="55">
        <f>IFERROR(_xlfn.NUMBERVALUE(VLOOKUP(A589,'FBS input file'!A:M,11,0)),0)</f>
        <v>0</v>
      </c>
      <c r="J589" s="76" cm="1">
        <f t="array" aca="1" ref="J589" ca="1">IFERROR(ROUND(LOOKUP(9.99999999999999E+307,--MID(VLOOKUP(A589,'FBS input file'!A:L,10,0),MIN(FIND({0,1,2,3,4,5,6,7,8,9},VLOOKUP(A589,'FBS input file'!A:L,10,0)&amp;"0123456789")),ROW(INDIRECT("1:20")))),0),0)</f>
        <v>0</v>
      </c>
      <c r="K589" t="str" cm="1">
        <f t="array" ref="K589">_xlfn.IFS(ISNUMBER(SEARCH("*severe*",VLOOKUP(A589,'FBS input file'!A:M,10,0)))=TRUE,"Severe LB",ISNUMBER(SEARCH("*LB*",VLOOKUP(A589,'FBS input file'!A:M,10,0)))=TRUE,"LB",ISNUMBER(SEARCH("*LB*",VLOOKUP(A589,'FBS input file'!A:M,10,0)))=FALSE,"No")</f>
        <v>No</v>
      </c>
      <c r="L589" t="str" cm="1">
        <f t="array" ref="L589">IF(D589="Binding",IFERROR(_xlfn.IFS(AND(H589&gt;=$H$1,I589&gt;=$I$1),"Binding",AND(H589&gt;=$H$1,OR(J589&gt;=$J$1,K589="LB")),"Binding",AND(I589&gt;=$I$1,OR(J589&gt;=$J$1,K589="LB")),"Binding",K589="Severe LB","Binding"),"Not Binding"),"-")</f>
        <v>-</v>
      </c>
      <c r="M589">
        <f>IFERROR(_xlfn.NUMBERVALUE(VLOOKUP(A589,'FBS input file'!A:L,12,0)),"No")</f>
        <v>0</v>
      </c>
      <c r="N589" t="str">
        <f>VLOOKUP(A589,'All Plates'!A:K,3,0)</f>
        <v>Inconsistent Expert</v>
      </c>
      <c r="O589" t="str">
        <f>VLOOKUP(A589,'All Plates'!A:K,7,0)</f>
        <v>addtional signals or too few signals</v>
      </c>
      <c r="P589">
        <f t="shared" si="29"/>
        <v>-10000</v>
      </c>
      <c r="Q589" s="53">
        <f t="shared" si="30"/>
        <v>0</v>
      </c>
    </row>
    <row r="590" spans="1:17" x14ac:dyDescent="0.25">
      <c r="A590" t="str">
        <f>'All Plates'!A587</f>
        <v>P7_A10</v>
      </c>
      <c r="B590" s="5" t="str">
        <f>'All Plates'!J587</f>
        <v>0110706326</v>
      </c>
      <c r="C590" t="s">
        <v>4805</v>
      </c>
      <c r="D590" t="str">
        <f>IFERROR('All Plates'!K587,"Not Binding")</f>
        <v>Not Binding</v>
      </c>
      <c r="E590" t="str">
        <f>IF(ISNUMBER(SEARCH("Waterlogsy",VLOOKUP(A590,'FBS input file'!A:I,9,0))),"Yes","No")</f>
        <v>No</v>
      </c>
      <c r="F590" t="str">
        <f>IF(ISNUMBER(SEARCH("T2",VLOOKUP(A590,'FBS input file'!A:I,9,0))),"Yes","No")</f>
        <v>No</v>
      </c>
      <c r="G590" t="str">
        <f>IF(ISNUMBER(SEARCH("1D",VLOOKUP(A590,'FBS input file'!A:I,9,0))),"Yes","No")</f>
        <v>No</v>
      </c>
      <c r="H590" s="57">
        <f>IFERROR(_xlfn.NUMBERVALUE(VLOOKUP(A590,'FBS input file'!A:M,13,0)),0)</f>
        <v>0</v>
      </c>
      <c r="I590" s="55">
        <f>IFERROR(_xlfn.NUMBERVALUE(VLOOKUP(A590,'FBS input file'!A:M,11,0)),0)</f>
        <v>0</v>
      </c>
      <c r="J590" s="76" cm="1">
        <f t="array" aca="1" ref="J590" ca="1">IFERROR(ROUND(LOOKUP(9.99999999999999E+307,--MID(VLOOKUP(A590,'FBS input file'!A:L,10,0),MIN(FIND({0,1,2,3,4,5,6,7,8,9},VLOOKUP(A590,'FBS input file'!A:L,10,0)&amp;"0123456789")),ROW(INDIRECT("1:20")))),0),0)</f>
        <v>0</v>
      </c>
      <c r="K590" t="str" cm="1">
        <f t="array" ref="K590">_xlfn.IFS(ISNUMBER(SEARCH("*severe*",VLOOKUP(A590,'FBS input file'!A:M,10,0)))=TRUE,"Severe LB",ISNUMBER(SEARCH("*LB*",VLOOKUP(A590,'FBS input file'!A:M,10,0)))=TRUE,"LB",ISNUMBER(SEARCH("*LB*",VLOOKUP(A590,'FBS input file'!A:M,10,0)))=FALSE,"No")</f>
        <v>No</v>
      </c>
      <c r="L590" t="str" cm="1">
        <f t="array" ref="L590">IF(D590="Binding",IFERROR(_xlfn.IFS(AND(H590&gt;=$H$1,I590&gt;=$I$1),"Binding",AND(H590&gt;=$H$1,OR(J590&gt;=$J$1,K590="LB")),"Binding",AND(I590&gt;=$I$1,OR(J590&gt;=$J$1,K590="LB")),"Binding",K590="Severe LB","Binding"),"Not Binding"),"-")</f>
        <v>-</v>
      </c>
      <c r="M590">
        <f>IFERROR(_xlfn.NUMBERVALUE(VLOOKUP(A590,'FBS input file'!A:L,12,0)),"No")</f>
        <v>0</v>
      </c>
      <c r="N590" t="str">
        <f>VLOOKUP(A590,'All Plates'!A:K,3,0)</f>
        <v>Consistent Expert</v>
      </c>
      <c r="O590" t="str">
        <f>VLOOKUP(A590,'All Plates'!A:K,7,0)</f>
        <v>medium purity*</v>
      </c>
      <c r="P590">
        <f t="shared" si="29"/>
        <v>-10000</v>
      </c>
      <c r="Q590" s="53">
        <f t="shared" si="30"/>
        <v>0</v>
      </c>
    </row>
    <row r="591" spans="1:17" x14ac:dyDescent="0.25">
      <c r="A591" t="str">
        <f>'All Plates'!A588</f>
        <v>P7_A11</v>
      </c>
      <c r="B591" s="5" t="str">
        <f>'All Plates'!J588</f>
        <v>0110706325</v>
      </c>
      <c r="C591" t="s">
        <v>4806</v>
      </c>
      <c r="D591" t="str">
        <f>IFERROR('All Plates'!K588,"Not Binding")</f>
        <v>Not Binding</v>
      </c>
      <c r="E591" t="str">
        <f>IF(ISNUMBER(SEARCH("Waterlogsy",VLOOKUP(A591,'FBS input file'!A:I,9,0))),"Yes","No")</f>
        <v>No</v>
      </c>
      <c r="F591" t="str">
        <f>IF(ISNUMBER(SEARCH("T2",VLOOKUP(A591,'FBS input file'!A:I,9,0))),"Yes","No")</f>
        <v>No</v>
      </c>
      <c r="G591" t="str">
        <f>IF(ISNUMBER(SEARCH("1D",VLOOKUP(A591,'FBS input file'!A:I,9,0))),"Yes","No")</f>
        <v>No</v>
      </c>
      <c r="H591" s="57">
        <f>IFERROR(_xlfn.NUMBERVALUE(VLOOKUP(A591,'FBS input file'!A:M,13,0)),0)</f>
        <v>0</v>
      </c>
      <c r="I591" s="55">
        <f>IFERROR(_xlfn.NUMBERVALUE(VLOOKUP(A591,'FBS input file'!A:M,11,0)),0)</f>
        <v>0</v>
      </c>
      <c r="J591" s="76" cm="1">
        <f t="array" aca="1" ref="J591" ca="1">IFERROR(ROUND(LOOKUP(9.99999999999999E+307,--MID(VLOOKUP(A591,'FBS input file'!A:L,10,0),MIN(FIND({0,1,2,3,4,5,6,7,8,9},VLOOKUP(A591,'FBS input file'!A:L,10,0)&amp;"0123456789")),ROW(INDIRECT("1:20")))),0),0)</f>
        <v>0</v>
      </c>
      <c r="K591" t="str" cm="1">
        <f t="array" ref="K591">_xlfn.IFS(ISNUMBER(SEARCH("*severe*",VLOOKUP(A591,'FBS input file'!A:M,10,0)))=TRUE,"Severe LB",ISNUMBER(SEARCH("*LB*",VLOOKUP(A591,'FBS input file'!A:M,10,0)))=TRUE,"LB",ISNUMBER(SEARCH("*LB*",VLOOKUP(A591,'FBS input file'!A:M,10,0)))=FALSE,"No")</f>
        <v>No</v>
      </c>
      <c r="L591" t="str" cm="1">
        <f t="array" ref="L591">IF(D591="Binding",IFERROR(_xlfn.IFS(AND(H591&gt;=$H$1,I591&gt;=$I$1),"Binding",AND(H591&gt;=$H$1,OR(J591&gt;=$J$1,K591="LB")),"Binding",AND(I591&gt;=$I$1,OR(J591&gt;=$J$1,K591="LB")),"Binding",K591="Severe LB","Binding"),"Not Binding"),"-")</f>
        <v>-</v>
      </c>
      <c r="M591">
        <f>IFERROR(_xlfn.NUMBERVALUE(VLOOKUP(A591,'FBS input file'!A:L,12,0)),"No")</f>
        <v>0</v>
      </c>
      <c r="N591" t="str">
        <f>VLOOKUP(A591,'All Plates'!A:K,3,0)</f>
        <v>Consistent Expert</v>
      </c>
      <c r="O591" t="str">
        <f>VLOOKUP(A591,'All Plates'!A:K,7,0)</f>
        <v>addtional signals or too few signals</v>
      </c>
      <c r="P591">
        <f t="shared" si="29"/>
        <v>-10000</v>
      </c>
      <c r="Q591" s="53">
        <f t="shared" si="30"/>
        <v>0</v>
      </c>
    </row>
    <row r="592" spans="1:17" x14ac:dyDescent="0.25">
      <c r="A592" t="str">
        <f>'All Plates'!A589</f>
        <v>P7_A12</v>
      </c>
      <c r="B592" s="5" t="str">
        <f>'All Plates'!J589</f>
        <v>0110706324</v>
      </c>
      <c r="C592" t="s">
        <v>4807</v>
      </c>
      <c r="D592" t="str">
        <f>IFERROR('All Plates'!K589,"Not Binding")</f>
        <v>Not Binding</v>
      </c>
      <c r="E592" t="str">
        <f>IF(ISNUMBER(SEARCH("Waterlogsy",VLOOKUP(A592,'FBS input file'!A:I,9,0))),"Yes","No")</f>
        <v>No</v>
      </c>
      <c r="F592" t="str">
        <f>IF(ISNUMBER(SEARCH("T2",VLOOKUP(A592,'FBS input file'!A:I,9,0))),"Yes","No")</f>
        <v>No</v>
      </c>
      <c r="G592" t="str">
        <f>IF(ISNUMBER(SEARCH("1D",VLOOKUP(A592,'FBS input file'!A:I,9,0))),"Yes","No")</f>
        <v>No</v>
      </c>
      <c r="H592" s="57">
        <f>IFERROR(_xlfn.NUMBERVALUE(VLOOKUP(A592,'FBS input file'!A:M,13,0)),0)</f>
        <v>0</v>
      </c>
      <c r="I592" s="55">
        <f>IFERROR(_xlfn.NUMBERVALUE(VLOOKUP(A592,'FBS input file'!A:M,11,0)),0)</f>
        <v>0</v>
      </c>
      <c r="J592" s="76" cm="1">
        <f t="array" aca="1" ref="J592" ca="1">IFERROR(ROUND(LOOKUP(9.99999999999999E+307,--MID(VLOOKUP(A592,'FBS input file'!A:L,10,0),MIN(FIND({0,1,2,3,4,5,6,7,8,9},VLOOKUP(A592,'FBS input file'!A:L,10,0)&amp;"0123456789")),ROW(INDIRECT("1:20")))),0),0)</f>
        <v>0</v>
      </c>
      <c r="K592" t="str" cm="1">
        <f t="array" ref="K592">_xlfn.IFS(ISNUMBER(SEARCH("*severe*",VLOOKUP(A592,'FBS input file'!A:M,10,0)))=TRUE,"Severe LB",ISNUMBER(SEARCH("*LB*",VLOOKUP(A592,'FBS input file'!A:M,10,0)))=TRUE,"LB",ISNUMBER(SEARCH("*LB*",VLOOKUP(A592,'FBS input file'!A:M,10,0)))=FALSE,"No")</f>
        <v>No</v>
      </c>
      <c r="L592" t="str" cm="1">
        <f t="array" ref="L592">IF(D592="Binding",IFERROR(_xlfn.IFS(AND(H592&gt;=$H$1,I592&gt;=$I$1),"Binding",AND(H592&gt;=$H$1,OR(J592&gt;=$J$1,K592="LB")),"Binding",AND(I592&gt;=$I$1,OR(J592&gt;=$J$1,K592="LB")),"Binding",K592="Severe LB","Binding"),"Not Binding"),"-")</f>
        <v>-</v>
      </c>
      <c r="M592">
        <f>IFERROR(_xlfn.NUMBERVALUE(VLOOKUP(A592,'FBS input file'!A:L,12,0)),"No")</f>
        <v>0</v>
      </c>
      <c r="N592" t="str">
        <f>VLOOKUP(A592,'All Plates'!A:K,3,0)</f>
        <v>Consistent Expert</v>
      </c>
      <c r="O592" t="str">
        <f>VLOOKUP(A592,'All Plates'!A:K,7,0)</f>
        <v>high purity*</v>
      </c>
      <c r="P592">
        <f t="shared" si="29"/>
        <v>-10000</v>
      </c>
      <c r="Q592" s="53">
        <f t="shared" si="30"/>
        <v>0</v>
      </c>
    </row>
    <row r="593" spans="1:17" x14ac:dyDescent="0.25">
      <c r="A593" t="str">
        <f>'All Plates'!A590</f>
        <v>P7_B01</v>
      </c>
      <c r="B593" s="5" t="str">
        <f>'All Plates'!J590</f>
        <v>0110706312</v>
      </c>
      <c r="C593" t="s">
        <v>4808</v>
      </c>
      <c r="D593" t="str">
        <f>IFERROR('All Plates'!K590,"Not Binding")</f>
        <v>Not Binding</v>
      </c>
      <c r="E593" t="str">
        <f>IF(ISNUMBER(SEARCH("Waterlogsy",VLOOKUP(A593,'FBS input file'!A:I,9,0))),"Yes","No")</f>
        <v>No</v>
      </c>
      <c r="F593" t="str">
        <f>IF(ISNUMBER(SEARCH("T2",VLOOKUP(A593,'FBS input file'!A:I,9,0))),"Yes","No")</f>
        <v>No</v>
      </c>
      <c r="G593" t="str">
        <f>IF(ISNUMBER(SEARCH("1D",VLOOKUP(A593,'FBS input file'!A:I,9,0))),"Yes","No")</f>
        <v>No</v>
      </c>
      <c r="H593" s="57">
        <f>IFERROR(_xlfn.NUMBERVALUE(VLOOKUP(A593,'FBS input file'!A:M,13,0)),0)</f>
        <v>0</v>
      </c>
      <c r="I593" s="55">
        <f>IFERROR(_xlfn.NUMBERVALUE(VLOOKUP(A593,'FBS input file'!A:M,11,0)),0)</f>
        <v>0</v>
      </c>
      <c r="J593" s="76" cm="1">
        <f t="array" aca="1" ref="J593" ca="1">IFERROR(ROUND(LOOKUP(9.99999999999999E+307,--MID(VLOOKUP(A593,'FBS input file'!A:L,10,0),MIN(FIND({0,1,2,3,4,5,6,7,8,9},VLOOKUP(A593,'FBS input file'!A:L,10,0)&amp;"0123456789")),ROW(INDIRECT("1:20")))),0),0)</f>
        <v>0</v>
      </c>
      <c r="K593" t="str" cm="1">
        <f t="array" ref="K593">_xlfn.IFS(ISNUMBER(SEARCH("*severe*",VLOOKUP(A593,'FBS input file'!A:M,10,0)))=TRUE,"Severe LB",ISNUMBER(SEARCH("*LB*",VLOOKUP(A593,'FBS input file'!A:M,10,0)))=TRUE,"LB",ISNUMBER(SEARCH("*LB*",VLOOKUP(A593,'FBS input file'!A:M,10,0)))=FALSE,"No")</f>
        <v>No</v>
      </c>
      <c r="L593" t="str" cm="1">
        <f t="array" ref="L593">IF(D593="Binding",IFERROR(_xlfn.IFS(AND(H593&gt;=$H$1,I593&gt;=$I$1),"Binding",AND(H593&gt;=$H$1,OR(J593&gt;=$J$1,K593="LB")),"Binding",AND(I593&gt;=$I$1,OR(J593&gt;=$J$1,K593="LB")),"Binding",K593="Severe LB","Binding"),"Not Binding"),"-")</f>
        <v>-</v>
      </c>
      <c r="M593">
        <f>IFERROR(_xlfn.NUMBERVALUE(VLOOKUP(A593,'FBS input file'!A:L,12,0)),"No")</f>
        <v>0</v>
      </c>
      <c r="N593" t="str">
        <f>VLOOKUP(A593,'All Plates'!A:K,3,0)</f>
        <v>Inconsistent Expert</v>
      </c>
      <c r="O593" t="str">
        <f>VLOOKUP(A593,'All Plates'!A:K,7,0)</f>
        <v>low solubility</v>
      </c>
      <c r="P593">
        <f t="shared" si="29"/>
        <v>-10000</v>
      </c>
      <c r="Q593" s="53">
        <f t="shared" si="30"/>
        <v>0</v>
      </c>
    </row>
    <row r="594" spans="1:17" x14ac:dyDescent="0.25">
      <c r="A594" t="str">
        <f>'All Plates'!A591</f>
        <v>P7_B02</v>
      </c>
      <c r="B594" s="5" t="str">
        <f>'All Plates'!J591</f>
        <v>0110706313</v>
      </c>
      <c r="C594" t="s">
        <v>4809</v>
      </c>
      <c r="D594" t="str">
        <f>IFERROR('All Plates'!K591,"Not Binding")</f>
        <v>Not Binding</v>
      </c>
      <c r="E594" t="str">
        <f>IF(ISNUMBER(SEARCH("Waterlogsy",VLOOKUP(A594,'FBS input file'!A:I,9,0))),"Yes","No")</f>
        <v>No</v>
      </c>
      <c r="F594" t="str">
        <f>IF(ISNUMBER(SEARCH("T2",VLOOKUP(A594,'FBS input file'!A:I,9,0))),"Yes","No")</f>
        <v>No</v>
      </c>
      <c r="G594" t="str">
        <f>IF(ISNUMBER(SEARCH("1D",VLOOKUP(A594,'FBS input file'!A:I,9,0))),"Yes","No")</f>
        <v>No</v>
      </c>
      <c r="H594" s="57">
        <f>IFERROR(_xlfn.NUMBERVALUE(VLOOKUP(A594,'FBS input file'!A:M,13,0)),0)</f>
        <v>0</v>
      </c>
      <c r="I594" s="55">
        <f>IFERROR(_xlfn.NUMBERVALUE(VLOOKUP(A594,'FBS input file'!A:M,11,0)),0)</f>
        <v>0</v>
      </c>
      <c r="J594" s="76" cm="1">
        <f t="array" aca="1" ref="J594" ca="1">IFERROR(ROUND(LOOKUP(9.99999999999999E+307,--MID(VLOOKUP(A594,'FBS input file'!A:L,10,0),MIN(FIND({0,1,2,3,4,5,6,7,8,9},VLOOKUP(A594,'FBS input file'!A:L,10,0)&amp;"0123456789")),ROW(INDIRECT("1:20")))),0),0)</f>
        <v>0</v>
      </c>
      <c r="K594" t="str" cm="1">
        <f t="array" ref="K594">_xlfn.IFS(ISNUMBER(SEARCH("*severe*",VLOOKUP(A594,'FBS input file'!A:M,10,0)))=TRUE,"Severe LB",ISNUMBER(SEARCH("*LB*",VLOOKUP(A594,'FBS input file'!A:M,10,0)))=TRUE,"LB",ISNUMBER(SEARCH("*LB*",VLOOKUP(A594,'FBS input file'!A:M,10,0)))=FALSE,"No")</f>
        <v>No</v>
      </c>
      <c r="L594" t="str" cm="1">
        <f t="array" ref="L594">IF(D594="Binding",IFERROR(_xlfn.IFS(AND(H594&gt;=$H$1,I594&gt;=$I$1),"Binding",AND(H594&gt;=$H$1,OR(J594&gt;=$J$1,K594="LB")),"Binding",AND(I594&gt;=$I$1,OR(J594&gt;=$J$1,K594="LB")),"Binding",K594="Severe LB","Binding"),"Not Binding"),"-")</f>
        <v>-</v>
      </c>
      <c r="M594">
        <f>IFERROR(_xlfn.NUMBERVALUE(VLOOKUP(A594,'FBS input file'!A:L,12,0)),"No")</f>
        <v>0</v>
      </c>
      <c r="N594" t="str">
        <f>VLOOKUP(A594,'All Plates'!A:K,3,0)</f>
        <v>Consistent Expert</v>
      </c>
      <c r="O594" t="str">
        <f>VLOOKUP(A594,'All Plates'!A:K,7,0)</f>
        <v>high purity</v>
      </c>
      <c r="P594">
        <f t="shared" si="29"/>
        <v>-10000</v>
      </c>
      <c r="Q594" s="53">
        <f t="shared" si="30"/>
        <v>0</v>
      </c>
    </row>
    <row r="595" spans="1:17" x14ac:dyDescent="0.25">
      <c r="A595" t="str">
        <f>'All Plates'!A593</f>
        <v>P7_B04</v>
      </c>
      <c r="B595" s="5" t="str">
        <f>'All Plates'!J593</f>
        <v>0110706315</v>
      </c>
      <c r="C595" t="s">
        <v>4811</v>
      </c>
      <c r="D595" t="str">
        <f>IFERROR('All Plates'!K593,"Not Binding")</f>
        <v>Not Binding</v>
      </c>
      <c r="E595" t="str">
        <f>IF(ISNUMBER(SEARCH("Waterlogsy",VLOOKUP(A595,'FBS input file'!A:I,9,0))),"Yes","No")</f>
        <v>No</v>
      </c>
      <c r="F595" t="str">
        <f>IF(ISNUMBER(SEARCH("T2",VLOOKUP(A595,'FBS input file'!A:I,9,0))),"Yes","No")</f>
        <v>No</v>
      </c>
      <c r="G595" t="str">
        <f>IF(ISNUMBER(SEARCH("1D",VLOOKUP(A595,'FBS input file'!A:I,9,0))),"Yes","No")</f>
        <v>No</v>
      </c>
      <c r="H595" s="57">
        <f>IFERROR(_xlfn.NUMBERVALUE(VLOOKUP(A595,'FBS input file'!A:M,13,0)),0)</f>
        <v>0</v>
      </c>
      <c r="I595" s="55">
        <f>IFERROR(_xlfn.NUMBERVALUE(VLOOKUP(A595,'FBS input file'!A:M,11,0)),0)</f>
        <v>0</v>
      </c>
      <c r="J595" s="76" cm="1">
        <f t="array" aca="1" ref="J595" ca="1">IFERROR(ROUND(LOOKUP(9.99999999999999E+307,--MID(VLOOKUP(A595,'FBS input file'!A:L,10,0),MIN(FIND({0,1,2,3,4,5,6,7,8,9},VLOOKUP(A595,'FBS input file'!A:L,10,0)&amp;"0123456789")),ROW(INDIRECT("1:20")))),0),0)</f>
        <v>0</v>
      </c>
      <c r="K595" t="str" cm="1">
        <f t="array" ref="K595">_xlfn.IFS(ISNUMBER(SEARCH("*severe*",VLOOKUP(A595,'FBS input file'!A:M,10,0)))=TRUE,"Severe LB",ISNUMBER(SEARCH("*LB*",VLOOKUP(A595,'FBS input file'!A:M,10,0)))=TRUE,"LB",ISNUMBER(SEARCH("*LB*",VLOOKUP(A595,'FBS input file'!A:M,10,0)))=FALSE,"No")</f>
        <v>No</v>
      </c>
      <c r="L595" t="str" cm="1">
        <f t="array" ref="L595">IF(D595="Binding",IFERROR(_xlfn.IFS(AND(H595&gt;=$H$1,I595&gt;=$I$1),"Binding",AND(H595&gt;=$H$1,OR(J595&gt;=$J$1,K595="LB")),"Binding",AND(I595&gt;=$I$1,OR(J595&gt;=$J$1,K595="LB")),"Binding",K595="Severe LB","Binding"),"Not Binding"),"-")</f>
        <v>-</v>
      </c>
      <c r="M595">
        <f>IFERROR(_xlfn.NUMBERVALUE(VLOOKUP(A595,'FBS input file'!A:L,12,0)),"No")</f>
        <v>0</v>
      </c>
      <c r="N595" t="str">
        <f>VLOOKUP(A595,'All Plates'!A:K,3,0)</f>
        <v>Consistent Expert</v>
      </c>
      <c r="O595" t="str">
        <f>VLOOKUP(A595,'All Plates'!A:K,7,0)</f>
        <v>high purity</v>
      </c>
      <c r="P595">
        <f t="shared" si="29"/>
        <v>-10000</v>
      </c>
      <c r="Q595" s="53">
        <f t="shared" si="30"/>
        <v>0</v>
      </c>
    </row>
    <row r="596" spans="1:17" x14ac:dyDescent="0.25">
      <c r="A596" t="str">
        <f>'All Plates'!A594</f>
        <v>P7_B05</v>
      </c>
      <c r="B596" s="5" t="str">
        <f>'All Plates'!J594</f>
        <v>0110705189</v>
      </c>
      <c r="C596" t="s">
        <v>4812</v>
      </c>
      <c r="D596" t="str">
        <f>IFERROR('All Plates'!K594,"Not Binding")</f>
        <v>Not Binding</v>
      </c>
      <c r="E596" t="str">
        <f>IF(ISNUMBER(SEARCH("Waterlogsy",VLOOKUP(A596,'FBS input file'!A:I,9,0))),"Yes","No")</f>
        <v>No</v>
      </c>
      <c r="F596" t="str">
        <f>IF(ISNUMBER(SEARCH("T2",VLOOKUP(A596,'FBS input file'!A:I,9,0))),"Yes","No")</f>
        <v>No</v>
      </c>
      <c r="G596" t="str">
        <f>IF(ISNUMBER(SEARCH("1D",VLOOKUP(A596,'FBS input file'!A:I,9,0))),"Yes","No")</f>
        <v>No</v>
      </c>
      <c r="H596" s="57">
        <f>IFERROR(_xlfn.NUMBERVALUE(VLOOKUP(A596,'FBS input file'!A:M,13,0)),0)</f>
        <v>0</v>
      </c>
      <c r="I596" s="55">
        <f>IFERROR(_xlfn.NUMBERVALUE(VLOOKUP(A596,'FBS input file'!A:M,11,0)),0)</f>
        <v>0</v>
      </c>
      <c r="J596" s="76" cm="1">
        <f t="array" aca="1" ref="J596" ca="1">IFERROR(ROUND(LOOKUP(9.99999999999999E+307,--MID(VLOOKUP(A596,'FBS input file'!A:L,10,0),MIN(FIND({0,1,2,3,4,5,6,7,8,9},VLOOKUP(A596,'FBS input file'!A:L,10,0)&amp;"0123456789")),ROW(INDIRECT("1:20")))),0),0)</f>
        <v>0</v>
      </c>
      <c r="K596" t="str" cm="1">
        <f t="array" ref="K596">_xlfn.IFS(ISNUMBER(SEARCH("*severe*",VLOOKUP(A596,'FBS input file'!A:M,10,0)))=TRUE,"Severe LB",ISNUMBER(SEARCH("*LB*",VLOOKUP(A596,'FBS input file'!A:M,10,0)))=TRUE,"LB",ISNUMBER(SEARCH("*LB*",VLOOKUP(A596,'FBS input file'!A:M,10,0)))=FALSE,"No")</f>
        <v>No</v>
      </c>
      <c r="L596" t="str" cm="1">
        <f t="array" ref="L596">IF(D596="Binding",IFERROR(_xlfn.IFS(AND(H596&gt;=$H$1,I596&gt;=$I$1),"Binding",AND(H596&gt;=$H$1,OR(J596&gt;=$J$1,K596="LB")),"Binding",AND(I596&gt;=$I$1,OR(J596&gt;=$J$1,K596="LB")),"Binding",K596="Severe LB","Binding"),"Not Binding"),"-")</f>
        <v>-</v>
      </c>
      <c r="M596">
        <f>IFERROR(_xlfn.NUMBERVALUE(VLOOKUP(A596,'FBS input file'!A:L,12,0)),"No")</f>
        <v>0</v>
      </c>
      <c r="N596" t="str">
        <f>VLOOKUP(A596,'All Plates'!A:K,3,0)</f>
        <v>Consistent Expert</v>
      </c>
      <c r="O596" t="str">
        <f>VLOOKUP(A596,'All Plates'!A:K,7,0)</f>
        <v>high purity*</v>
      </c>
      <c r="P596">
        <f t="shared" si="29"/>
        <v>-10000</v>
      </c>
      <c r="Q596" s="53">
        <f t="shared" si="30"/>
        <v>0</v>
      </c>
    </row>
    <row r="597" spans="1:17" x14ac:dyDescent="0.25">
      <c r="A597" t="str">
        <f>'All Plates'!A595</f>
        <v>P7_B06</v>
      </c>
      <c r="B597" s="5" t="str">
        <f>'All Plates'!J595</f>
        <v>0110706317</v>
      </c>
      <c r="C597" t="s">
        <v>4813</v>
      </c>
      <c r="D597" t="str">
        <f>IFERROR('All Plates'!K595,"Not Binding")</f>
        <v>Not Binding</v>
      </c>
      <c r="E597" t="str">
        <f>IF(ISNUMBER(SEARCH("Waterlogsy",VLOOKUP(A597,'FBS input file'!A:I,9,0))),"Yes","No")</f>
        <v>No</v>
      </c>
      <c r="F597" t="str">
        <f>IF(ISNUMBER(SEARCH("T2",VLOOKUP(A597,'FBS input file'!A:I,9,0))),"Yes","No")</f>
        <v>No</v>
      </c>
      <c r="G597" t="str">
        <f>IF(ISNUMBER(SEARCH("1D",VLOOKUP(A597,'FBS input file'!A:I,9,0))),"Yes","No")</f>
        <v>No</v>
      </c>
      <c r="H597" s="57">
        <f>IFERROR(_xlfn.NUMBERVALUE(VLOOKUP(A597,'FBS input file'!A:M,13,0)),0)</f>
        <v>0</v>
      </c>
      <c r="I597" s="55">
        <f>IFERROR(_xlfn.NUMBERVALUE(VLOOKUP(A597,'FBS input file'!A:M,11,0)),0)</f>
        <v>0</v>
      </c>
      <c r="J597" s="76" cm="1">
        <f t="array" aca="1" ref="J597" ca="1">IFERROR(ROUND(LOOKUP(9.99999999999999E+307,--MID(VLOOKUP(A597,'FBS input file'!A:L,10,0),MIN(FIND({0,1,2,3,4,5,6,7,8,9},VLOOKUP(A597,'FBS input file'!A:L,10,0)&amp;"0123456789")),ROW(INDIRECT("1:20")))),0),0)</f>
        <v>0</v>
      </c>
      <c r="K597" t="str" cm="1">
        <f t="array" ref="K597">_xlfn.IFS(ISNUMBER(SEARCH("*severe*",VLOOKUP(A597,'FBS input file'!A:M,10,0)))=TRUE,"Severe LB",ISNUMBER(SEARCH("*LB*",VLOOKUP(A597,'FBS input file'!A:M,10,0)))=TRUE,"LB",ISNUMBER(SEARCH("*LB*",VLOOKUP(A597,'FBS input file'!A:M,10,0)))=FALSE,"No")</f>
        <v>No</v>
      </c>
      <c r="L597" t="str" cm="1">
        <f t="array" ref="L597">IF(D597="Binding",IFERROR(_xlfn.IFS(AND(H597&gt;=$H$1,I597&gt;=$I$1),"Binding",AND(H597&gt;=$H$1,OR(J597&gt;=$J$1,K597="LB")),"Binding",AND(I597&gt;=$I$1,OR(J597&gt;=$J$1,K597="LB")),"Binding",K597="Severe LB","Binding"),"Not Binding"),"-")</f>
        <v>-</v>
      </c>
      <c r="M597">
        <f>IFERROR(_xlfn.NUMBERVALUE(VLOOKUP(A597,'FBS input file'!A:L,12,0)),"No")</f>
        <v>0</v>
      </c>
      <c r="N597" t="str">
        <f>VLOOKUP(A597,'All Plates'!A:K,3,0)</f>
        <v>Consistent Expert</v>
      </c>
      <c r="O597" t="str">
        <f>VLOOKUP(A597,'All Plates'!A:K,7,0)</f>
        <v>high purity*</v>
      </c>
      <c r="P597">
        <f t="shared" si="29"/>
        <v>-10000</v>
      </c>
      <c r="Q597" s="53">
        <f t="shared" si="30"/>
        <v>0</v>
      </c>
    </row>
    <row r="598" spans="1:17" x14ac:dyDescent="0.25">
      <c r="A598" t="str">
        <f>'All Plates'!A596</f>
        <v>P7_B07</v>
      </c>
      <c r="B598" s="5" t="str">
        <f>'All Plates'!J596</f>
        <v>0110706318</v>
      </c>
      <c r="C598" t="s">
        <v>4814</v>
      </c>
      <c r="D598" t="str">
        <f>IFERROR('All Plates'!K596,"Not Binding")</f>
        <v>Not Binding</v>
      </c>
      <c r="E598" t="str">
        <f>IF(ISNUMBER(SEARCH("Waterlogsy",VLOOKUP(A598,'FBS input file'!A:I,9,0))),"Yes","No")</f>
        <v>No</v>
      </c>
      <c r="F598" t="str">
        <f>IF(ISNUMBER(SEARCH("T2",VLOOKUP(A598,'FBS input file'!A:I,9,0))),"Yes","No")</f>
        <v>No</v>
      </c>
      <c r="G598" t="str">
        <f>IF(ISNUMBER(SEARCH("1D",VLOOKUP(A598,'FBS input file'!A:I,9,0))),"Yes","No")</f>
        <v>No</v>
      </c>
      <c r="H598" s="57">
        <f>IFERROR(_xlfn.NUMBERVALUE(VLOOKUP(A598,'FBS input file'!A:M,13,0)),0)</f>
        <v>0</v>
      </c>
      <c r="I598" s="55">
        <f>IFERROR(_xlfn.NUMBERVALUE(VLOOKUP(A598,'FBS input file'!A:M,11,0)),0)</f>
        <v>0</v>
      </c>
      <c r="J598" s="76" cm="1">
        <f t="array" aca="1" ref="J598" ca="1">IFERROR(ROUND(LOOKUP(9.99999999999999E+307,--MID(VLOOKUP(A598,'FBS input file'!A:L,10,0),MIN(FIND({0,1,2,3,4,5,6,7,8,9},VLOOKUP(A598,'FBS input file'!A:L,10,0)&amp;"0123456789")),ROW(INDIRECT("1:20")))),0),0)</f>
        <v>0</v>
      </c>
      <c r="K598" t="str" cm="1">
        <f t="array" ref="K598">_xlfn.IFS(ISNUMBER(SEARCH("*severe*",VLOOKUP(A598,'FBS input file'!A:M,10,0)))=TRUE,"Severe LB",ISNUMBER(SEARCH("*LB*",VLOOKUP(A598,'FBS input file'!A:M,10,0)))=TRUE,"LB",ISNUMBER(SEARCH("*LB*",VLOOKUP(A598,'FBS input file'!A:M,10,0)))=FALSE,"No")</f>
        <v>No</v>
      </c>
      <c r="L598" t="str" cm="1">
        <f t="array" ref="L598">IF(D598="Binding",IFERROR(_xlfn.IFS(AND(H598&gt;=$H$1,I598&gt;=$I$1),"Binding",AND(H598&gt;=$H$1,OR(J598&gt;=$J$1,K598="LB")),"Binding",AND(I598&gt;=$I$1,OR(J598&gt;=$J$1,K598="LB")),"Binding",K598="Severe LB","Binding"),"Not Binding"),"-")</f>
        <v>-</v>
      </c>
      <c r="M598">
        <f>IFERROR(_xlfn.NUMBERVALUE(VLOOKUP(A598,'FBS input file'!A:L,12,0)),"No")</f>
        <v>0</v>
      </c>
      <c r="N598" t="str">
        <f>VLOOKUP(A598,'All Plates'!A:K,3,0)</f>
        <v>Consistent Expert</v>
      </c>
      <c r="O598" t="str">
        <f>VLOOKUP(A598,'All Plates'!A:K,7,0)</f>
        <v>addtional signals or too few signals</v>
      </c>
      <c r="P598">
        <f t="shared" si="29"/>
        <v>-10000</v>
      </c>
      <c r="Q598" s="53">
        <f t="shared" si="30"/>
        <v>0</v>
      </c>
    </row>
    <row r="599" spans="1:17" x14ac:dyDescent="0.25">
      <c r="A599" t="str">
        <f>'All Plates'!A597</f>
        <v>P7_B08</v>
      </c>
      <c r="B599" s="5" t="str">
        <f>'All Plates'!J597</f>
        <v>0110706319</v>
      </c>
      <c r="C599" t="s">
        <v>4815</v>
      </c>
      <c r="D599" t="str">
        <f>IFERROR('All Plates'!K597,"Not Binding")</f>
        <v>Not Binding</v>
      </c>
      <c r="E599" t="str">
        <f>IF(ISNUMBER(SEARCH("Waterlogsy",VLOOKUP(A599,'FBS input file'!A:I,9,0))),"Yes","No")</f>
        <v>No</v>
      </c>
      <c r="F599" t="str">
        <f>IF(ISNUMBER(SEARCH("T2",VLOOKUP(A599,'FBS input file'!A:I,9,0))),"Yes","No")</f>
        <v>No</v>
      </c>
      <c r="G599" t="str">
        <f>IF(ISNUMBER(SEARCH("1D",VLOOKUP(A599,'FBS input file'!A:I,9,0))),"Yes","No")</f>
        <v>No</v>
      </c>
      <c r="H599" s="57">
        <f>IFERROR(_xlfn.NUMBERVALUE(VLOOKUP(A599,'FBS input file'!A:M,13,0)),0)</f>
        <v>0</v>
      </c>
      <c r="I599" s="55">
        <f>IFERROR(_xlfn.NUMBERVALUE(VLOOKUP(A599,'FBS input file'!A:M,11,0)),0)</f>
        <v>0</v>
      </c>
      <c r="J599" s="76" cm="1">
        <f t="array" aca="1" ref="J599" ca="1">IFERROR(ROUND(LOOKUP(9.99999999999999E+307,--MID(VLOOKUP(A599,'FBS input file'!A:L,10,0),MIN(FIND({0,1,2,3,4,5,6,7,8,9},VLOOKUP(A599,'FBS input file'!A:L,10,0)&amp;"0123456789")),ROW(INDIRECT("1:20")))),0),0)</f>
        <v>0</v>
      </c>
      <c r="K599" t="str" cm="1">
        <f t="array" ref="K599">_xlfn.IFS(ISNUMBER(SEARCH("*severe*",VLOOKUP(A599,'FBS input file'!A:M,10,0)))=TRUE,"Severe LB",ISNUMBER(SEARCH("*LB*",VLOOKUP(A599,'FBS input file'!A:M,10,0)))=TRUE,"LB",ISNUMBER(SEARCH("*LB*",VLOOKUP(A599,'FBS input file'!A:M,10,0)))=FALSE,"No")</f>
        <v>No</v>
      </c>
      <c r="L599" t="str" cm="1">
        <f t="array" ref="L599">IF(D599="Binding",IFERROR(_xlfn.IFS(AND(H599&gt;=$H$1,I599&gt;=$I$1),"Binding",AND(H599&gt;=$H$1,OR(J599&gt;=$J$1,K599="LB")),"Binding",AND(I599&gt;=$I$1,OR(J599&gt;=$J$1,K599="LB")),"Binding",K599="Severe LB","Binding"),"Not Binding"),"-")</f>
        <v>-</v>
      </c>
      <c r="M599">
        <f>IFERROR(_xlfn.NUMBERVALUE(VLOOKUP(A599,'FBS input file'!A:L,12,0)),"No")</f>
        <v>0</v>
      </c>
      <c r="N599" t="str">
        <f>VLOOKUP(A599,'All Plates'!A:K,3,0)</f>
        <v>Consistent Expert</v>
      </c>
      <c r="O599" t="str">
        <f>VLOOKUP(A599,'All Plates'!A:K,7,0)</f>
        <v>high purity</v>
      </c>
      <c r="P599">
        <f t="shared" si="29"/>
        <v>-10000</v>
      </c>
      <c r="Q599" s="53">
        <f t="shared" si="30"/>
        <v>0</v>
      </c>
    </row>
    <row r="600" spans="1:17" x14ac:dyDescent="0.25">
      <c r="A600" t="str">
        <f>'All Plates'!A598</f>
        <v>P7_B09</v>
      </c>
      <c r="B600" s="5" t="str">
        <f>'All Plates'!J598</f>
        <v>0110706320</v>
      </c>
      <c r="C600" t="s">
        <v>4816</v>
      </c>
      <c r="D600" t="str">
        <f>IFERROR('All Plates'!K598,"Not Binding")</f>
        <v>Not Binding</v>
      </c>
      <c r="E600" t="str">
        <f>IF(ISNUMBER(SEARCH("Waterlogsy",VLOOKUP(A600,'FBS input file'!A:I,9,0))),"Yes","No")</f>
        <v>No</v>
      </c>
      <c r="F600" t="str">
        <f>IF(ISNUMBER(SEARCH("T2",VLOOKUP(A600,'FBS input file'!A:I,9,0))),"Yes","No")</f>
        <v>No</v>
      </c>
      <c r="G600" t="str">
        <f>IF(ISNUMBER(SEARCH("1D",VLOOKUP(A600,'FBS input file'!A:I,9,0))),"Yes","No")</f>
        <v>No</v>
      </c>
      <c r="H600" s="57">
        <f>IFERROR(_xlfn.NUMBERVALUE(VLOOKUP(A600,'FBS input file'!A:M,13,0)),0)</f>
        <v>0</v>
      </c>
      <c r="I600" s="55">
        <f>IFERROR(_xlfn.NUMBERVALUE(VLOOKUP(A600,'FBS input file'!A:M,11,0)),0)</f>
        <v>0</v>
      </c>
      <c r="J600" s="76" cm="1">
        <f t="array" aca="1" ref="J600" ca="1">IFERROR(ROUND(LOOKUP(9.99999999999999E+307,--MID(VLOOKUP(A600,'FBS input file'!A:L,10,0),MIN(FIND({0,1,2,3,4,5,6,7,8,9},VLOOKUP(A600,'FBS input file'!A:L,10,0)&amp;"0123456789")),ROW(INDIRECT("1:20")))),0),0)</f>
        <v>0</v>
      </c>
      <c r="K600" t="str" cm="1">
        <f t="array" ref="K600">_xlfn.IFS(ISNUMBER(SEARCH("*severe*",VLOOKUP(A600,'FBS input file'!A:M,10,0)))=TRUE,"Severe LB",ISNUMBER(SEARCH("*LB*",VLOOKUP(A600,'FBS input file'!A:M,10,0)))=TRUE,"LB",ISNUMBER(SEARCH("*LB*",VLOOKUP(A600,'FBS input file'!A:M,10,0)))=FALSE,"No")</f>
        <v>No</v>
      </c>
      <c r="L600" t="str" cm="1">
        <f t="array" ref="L600">IF(D600="Binding",IFERROR(_xlfn.IFS(AND(H600&gt;=$H$1,I600&gt;=$I$1),"Binding",AND(H600&gt;=$H$1,OR(J600&gt;=$J$1,K600="LB")),"Binding",AND(I600&gt;=$I$1,OR(J600&gt;=$J$1,K600="LB")),"Binding",K600="Severe LB","Binding"),"Not Binding"),"-")</f>
        <v>-</v>
      </c>
      <c r="M600">
        <f>IFERROR(_xlfn.NUMBERVALUE(VLOOKUP(A600,'FBS input file'!A:L,12,0)),"No")</f>
        <v>0</v>
      </c>
      <c r="N600" t="str">
        <f>VLOOKUP(A600,'All Plates'!A:K,3,0)</f>
        <v>Inconsistent Expert</v>
      </c>
      <c r="O600" t="str">
        <f>VLOOKUP(A600,'All Plates'!A:K,7,0)</f>
        <v>low solubility</v>
      </c>
      <c r="P600">
        <f t="shared" si="29"/>
        <v>-10000</v>
      </c>
      <c r="Q600" s="53">
        <f t="shared" si="30"/>
        <v>0</v>
      </c>
    </row>
    <row r="601" spans="1:17" x14ac:dyDescent="0.25">
      <c r="A601" t="str">
        <f>'All Plates'!A599</f>
        <v>P7_B10</v>
      </c>
      <c r="B601" s="5" t="str">
        <f>'All Plates'!J599</f>
        <v>0110706321</v>
      </c>
      <c r="C601" t="s">
        <v>4817</v>
      </c>
      <c r="D601" t="str">
        <f>IFERROR('All Plates'!K599,"Not Binding")</f>
        <v>Not Binding</v>
      </c>
      <c r="E601" t="str">
        <f>IF(ISNUMBER(SEARCH("Waterlogsy",VLOOKUP(A601,'FBS input file'!A:I,9,0))),"Yes","No")</f>
        <v>No</v>
      </c>
      <c r="F601" t="str">
        <f>IF(ISNUMBER(SEARCH("T2",VLOOKUP(A601,'FBS input file'!A:I,9,0))),"Yes","No")</f>
        <v>No</v>
      </c>
      <c r="G601" t="str">
        <f>IF(ISNUMBER(SEARCH("1D",VLOOKUP(A601,'FBS input file'!A:I,9,0))),"Yes","No")</f>
        <v>No</v>
      </c>
      <c r="H601" s="57">
        <f>IFERROR(_xlfn.NUMBERVALUE(VLOOKUP(A601,'FBS input file'!A:M,13,0)),0)</f>
        <v>0</v>
      </c>
      <c r="I601" s="55">
        <f>IFERROR(_xlfn.NUMBERVALUE(VLOOKUP(A601,'FBS input file'!A:M,11,0)),0)</f>
        <v>0</v>
      </c>
      <c r="J601" s="76" cm="1">
        <f t="array" aca="1" ref="J601" ca="1">IFERROR(ROUND(LOOKUP(9.99999999999999E+307,--MID(VLOOKUP(A601,'FBS input file'!A:L,10,0),MIN(FIND({0,1,2,3,4,5,6,7,8,9},VLOOKUP(A601,'FBS input file'!A:L,10,0)&amp;"0123456789")),ROW(INDIRECT("1:20")))),0),0)</f>
        <v>0</v>
      </c>
      <c r="K601" t="str" cm="1">
        <f t="array" ref="K601">_xlfn.IFS(ISNUMBER(SEARCH("*severe*",VLOOKUP(A601,'FBS input file'!A:M,10,0)))=TRUE,"Severe LB",ISNUMBER(SEARCH("*LB*",VLOOKUP(A601,'FBS input file'!A:M,10,0)))=TRUE,"LB",ISNUMBER(SEARCH("*LB*",VLOOKUP(A601,'FBS input file'!A:M,10,0)))=FALSE,"No")</f>
        <v>No</v>
      </c>
      <c r="L601" t="str" cm="1">
        <f t="array" ref="L601">IF(D601="Binding",IFERROR(_xlfn.IFS(AND(H601&gt;=$H$1,I601&gt;=$I$1),"Binding",AND(H601&gt;=$H$1,OR(J601&gt;=$J$1,K601="LB")),"Binding",AND(I601&gt;=$I$1,OR(J601&gt;=$J$1,K601="LB")),"Binding",K601="Severe LB","Binding"),"Not Binding"),"-")</f>
        <v>-</v>
      </c>
      <c r="M601">
        <f>IFERROR(_xlfn.NUMBERVALUE(VLOOKUP(A601,'FBS input file'!A:L,12,0)),"No")</f>
        <v>0</v>
      </c>
      <c r="N601" t="str">
        <f>VLOOKUP(A601,'All Plates'!A:K,3,0)</f>
        <v>Consistent Expert</v>
      </c>
      <c r="O601" t="str">
        <f>VLOOKUP(A601,'All Plates'!A:K,7,0)</f>
        <v>high purity*</v>
      </c>
      <c r="P601">
        <f t="shared" si="29"/>
        <v>-10000</v>
      </c>
      <c r="Q601" s="53">
        <f t="shared" si="30"/>
        <v>0</v>
      </c>
    </row>
    <row r="602" spans="1:17" x14ac:dyDescent="0.25">
      <c r="A602" t="str">
        <f>'All Plates'!A600</f>
        <v>P7_B11</v>
      </c>
      <c r="B602" s="5" t="str">
        <f>'All Plates'!J600</f>
        <v>0110706322</v>
      </c>
      <c r="C602" t="s">
        <v>4818</v>
      </c>
      <c r="D602" t="str">
        <f>IFERROR('All Plates'!K600,"Not Binding")</f>
        <v>Not Binding</v>
      </c>
      <c r="E602" t="str">
        <f>IF(ISNUMBER(SEARCH("Waterlogsy",VLOOKUP(A602,'FBS input file'!A:I,9,0))),"Yes","No")</f>
        <v>No</v>
      </c>
      <c r="F602" t="str">
        <f>IF(ISNUMBER(SEARCH("T2",VLOOKUP(A602,'FBS input file'!A:I,9,0))),"Yes","No")</f>
        <v>No</v>
      </c>
      <c r="G602" t="str">
        <f>IF(ISNUMBER(SEARCH("1D",VLOOKUP(A602,'FBS input file'!A:I,9,0))),"Yes","No")</f>
        <v>No</v>
      </c>
      <c r="H602" s="57">
        <f>IFERROR(_xlfn.NUMBERVALUE(VLOOKUP(A602,'FBS input file'!A:M,13,0)),0)</f>
        <v>0</v>
      </c>
      <c r="I602" s="55">
        <f>IFERROR(_xlfn.NUMBERVALUE(VLOOKUP(A602,'FBS input file'!A:M,11,0)),0)</f>
        <v>0</v>
      </c>
      <c r="J602" s="76" cm="1">
        <f t="array" aca="1" ref="J602" ca="1">IFERROR(ROUND(LOOKUP(9.99999999999999E+307,--MID(VLOOKUP(A602,'FBS input file'!A:L,10,0),MIN(FIND({0,1,2,3,4,5,6,7,8,9},VLOOKUP(A602,'FBS input file'!A:L,10,0)&amp;"0123456789")),ROW(INDIRECT("1:20")))),0),0)</f>
        <v>0</v>
      </c>
      <c r="K602" t="str" cm="1">
        <f t="array" ref="K602">_xlfn.IFS(ISNUMBER(SEARCH("*severe*",VLOOKUP(A602,'FBS input file'!A:M,10,0)))=TRUE,"Severe LB",ISNUMBER(SEARCH("*LB*",VLOOKUP(A602,'FBS input file'!A:M,10,0)))=TRUE,"LB",ISNUMBER(SEARCH("*LB*",VLOOKUP(A602,'FBS input file'!A:M,10,0)))=FALSE,"No")</f>
        <v>No</v>
      </c>
      <c r="L602" t="str" cm="1">
        <f t="array" ref="L602">IF(D602="Binding",IFERROR(_xlfn.IFS(AND(H602&gt;=$H$1,I602&gt;=$I$1),"Binding",AND(H602&gt;=$H$1,OR(J602&gt;=$J$1,K602="LB")),"Binding",AND(I602&gt;=$I$1,OR(J602&gt;=$J$1,K602="LB")),"Binding",K602="Severe LB","Binding"),"Not Binding"),"-")</f>
        <v>-</v>
      </c>
      <c r="M602">
        <f>IFERROR(_xlfn.NUMBERVALUE(VLOOKUP(A602,'FBS input file'!A:L,12,0)),"No")</f>
        <v>0</v>
      </c>
      <c r="N602" t="str">
        <f>VLOOKUP(A602,'All Plates'!A:K,3,0)</f>
        <v>Consistent Expert</v>
      </c>
      <c r="O602" t="str">
        <f>VLOOKUP(A602,'All Plates'!A:K,7,0)</f>
        <v>addtional signals or too few signals</v>
      </c>
      <c r="P602">
        <f t="shared" si="29"/>
        <v>-10000</v>
      </c>
      <c r="Q602" s="53">
        <f t="shared" si="30"/>
        <v>0</v>
      </c>
    </row>
    <row r="603" spans="1:17" x14ac:dyDescent="0.25">
      <c r="A603" t="str">
        <f>'All Plates'!A601</f>
        <v>P7_B12</v>
      </c>
      <c r="B603" s="5" t="str">
        <f>'All Plates'!J601</f>
        <v>0110706323</v>
      </c>
      <c r="C603" t="s">
        <v>4819</v>
      </c>
      <c r="D603" t="str">
        <f>IFERROR('All Plates'!K601,"Not Binding")</f>
        <v>Not Binding</v>
      </c>
      <c r="E603" t="str">
        <f>IF(ISNUMBER(SEARCH("Waterlogsy",VLOOKUP(A603,'FBS input file'!A:I,9,0))),"Yes","No")</f>
        <v>No</v>
      </c>
      <c r="F603" t="str">
        <f>IF(ISNUMBER(SEARCH("T2",VLOOKUP(A603,'FBS input file'!A:I,9,0))),"Yes","No")</f>
        <v>No</v>
      </c>
      <c r="G603" t="str">
        <f>IF(ISNUMBER(SEARCH("1D",VLOOKUP(A603,'FBS input file'!A:I,9,0))),"Yes","No")</f>
        <v>No</v>
      </c>
      <c r="H603" s="57">
        <f>IFERROR(_xlfn.NUMBERVALUE(VLOOKUP(A603,'FBS input file'!A:M,13,0)),0)</f>
        <v>0</v>
      </c>
      <c r="I603" s="55">
        <f>IFERROR(_xlfn.NUMBERVALUE(VLOOKUP(A603,'FBS input file'!A:M,11,0)),0)</f>
        <v>0</v>
      </c>
      <c r="J603" s="76" cm="1">
        <f t="array" aca="1" ref="J603" ca="1">IFERROR(ROUND(LOOKUP(9.99999999999999E+307,--MID(VLOOKUP(A603,'FBS input file'!A:L,10,0),MIN(FIND({0,1,2,3,4,5,6,7,8,9},VLOOKUP(A603,'FBS input file'!A:L,10,0)&amp;"0123456789")),ROW(INDIRECT("1:20")))),0),0)</f>
        <v>0</v>
      </c>
      <c r="K603" t="str" cm="1">
        <f t="array" ref="K603">_xlfn.IFS(ISNUMBER(SEARCH("*severe*",VLOOKUP(A603,'FBS input file'!A:M,10,0)))=TRUE,"Severe LB",ISNUMBER(SEARCH("*LB*",VLOOKUP(A603,'FBS input file'!A:M,10,0)))=TRUE,"LB",ISNUMBER(SEARCH("*LB*",VLOOKUP(A603,'FBS input file'!A:M,10,0)))=FALSE,"No")</f>
        <v>No</v>
      </c>
      <c r="L603" t="str" cm="1">
        <f t="array" ref="L603">IF(D603="Binding",IFERROR(_xlfn.IFS(AND(H603&gt;=$H$1,I603&gt;=$I$1),"Binding",AND(H603&gt;=$H$1,OR(J603&gt;=$J$1,K603="LB")),"Binding",AND(I603&gt;=$I$1,OR(J603&gt;=$J$1,K603="LB")),"Binding",K603="Severe LB","Binding"),"Not Binding"),"-")</f>
        <v>-</v>
      </c>
      <c r="M603">
        <f>IFERROR(_xlfn.NUMBERVALUE(VLOOKUP(A603,'FBS input file'!A:L,12,0)),"No")</f>
        <v>0</v>
      </c>
      <c r="N603" t="str">
        <f>VLOOKUP(A603,'All Plates'!A:K,3,0)</f>
        <v>Consistent Expert</v>
      </c>
      <c r="O603" t="str">
        <f>VLOOKUP(A603,'All Plates'!A:K,7,0)</f>
        <v>high purity*</v>
      </c>
      <c r="P603">
        <f t="shared" si="29"/>
        <v>-10000</v>
      </c>
      <c r="Q603" s="53">
        <f t="shared" si="30"/>
        <v>0</v>
      </c>
    </row>
    <row r="604" spans="1:17" x14ac:dyDescent="0.25">
      <c r="A604" t="str">
        <f>'All Plates'!A602</f>
        <v>P7_C01</v>
      </c>
      <c r="B604" s="5" t="str">
        <f>'All Plates'!J602</f>
        <v>0110706311</v>
      </c>
      <c r="C604" t="s">
        <v>4820</v>
      </c>
      <c r="D604" t="str">
        <f>IFERROR('All Plates'!K602,"Not Binding")</f>
        <v>Not Binding</v>
      </c>
      <c r="E604" t="str">
        <f>IF(ISNUMBER(SEARCH("Waterlogsy",VLOOKUP(A604,'FBS input file'!A:I,9,0))),"Yes","No")</f>
        <v>No</v>
      </c>
      <c r="F604" t="str">
        <f>IF(ISNUMBER(SEARCH("T2",VLOOKUP(A604,'FBS input file'!A:I,9,0))),"Yes","No")</f>
        <v>No</v>
      </c>
      <c r="G604" t="str">
        <f>IF(ISNUMBER(SEARCH("1D",VLOOKUP(A604,'FBS input file'!A:I,9,0))),"Yes","No")</f>
        <v>No</v>
      </c>
      <c r="H604" s="57">
        <f>IFERROR(_xlfn.NUMBERVALUE(VLOOKUP(A604,'FBS input file'!A:M,13,0)),0)</f>
        <v>0</v>
      </c>
      <c r="I604" s="55">
        <f>IFERROR(_xlfn.NUMBERVALUE(VLOOKUP(A604,'FBS input file'!A:M,11,0)),0)</f>
        <v>0</v>
      </c>
      <c r="J604" s="76" cm="1">
        <f t="array" aca="1" ref="J604" ca="1">IFERROR(ROUND(LOOKUP(9.99999999999999E+307,--MID(VLOOKUP(A604,'FBS input file'!A:L,10,0),MIN(FIND({0,1,2,3,4,5,6,7,8,9},VLOOKUP(A604,'FBS input file'!A:L,10,0)&amp;"0123456789")),ROW(INDIRECT("1:20")))),0),0)</f>
        <v>0</v>
      </c>
      <c r="K604" t="str" cm="1">
        <f t="array" ref="K604">_xlfn.IFS(ISNUMBER(SEARCH("*severe*",VLOOKUP(A604,'FBS input file'!A:M,10,0)))=TRUE,"Severe LB",ISNUMBER(SEARCH("*LB*",VLOOKUP(A604,'FBS input file'!A:M,10,0)))=TRUE,"LB",ISNUMBER(SEARCH("*LB*",VLOOKUP(A604,'FBS input file'!A:M,10,0)))=FALSE,"No")</f>
        <v>No</v>
      </c>
      <c r="L604" t="str" cm="1">
        <f t="array" ref="L604">IF(D604="Binding",IFERROR(_xlfn.IFS(AND(H604&gt;=$H$1,I604&gt;=$I$1),"Binding",AND(H604&gt;=$H$1,OR(J604&gt;=$J$1,K604="LB")),"Binding",AND(I604&gt;=$I$1,OR(J604&gt;=$J$1,K604="LB")),"Binding",K604="Severe LB","Binding"),"Not Binding"),"-")</f>
        <v>-</v>
      </c>
      <c r="M604">
        <f>IFERROR(_xlfn.NUMBERVALUE(VLOOKUP(A604,'FBS input file'!A:L,12,0)),"No")</f>
        <v>0</v>
      </c>
      <c r="N604" t="str">
        <f>VLOOKUP(A604,'All Plates'!A:K,3,0)</f>
        <v>Inconsistent Expert</v>
      </c>
      <c r="O604" t="str">
        <f>VLOOKUP(A604,'All Plates'!A:K,7,0)</f>
        <v>addtional signals or too few signals</v>
      </c>
      <c r="P604">
        <f t="shared" si="29"/>
        <v>-10000</v>
      </c>
      <c r="Q604" s="53">
        <f t="shared" si="30"/>
        <v>0</v>
      </c>
    </row>
    <row r="605" spans="1:17" x14ac:dyDescent="0.25">
      <c r="A605" t="str">
        <f>'All Plates'!A603</f>
        <v>P7_C02</v>
      </c>
      <c r="B605" s="5" t="str">
        <f>'All Plates'!J603</f>
        <v>0110706310</v>
      </c>
      <c r="C605" t="s">
        <v>4821</v>
      </c>
      <c r="D605" t="str">
        <f>IFERROR('All Plates'!K603,"Not Binding")</f>
        <v>Not Binding</v>
      </c>
      <c r="E605" t="str">
        <f>IF(ISNUMBER(SEARCH("Waterlogsy",VLOOKUP(A605,'FBS input file'!A:I,9,0))),"Yes","No")</f>
        <v>No</v>
      </c>
      <c r="F605" t="str">
        <f>IF(ISNUMBER(SEARCH("T2",VLOOKUP(A605,'FBS input file'!A:I,9,0))),"Yes","No")</f>
        <v>No</v>
      </c>
      <c r="G605" t="str">
        <f>IF(ISNUMBER(SEARCH("1D",VLOOKUP(A605,'FBS input file'!A:I,9,0))),"Yes","No")</f>
        <v>No</v>
      </c>
      <c r="H605" s="57">
        <f>IFERROR(_xlfn.NUMBERVALUE(VLOOKUP(A605,'FBS input file'!A:M,13,0)),0)</f>
        <v>0</v>
      </c>
      <c r="I605" s="55">
        <f>IFERROR(_xlfn.NUMBERVALUE(VLOOKUP(A605,'FBS input file'!A:M,11,0)),0)</f>
        <v>0</v>
      </c>
      <c r="J605" s="76" cm="1">
        <f t="array" aca="1" ref="J605" ca="1">IFERROR(ROUND(LOOKUP(9.99999999999999E+307,--MID(VLOOKUP(A605,'FBS input file'!A:L,10,0),MIN(FIND({0,1,2,3,4,5,6,7,8,9},VLOOKUP(A605,'FBS input file'!A:L,10,0)&amp;"0123456789")),ROW(INDIRECT("1:20")))),0),0)</f>
        <v>0</v>
      </c>
      <c r="K605" t="str" cm="1">
        <f t="array" ref="K605">_xlfn.IFS(ISNUMBER(SEARCH("*severe*",VLOOKUP(A605,'FBS input file'!A:M,10,0)))=TRUE,"Severe LB",ISNUMBER(SEARCH("*LB*",VLOOKUP(A605,'FBS input file'!A:M,10,0)))=TRUE,"LB",ISNUMBER(SEARCH("*LB*",VLOOKUP(A605,'FBS input file'!A:M,10,0)))=FALSE,"No")</f>
        <v>No</v>
      </c>
      <c r="L605" t="str" cm="1">
        <f t="array" ref="L605">IF(D605="Binding",IFERROR(_xlfn.IFS(AND(H605&gt;=$H$1,I605&gt;=$I$1),"Binding",AND(H605&gt;=$H$1,OR(J605&gt;=$J$1,K605="LB")),"Binding",AND(I605&gt;=$I$1,OR(J605&gt;=$J$1,K605="LB")),"Binding",K605="Severe LB","Binding"),"Not Binding"),"-")</f>
        <v>-</v>
      </c>
      <c r="M605">
        <f>IFERROR(_xlfn.NUMBERVALUE(VLOOKUP(A605,'FBS input file'!A:L,12,0)),"No")</f>
        <v>0</v>
      </c>
      <c r="N605" t="str">
        <f>VLOOKUP(A605,'All Plates'!A:K,3,0)</f>
        <v>Consistent Expert</v>
      </c>
      <c r="O605" t="str">
        <f>VLOOKUP(A605,'All Plates'!A:K,7,0)</f>
        <v>medium purity*</v>
      </c>
      <c r="P605">
        <f t="shared" si="29"/>
        <v>-10000</v>
      </c>
      <c r="Q605" s="53">
        <f t="shared" si="30"/>
        <v>0</v>
      </c>
    </row>
    <row r="606" spans="1:17" x14ac:dyDescent="0.25">
      <c r="A606" t="str">
        <f>'All Plates'!A604</f>
        <v>P7_C03</v>
      </c>
      <c r="B606" s="5" t="str">
        <f>'All Plates'!J604</f>
        <v>0110706309</v>
      </c>
      <c r="C606" t="s">
        <v>4822</v>
      </c>
      <c r="D606" t="str">
        <f>IFERROR('All Plates'!K604,"Not Binding")</f>
        <v>Not Binding</v>
      </c>
      <c r="E606" t="str">
        <f>IF(ISNUMBER(SEARCH("Waterlogsy",VLOOKUP(A606,'FBS input file'!A:I,9,0))),"Yes","No")</f>
        <v>No</v>
      </c>
      <c r="F606" t="str">
        <f>IF(ISNUMBER(SEARCH("T2",VLOOKUP(A606,'FBS input file'!A:I,9,0))),"Yes","No")</f>
        <v>No</v>
      </c>
      <c r="G606" t="str">
        <f>IF(ISNUMBER(SEARCH("1D",VLOOKUP(A606,'FBS input file'!A:I,9,0))),"Yes","No")</f>
        <v>No</v>
      </c>
      <c r="H606" s="57">
        <f>IFERROR(_xlfn.NUMBERVALUE(VLOOKUP(A606,'FBS input file'!A:M,13,0)),0)</f>
        <v>0</v>
      </c>
      <c r="I606" s="55">
        <f>IFERROR(_xlfn.NUMBERVALUE(VLOOKUP(A606,'FBS input file'!A:M,11,0)),0)</f>
        <v>0</v>
      </c>
      <c r="J606" s="76" cm="1">
        <f t="array" aca="1" ref="J606" ca="1">IFERROR(ROUND(LOOKUP(9.99999999999999E+307,--MID(VLOOKUP(A606,'FBS input file'!A:L,10,0),MIN(FIND({0,1,2,3,4,5,6,7,8,9},VLOOKUP(A606,'FBS input file'!A:L,10,0)&amp;"0123456789")),ROW(INDIRECT("1:20")))),0),0)</f>
        <v>0</v>
      </c>
      <c r="K606" t="str" cm="1">
        <f t="array" ref="K606">_xlfn.IFS(ISNUMBER(SEARCH("*severe*",VLOOKUP(A606,'FBS input file'!A:M,10,0)))=TRUE,"Severe LB",ISNUMBER(SEARCH("*LB*",VLOOKUP(A606,'FBS input file'!A:M,10,0)))=TRUE,"LB",ISNUMBER(SEARCH("*LB*",VLOOKUP(A606,'FBS input file'!A:M,10,0)))=FALSE,"No")</f>
        <v>No</v>
      </c>
      <c r="L606" t="str" cm="1">
        <f t="array" ref="L606">IF(D606="Binding",IFERROR(_xlfn.IFS(AND(H606&gt;=$H$1,I606&gt;=$I$1),"Binding",AND(H606&gt;=$H$1,OR(J606&gt;=$J$1,K606="LB")),"Binding",AND(I606&gt;=$I$1,OR(J606&gt;=$J$1,K606="LB")),"Binding",K606="Severe LB","Binding"),"Not Binding"),"-")</f>
        <v>-</v>
      </c>
      <c r="M606">
        <f>IFERROR(_xlfn.NUMBERVALUE(VLOOKUP(A606,'FBS input file'!A:L,12,0)),"No")</f>
        <v>0</v>
      </c>
      <c r="N606" t="str">
        <f>VLOOKUP(A606,'All Plates'!A:K,3,0)</f>
        <v>Consistent Expert</v>
      </c>
      <c r="O606" t="str">
        <f>VLOOKUP(A606,'All Plates'!A:K,7,0)</f>
        <v>high purity*</v>
      </c>
      <c r="P606">
        <f t="shared" si="29"/>
        <v>-10000</v>
      </c>
      <c r="Q606" s="53">
        <f t="shared" si="30"/>
        <v>0</v>
      </c>
    </row>
    <row r="607" spans="1:17" x14ac:dyDescent="0.25">
      <c r="A607" t="str">
        <f>'All Plates'!A605</f>
        <v>P7_C04</v>
      </c>
      <c r="B607" s="5" t="str">
        <f>'All Plates'!J605</f>
        <v>0110706308</v>
      </c>
      <c r="C607" t="s">
        <v>4823</v>
      </c>
      <c r="D607" t="str">
        <f>IFERROR('All Plates'!K605,"Not Binding")</f>
        <v>Not Binding</v>
      </c>
      <c r="E607" t="str">
        <f>IF(ISNUMBER(SEARCH("Waterlogsy",VLOOKUP(A607,'FBS input file'!A:I,9,0))),"Yes","No")</f>
        <v>No</v>
      </c>
      <c r="F607" t="str">
        <f>IF(ISNUMBER(SEARCH("T2",VLOOKUP(A607,'FBS input file'!A:I,9,0))),"Yes","No")</f>
        <v>No</v>
      </c>
      <c r="G607" t="str">
        <f>IF(ISNUMBER(SEARCH("1D",VLOOKUP(A607,'FBS input file'!A:I,9,0))),"Yes","No")</f>
        <v>No</v>
      </c>
      <c r="H607" s="57">
        <f>IFERROR(_xlfn.NUMBERVALUE(VLOOKUP(A607,'FBS input file'!A:M,13,0)),0)</f>
        <v>0</v>
      </c>
      <c r="I607" s="55">
        <f>IFERROR(_xlfn.NUMBERVALUE(VLOOKUP(A607,'FBS input file'!A:M,11,0)),0)</f>
        <v>0</v>
      </c>
      <c r="J607" s="76" cm="1">
        <f t="array" aca="1" ref="J607" ca="1">IFERROR(ROUND(LOOKUP(9.99999999999999E+307,--MID(VLOOKUP(A607,'FBS input file'!A:L,10,0),MIN(FIND({0,1,2,3,4,5,6,7,8,9},VLOOKUP(A607,'FBS input file'!A:L,10,0)&amp;"0123456789")),ROW(INDIRECT("1:20")))),0),0)</f>
        <v>0</v>
      </c>
      <c r="K607" t="str" cm="1">
        <f t="array" ref="K607">_xlfn.IFS(ISNUMBER(SEARCH("*severe*",VLOOKUP(A607,'FBS input file'!A:M,10,0)))=TRUE,"Severe LB",ISNUMBER(SEARCH("*LB*",VLOOKUP(A607,'FBS input file'!A:M,10,0)))=TRUE,"LB",ISNUMBER(SEARCH("*LB*",VLOOKUP(A607,'FBS input file'!A:M,10,0)))=FALSE,"No")</f>
        <v>No</v>
      </c>
      <c r="L607" t="str" cm="1">
        <f t="array" ref="L607">IF(D607="Binding",IFERROR(_xlfn.IFS(AND(H607&gt;=$H$1,I607&gt;=$I$1),"Binding",AND(H607&gt;=$H$1,OR(J607&gt;=$J$1,K607="LB")),"Binding",AND(I607&gt;=$I$1,OR(J607&gt;=$J$1,K607="LB")),"Binding",K607="Severe LB","Binding"),"Not Binding"),"-")</f>
        <v>-</v>
      </c>
      <c r="M607">
        <f>IFERROR(_xlfn.NUMBERVALUE(VLOOKUP(A607,'FBS input file'!A:L,12,0)),"No")</f>
        <v>0</v>
      </c>
      <c r="N607" t="str">
        <f>VLOOKUP(A607,'All Plates'!A:K,3,0)</f>
        <v>Consistent Expert</v>
      </c>
      <c r="O607" t="str">
        <f>VLOOKUP(A607,'All Plates'!A:K,7,0)</f>
        <v>high purity</v>
      </c>
      <c r="P607">
        <f t="shared" si="29"/>
        <v>-10000</v>
      </c>
      <c r="Q607" s="53">
        <f t="shared" si="30"/>
        <v>0</v>
      </c>
    </row>
    <row r="608" spans="1:17" x14ac:dyDescent="0.25">
      <c r="A608" t="str">
        <f>'All Plates'!A606</f>
        <v>P7_C05</v>
      </c>
      <c r="B608" s="5" t="str">
        <f>'All Plates'!J606</f>
        <v>0110706307</v>
      </c>
      <c r="C608" t="s">
        <v>4824</v>
      </c>
      <c r="D608" t="str">
        <f>IFERROR('All Plates'!K606,"Not Binding")</f>
        <v>Not Binding</v>
      </c>
      <c r="E608" t="str">
        <f>IF(ISNUMBER(SEARCH("Waterlogsy",VLOOKUP(A608,'FBS input file'!A:I,9,0))),"Yes","No")</f>
        <v>No</v>
      </c>
      <c r="F608" t="str">
        <f>IF(ISNUMBER(SEARCH("T2",VLOOKUP(A608,'FBS input file'!A:I,9,0))),"Yes","No")</f>
        <v>No</v>
      </c>
      <c r="G608" t="str">
        <f>IF(ISNUMBER(SEARCH("1D",VLOOKUP(A608,'FBS input file'!A:I,9,0))),"Yes","No")</f>
        <v>No</v>
      </c>
      <c r="H608" s="57">
        <f>IFERROR(_xlfn.NUMBERVALUE(VLOOKUP(A608,'FBS input file'!A:M,13,0)),0)</f>
        <v>0</v>
      </c>
      <c r="I608" s="55">
        <f>IFERROR(_xlfn.NUMBERVALUE(VLOOKUP(A608,'FBS input file'!A:M,11,0)),0)</f>
        <v>0</v>
      </c>
      <c r="J608" s="76" cm="1">
        <f t="array" aca="1" ref="J608" ca="1">IFERROR(ROUND(LOOKUP(9.99999999999999E+307,--MID(VLOOKUP(A608,'FBS input file'!A:L,10,0),MIN(FIND({0,1,2,3,4,5,6,7,8,9},VLOOKUP(A608,'FBS input file'!A:L,10,0)&amp;"0123456789")),ROW(INDIRECT("1:20")))),0),0)</f>
        <v>0</v>
      </c>
      <c r="K608" t="str" cm="1">
        <f t="array" ref="K608">_xlfn.IFS(ISNUMBER(SEARCH("*severe*",VLOOKUP(A608,'FBS input file'!A:M,10,0)))=TRUE,"Severe LB",ISNUMBER(SEARCH("*LB*",VLOOKUP(A608,'FBS input file'!A:M,10,0)))=TRUE,"LB",ISNUMBER(SEARCH("*LB*",VLOOKUP(A608,'FBS input file'!A:M,10,0)))=FALSE,"No")</f>
        <v>No</v>
      </c>
      <c r="L608" t="str" cm="1">
        <f t="array" ref="L608">IF(D608="Binding",IFERROR(_xlfn.IFS(AND(H608&gt;=$H$1,I608&gt;=$I$1),"Binding",AND(H608&gt;=$H$1,OR(J608&gt;=$J$1,K608="LB")),"Binding",AND(I608&gt;=$I$1,OR(J608&gt;=$J$1,K608="LB")),"Binding",K608="Severe LB","Binding"),"Not Binding"),"-")</f>
        <v>-</v>
      </c>
      <c r="M608">
        <f>IFERROR(_xlfn.NUMBERVALUE(VLOOKUP(A608,'FBS input file'!A:L,12,0)),"No")</f>
        <v>0</v>
      </c>
      <c r="N608" t="str">
        <f>VLOOKUP(A608,'All Plates'!A:K,3,0)</f>
        <v>Consistent Expert</v>
      </c>
      <c r="O608" t="str">
        <f>VLOOKUP(A608,'All Plates'!A:K,7,0)</f>
        <v>medium purity*</v>
      </c>
      <c r="P608">
        <f t="shared" si="29"/>
        <v>-10000</v>
      </c>
      <c r="Q608" s="53">
        <f t="shared" si="30"/>
        <v>0</v>
      </c>
    </row>
    <row r="609" spans="1:17" x14ac:dyDescent="0.25">
      <c r="A609" t="str">
        <f>'All Plates'!A607</f>
        <v>P7_C06</v>
      </c>
      <c r="B609" s="5" t="str">
        <f>'All Plates'!J607</f>
        <v>0110706306</v>
      </c>
      <c r="C609" t="s">
        <v>4825</v>
      </c>
      <c r="D609" t="str">
        <f>IFERROR('All Plates'!K607,"Not Binding")</f>
        <v>Not Binding</v>
      </c>
      <c r="E609" t="str">
        <f>IF(ISNUMBER(SEARCH("Waterlogsy",VLOOKUP(A609,'FBS input file'!A:I,9,0))),"Yes","No")</f>
        <v>No</v>
      </c>
      <c r="F609" t="str">
        <f>IF(ISNUMBER(SEARCH("T2",VLOOKUP(A609,'FBS input file'!A:I,9,0))),"Yes","No")</f>
        <v>No</v>
      </c>
      <c r="G609" t="str">
        <f>IF(ISNUMBER(SEARCH("1D",VLOOKUP(A609,'FBS input file'!A:I,9,0))),"Yes","No")</f>
        <v>No</v>
      </c>
      <c r="H609" s="57">
        <f>IFERROR(_xlfn.NUMBERVALUE(VLOOKUP(A609,'FBS input file'!A:M,13,0)),0)</f>
        <v>0</v>
      </c>
      <c r="I609" s="55">
        <f>IFERROR(_xlfn.NUMBERVALUE(VLOOKUP(A609,'FBS input file'!A:M,11,0)),0)</f>
        <v>0</v>
      </c>
      <c r="J609" s="76" cm="1">
        <f t="array" aca="1" ref="J609" ca="1">IFERROR(ROUND(LOOKUP(9.99999999999999E+307,--MID(VLOOKUP(A609,'FBS input file'!A:L,10,0),MIN(FIND({0,1,2,3,4,5,6,7,8,9},VLOOKUP(A609,'FBS input file'!A:L,10,0)&amp;"0123456789")),ROW(INDIRECT("1:20")))),0),0)</f>
        <v>0</v>
      </c>
      <c r="K609" t="str" cm="1">
        <f t="array" ref="K609">_xlfn.IFS(ISNUMBER(SEARCH("*severe*",VLOOKUP(A609,'FBS input file'!A:M,10,0)))=TRUE,"Severe LB",ISNUMBER(SEARCH("*LB*",VLOOKUP(A609,'FBS input file'!A:M,10,0)))=TRUE,"LB",ISNUMBER(SEARCH("*LB*",VLOOKUP(A609,'FBS input file'!A:M,10,0)))=FALSE,"No")</f>
        <v>No</v>
      </c>
      <c r="L609" t="str" cm="1">
        <f t="array" ref="L609">IF(D609="Binding",IFERROR(_xlfn.IFS(AND(H609&gt;=$H$1,I609&gt;=$I$1),"Binding",AND(H609&gt;=$H$1,OR(J609&gt;=$J$1,K609="LB")),"Binding",AND(I609&gt;=$I$1,OR(J609&gt;=$J$1,K609="LB")),"Binding",K609="Severe LB","Binding"),"Not Binding"),"-")</f>
        <v>-</v>
      </c>
      <c r="M609">
        <f>IFERROR(_xlfn.NUMBERVALUE(VLOOKUP(A609,'FBS input file'!A:L,12,0)),"No")</f>
        <v>0</v>
      </c>
      <c r="N609" t="str">
        <f>VLOOKUP(A609,'All Plates'!A:K,3,0)</f>
        <v>Inconsistent Expert</v>
      </c>
      <c r="O609" t="str">
        <f>VLOOKUP(A609,'All Plates'!A:K,7,0)</f>
        <v>addtional signals or too few signals</v>
      </c>
      <c r="P609">
        <f t="shared" si="29"/>
        <v>-10000</v>
      </c>
      <c r="Q609" s="53">
        <f t="shared" si="30"/>
        <v>0</v>
      </c>
    </row>
    <row r="610" spans="1:17" x14ac:dyDescent="0.25">
      <c r="A610" t="str">
        <f>'All Plates'!A608</f>
        <v>P7_C07</v>
      </c>
      <c r="B610" s="5" t="str">
        <f>'All Plates'!J608</f>
        <v>0110706305</v>
      </c>
      <c r="C610" t="s">
        <v>4826</v>
      </c>
      <c r="D610" t="str">
        <f>IFERROR('All Plates'!K608,"Not Binding")</f>
        <v>Not Binding</v>
      </c>
      <c r="E610" t="str">
        <f>IF(ISNUMBER(SEARCH("Waterlogsy",VLOOKUP(A610,'FBS input file'!A:I,9,0))),"Yes","No")</f>
        <v>No</v>
      </c>
      <c r="F610" t="str">
        <f>IF(ISNUMBER(SEARCH("T2",VLOOKUP(A610,'FBS input file'!A:I,9,0))),"Yes","No")</f>
        <v>No</v>
      </c>
      <c r="G610" t="str">
        <f>IF(ISNUMBER(SEARCH("1D",VLOOKUP(A610,'FBS input file'!A:I,9,0))),"Yes","No")</f>
        <v>No</v>
      </c>
      <c r="H610" s="57">
        <f>IFERROR(_xlfn.NUMBERVALUE(VLOOKUP(A610,'FBS input file'!A:M,13,0)),0)</f>
        <v>0</v>
      </c>
      <c r="I610" s="55">
        <f>IFERROR(_xlfn.NUMBERVALUE(VLOOKUP(A610,'FBS input file'!A:M,11,0)),0)</f>
        <v>0</v>
      </c>
      <c r="J610" s="76" cm="1">
        <f t="array" aca="1" ref="J610" ca="1">IFERROR(ROUND(LOOKUP(9.99999999999999E+307,--MID(VLOOKUP(A610,'FBS input file'!A:L,10,0),MIN(FIND({0,1,2,3,4,5,6,7,8,9},VLOOKUP(A610,'FBS input file'!A:L,10,0)&amp;"0123456789")),ROW(INDIRECT("1:20")))),0),0)</f>
        <v>0</v>
      </c>
      <c r="K610" t="str" cm="1">
        <f t="array" ref="K610">_xlfn.IFS(ISNUMBER(SEARCH("*severe*",VLOOKUP(A610,'FBS input file'!A:M,10,0)))=TRUE,"Severe LB",ISNUMBER(SEARCH("*LB*",VLOOKUP(A610,'FBS input file'!A:M,10,0)))=TRUE,"LB",ISNUMBER(SEARCH("*LB*",VLOOKUP(A610,'FBS input file'!A:M,10,0)))=FALSE,"No")</f>
        <v>No</v>
      </c>
      <c r="L610" t="str" cm="1">
        <f t="array" ref="L610">IF(D610="Binding",IFERROR(_xlfn.IFS(AND(H610&gt;=$H$1,I610&gt;=$I$1),"Binding",AND(H610&gt;=$H$1,OR(J610&gt;=$J$1,K610="LB")),"Binding",AND(I610&gt;=$I$1,OR(J610&gt;=$J$1,K610="LB")),"Binding",K610="Severe LB","Binding"),"Not Binding"),"-")</f>
        <v>-</v>
      </c>
      <c r="M610">
        <f>IFERROR(_xlfn.NUMBERVALUE(VLOOKUP(A610,'FBS input file'!A:L,12,0)),"No")</f>
        <v>0</v>
      </c>
      <c r="N610" t="str">
        <f>VLOOKUP(A610,'All Plates'!A:K,3,0)</f>
        <v>Consistent Expert</v>
      </c>
      <c r="O610" t="str">
        <f>VLOOKUP(A610,'All Plates'!A:K,7,0)</f>
        <v>high purity</v>
      </c>
      <c r="P610">
        <f t="shared" si="29"/>
        <v>-10000</v>
      </c>
      <c r="Q610" s="53">
        <f t="shared" si="30"/>
        <v>0</v>
      </c>
    </row>
    <row r="611" spans="1:17" x14ac:dyDescent="0.25">
      <c r="A611" t="str">
        <f>'All Plates'!A609</f>
        <v>P7_C08</v>
      </c>
      <c r="B611" s="5" t="str">
        <f>'All Plates'!J609</f>
        <v>0110706304</v>
      </c>
      <c r="C611" t="s">
        <v>4827</v>
      </c>
      <c r="D611" t="str">
        <f>IFERROR('All Plates'!K609,"Not Binding")</f>
        <v>Not Binding</v>
      </c>
      <c r="E611" t="str">
        <f>IF(ISNUMBER(SEARCH("Waterlogsy",VLOOKUP(A611,'FBS input file'!A:I,9,0))),"Yes","No")</f>
        <v>No</v>
      </c>
      <c r="F611" t="str">
        <f>IF(ISNUMBER(SEARCH("T2",VLOOKUP(A611,'FBS input file'!A:I,9,0))),"Yes","No")</f>
        <v>No</v>
      </c>
      <c r="G611" t="str">
        <f>IF(ISNUMBER(SEARCH("1D",VLOOKUP(A611,'FBS input file'!A:I,9,0))),"Yes","No")</f>
        <v>No</v>
      </c>
      <c r="H611" s="57">
        <f>IFERROR(_xlfn.NUMBERVALUE(VLOOKUP(A611,'FBS input file'!A:M,13,0)),0)</f>
        <v>0</v>
      </c>
      <c r="I611" s="55">
        <f>IFERROR(_xlfn.NUMBERVALUE(VLOOKUP(A611,'FBS input file'!A:M,11,0)),0)</f>
        <v>0</v>
      </c>
      <c r="J611" s="76" cm="1">
        <f t="array" aca="1" ref="J611" ca="1">IFERROR(ROUND(LOOKUP(9.99999999999999E+307,--MID(VLOOKUP(A611,'FBS input file'!A:L,10,0),MIN(FIND({0,1,2,3,4,5,6,7,8,9},VLOOKUP(A611,'FBS input file'!A:L,10,0)&amp;"0123456789")),ROW(INDIRECT("1:20")))),0),0)</f>
        <v>0</v>
      </c>
      <c r="K611" t="str" cm="1">
        <f t="array" ref="K611">_xlfn.IFS(ISNUMBER(SEARCH("*severe*",VLOOKUP(A611,'FBS input file'!A:M,10,0)))=TRUE,"Severe LB",ISNUMBER(SEARCH("*LB*",VLOOKUP(A611,'FBS input file'!A:M,10,0)))=TRUE,"LB",ISNUMBER(SEARCH("*LB*",VLOOKUP(A611,'FBS input file'!A:M,10,0)))=FALSE,"No")</f>
        <v>No</v>
      </c>
      <c r="L611" t="str" cm="1">
        <f t="array" ref="L611">IF(D611="Binding",IFERROR(_xlfn.IFS(AND(H611&gt;=$H$1,I611&gt;=$I$1),"Binding",AND(H611&gt;=$H$1,OR(J611&gt;=$J$1,K611="LB")),"Binding",AND(I611&gt;=$I$1,OR(J611&gt;=$J$1,K611="LB")),"Binding",K611="Severe LB","Binding"),"Not Binding"),"-")</f>
        <v>-</v>
      </c>
      <c r="M611">
        <f>IFERROR(_xlfn.NUMBERVALUE(VLOOKUP(A611,'FBS input file'!A:L,12,0)),"No")</f>
        <v>0</v>
      </c>
      <c r="N611" t="str">
        <f>VLOOKUP(A611,'All Plates'!A:K,3,0)</f>
        <v>Inconsistent Expert</v>
      </c>
      <c r="O611" t="str">
        <f>VLOOKUP(A611,'All Plates'!A:K,7,0)</f>
        <v>addtional signals or too few signals</v>
      </c>
      <c r="P611">
        <f t="shared" si="29"/>
        <v>-10000</v>
      </c>
      <c r="Q611" s="53">
        <f t="shared" si="30"/>
        <v>0</v>
      </c>
    </row>
    <row r="612" spans="1:17" x14ac:dyDescent="0.25">
      <c r="A612" t="str">
        <f>'All Plates'!A610</f>
        <v>P7_C09</v>
      </c>
      <c r="B612" s="5" t="str">
        <f>'All Plates'!J610</f>
        <v>0110706303</v>
      </c>
      <c r="C612" t="s">
        <v>4828</v>
      </c>
      <c r="D612" t="str">
        <f>IFERROR('All Plates'!K610,"Not Binding")</f>
        <v>Not Binding</v>
      </c>
      <c r="E612" t="str">
        <f>IF(ISNUMBER(SEARCH("Waterlogsy",VLOOKUP(A612,'FBS input file'!A:I,9,0))),"Yes","No")</f>
        <v>No</v>
      </c>
      <c r="F612" t="str">
        <f>IF(ISNUMBER(SEARCH("T2",VLOOKUP(A612,'FBS input file'!A:I,9,0))),"Yes","No")</f>
        <v>No</v>
      </c>
      <c r="G612" t="str">
        <f>IF(ISNUMBER(SEARCH("1D",VLOOKUP(A612,'FBS input file'!A:I,9,0))),"Yes","No")</f>
        <v>No</v>
      </c>
      <c r="H612" s="57">
        <f>IFERROR(_xlfn.NUMBERVALUE(VLOOKUP(A612,'FBS input file'!A:M,13,0)),0)</f>
        <v>0</v>
      </c>
      <c r="I612" s="55">
        <f>IFERROR(_xlfn.NUMBERVALUE(VLOOKUP(A612,'FBS input file'!A:M,11,0)),0)</f>
        <v>0</v>
      </c>
      <c r="J612" s="76" cm="1">
        <f t="array" aca="1" ref="J612" ca="1">IFERROR(ROUND(LOOKUP(9.99999999999999E+307,--MID(VLOOKUP(A612,'FBS input file'!A:L,10,0),MIN(FIND({0,1,2,3,4,5,6,7,8,9},VLOOKUP(A612,'FBS input file'!A:L,10,0)&amp;"0123456789")),ROW(INDIRECT("1:20")))),0),0)</f>
        <v>0</v>
      </c>
      <c r="K612" t="str" cm="1">
        <f t="array" ref="K612">_xlfn.IFS(ISNUMBER(SEARCH("*severe*",VLOOKUP(A612,'FBS input file'!A:M,10,0)))=TRUE,"Severe LB",ISNUMBER(SEARCH("*LB*",VLOOKUP(A612,'FBS input file'!A:M,10,0)))=TRUE,"LB",ISNUMBER(SEARCH("*LB*",VLOOKUP(A612,'FBS input file'!A:M,10,0)))=FALSE,"No")</f>
        <v>No</v>
      </c>
      <c r="L612" t="str" cm="1">
        <f t="array" ref="L612">IF(D612="Binding",IFERROR(_xlfn.IFS(AND(H612&gt;=$H$1,I612&gt;=$I$1),"Binding",AND(H612&gt;=$H$1,OR(J612&gt;=$J$1,K612="LB")),"Binding",AND(I612&gt;=$I$1,OR(J612&gt;=$J$1,K612="LB")),"Binding",K612="Severe LB","Binding"),"Not Binding"),"-")</f>
        <v>-</v>
      </c>
      <c r="M612">
        <f>IFERROR(_xlfn.NUMBERVALUE(VLOOKUP(A612,'FBS input file'!A:L,12,0)),"No")</f>
        <v>0</v>
      </c>
      <c r="N612" t="str">
        <f>VLOOKUP(A612,'All Plates'!A:K,3,0)</f>
        <v>Consistent Expert</v>
      </c>
      <c r="O612" t="str">
        <f>VLOOKUP(A612,'All Plates'!A:K,7,0)</f>
        <v>medium purity*</v>
      </c>
      <c r="P612">
        <f t="shared" si="29"/>
        <v>-10000</v>
      </c>
      <c r="Q612" s="53">
        <f t="shared" si="30"/>
        <v>0</v>
      </c>
    </row>
    <row r="613" spans="1:17" x14ac:dyDescent="0.25">
      <c r="A613" t="str">
        <f>'All Plates'!A611</f>
        <v>P7_C10</v>
      </c>
      <c r="B613" s="5" t="str">
        <f>'All Plates'!J611</f>
        <v>0110706302</v>
      </c>
      <c r="C613" t="s">
        <v>4829</v>
      </c>
      <c r="D613" t="str">
        <f>IFERROR('All Plates'!K611,"Not Binding")</f>
        <v>Not Binding</v>
      </c>
      <c r="E613" t="str">
        <f>IF(ISNUMBER(SEARCH("Waterlogsy",VLOOKUP(A613,'FBS input file'!A:I,9,0))),"Yes","No")</f>
        <v>No</v>
      </c>
      <c r="F613" t="str">
        <f>IF(ISNUMBER(SEARCH("T2",VLOOKUP(A613,'FBS input file'!A:I,9,0))),"Yes","No")</f>
        <v>No</v>
      </c>
      <c r="G613" t="str">
        <f>IF(ISNUMBER(SEARCH("1D",VLOOKUP(A613,'FBS input file'!A:I,9,0))),"Yes","No")</f>
        <v>No</v>
      </c>
      <c r="H613" s="57">
        <f>IFERROR(_xlfn.NUMBERVALUE(VLOOKUP(A613,'FBS input file'!A:M,13,0)),0)</f>
        <v>0</v>
      </c>
      <c r="I613" s="55">
        <f>IFERROR(_xlfn.NUMBERVALUE(VLOOKUP(A613,'FBS input file'!A:M,11,0)),0)</f>
        <v>0</v>
      </c>
      <c r="J613" s="76" cm="1">
        <f t="array" aca="1" ref="J613" ca="1">IFERROR(ROUND(LOOKUP(9.99999999999999E+307,--MID(VLOOKUP(A613,'FBS input file'!A:L,10,0),MIN(FIND({0,1,2,3,4,5,6,7,8,9},VLOOKUP(A613,'FBS input file'!A:L,10,0)&amp;"0123456789")),ROW(INDIRECT("1:20")))),0),0)</f>
        <v>0</v>
      </c>
      <c r="K613" t="str" cm="1">
        <f t="array" ref="K613">_xlfn.IFS(ISNUMBER(SEARCH("*severe*",VLOOKUP(A613,'FBS input file'!A:M,10,0)))=TRUE,"Severe LB",ISNUMBER(SEARCH("*LB*",VLOOKUP(A613,'FBS input file'!A:M,10,0)))=TRUE,"LB",ISNUMBER(SEARCH("*LB*",VLOOKUP(A613,'FBS input file'!A:M,10,0)))=FALSE,"No")</f>
        <v>No</v>
      </c>
      <c r="L613" t="str" cm="1">
        <f t="array" ref="L613">IF(D613="Binding",IFERROR(_xlfn.IFS(AND(H613&gt;=$H$1,I613&gt;=$I$1),"Binding",AND(H613&gt;=$H$1,OR(J613&gt;=$J$1,K613="LB")),"Binding",AND(I613&gt;=$I$1,OR(J613&gt;=$J$1,K613="LB")),"Binding",K613="Severe LB","Binding"),"Not Binding"),"-")</f>
        <v>-</v>
      </c>
      <c r="M613">
        <f>IFERROR(_xlfn.NUMBERVALUE(VLOOKUP(A613,'FBS input file'!A:L,12,0)),"No")</f>
        <v>0</v>
      </c>
      <c r="N613" t="str">
        <f>VLOOKUP(A613,'All Plates'!A:K,3,0)</f>
        <v>Consistent Expert</v>
      </c>
      <c r="O613" t="str">
        <f>VLOOKUP(A613,'All Plates'!A:K,7,0)</f>
        <v>high purity</v>
      </c>
      <c r="P613">
        <f t="shared" si="29"/>
        <v>-10000</v>
      </c>
      <c r="Q613" s="53">
        <f t="shared" si="30"/>
        <v>0</v>
      </c>
    </row>
    <row r="614" spans="1:17" x14ac:dyDescent="0.25">
      <c r="A614" t="str">
        <f>'All Plates'!A612</f>
        <v>P7_C11</v>
      </c>
      <c r="B614" s="5" t="str">
        <f>'All Plates'!J612</f>
        <v>0110706301</v>
      </c>
      <c r="C614" t="s">
        <v>4830</v>
      </c>
      <c r="D614" t="str">
        <f>IFERROR('All Plates'!K612,"Not Binding")</f>
        <v>Not Binding</v>
      </c>
      <c r="E614" t="str">
        <f>IF(ISNUMBER(SEARCH("Waterlogsy",VLOOKUP(A614,'FBS input file'!A:I,9,0))),"Yes","No")</f>
        <v>No</v>
      </c>
      <c r="F614" t="str">
        <f>IF(ISNUMBER(SEARCH("T2",VLOOKUP(A614,'FBS input file'!A:I,9,0))),"Yes","No")</f>
        <v>No</v>
      </c>
      <c r="G614" t="str">
        <f>IF(ISNUMBER(SEARCH("1D",VLOOKUP(A614,'FBS input file'!A:I,9,0))),"Yes","No")</f>
        <v>No</v>
      </c>
      <c r="H614" s="57">
        <f>IFERROR(_xlfn.NUMBERVALUE(VLOOKUP(A614,'FBS input file'!A:M,13,0)),0)</f>
        <v>0</v>
      </c>
      <c r="I614" s="55">
        <f>IFERROR(_xlfn.NUMBERVALUE(VLOOKUP(A614,'FBS input file'!A:M,11,0)),0)</f>
        <v>0</v>
      </c>
      <c r="J614" s="76" cm="1">
        <f t="array" aca="1" ref="J614" ca="1">IFERROR(ROUND(LOOKUP(9.99999999999999E+307,--MID(VLOOKUP(A614,'FBS input file'!A:L,10,0),MIN(FIND({0,1,2,3,4,5,6,7,8,9},VLOOKUP(A614,'FBS input file'!A:L,10,0)&amp;"0123456789")),ROW(INDIRECT("1:20")))),0),0)</f>
        <v>0</v>
      </c>
      <c r="K614" t="str" cm="1">
        <f t="array" ref="K614">_xlfn.IFS(ISNUMBER(SEARCH("*severe*",VLOOKUP(A614,'FBS input file'!A:M,10,0)))=TRUE,"Severe LB",ISNUMBER(SEARCH("*LB*",VLOOKUP(A614,'FBS input file'!A:M,10,0)))=TRUE,"LB",ISNUMBER(SEARCH("*LB*",VLOOKUP(A614,'FBS input file'!A:M,10,0)))=FALSE,"No")</f>
        <v>No</v>
      </c>
      <c r="L614" t="str" cm="1">
        <f t="array" ref="L614">IF(D614="Binding",IFERROR(_xlfn.IFS(AND(H614&gt;=$H$1,I614&gt;=$I$1),"Binding",AND(H614&gt;=$H$1,OR(J614&gt;=$J$1,K614="LB")),"Binding",AND(I614&gt;=$I$1,OR(J614&gt;=$J$1,K614="LB")),"Binding",K614="Severe LB","Binding"),"Not Binding"),"-")</f>
        <v>-</v>
      </c>
      <c r="M614">
        <f>IFERROR(_xlfn.NUMBERVALUE(VLOOKUP(A614,'FBS input file'!A:L,12,0)),"No")</f>
        <v>0</v>
      </c>
      <c r="N614" t="str">
        <f>VLOOKUP(A614,'All Plates'!A:K,3,0)</f>
        <v>Inconsistent Expert</v>
      </c>
      <c r="O614" t="str">
        <f>VLOOKUP(A614,'All Plates'!A:K,7,0)</f>
        <v>low solubility</v>
      </c>
      <c r="P614">
        <f t="shared" si="29"/>
        <v>-10000</v>
      </c>
      <c r="Q614" s="53">
        <f t="shared" si="30"/>
        <v>0</v>
      </c>
    </row>
    <row r="615" spans="1:17" x14ac:dyDescent="0.25">
      <c r="A615" t="str">
        <f>'All Plates'!A613</f>
        <v>P7_C12</v>
      </c>
      <c r="B615" s="5" t="str">
        <f>'All Plates'!J613</f>
        <v>0110706300</v>
      </c>
      <c r="C615" t="s">
        <v>4831</v>
      </c>
      <c r="D615" t="str">
        <f>IFERROR('All Plates'!K613,"Not Binding")</f>
        <v>Not Binding</v>
      </c>
      <c r="E615" t="str">
        <f>IF(ISNUMBER(SEARCH("Waterlogsy",VLOOKUP(A615,'FBS input file'!A:I,9,0))),"Yes","No")</f>
        <v>No</v>
      </c>
      <c r="F615" t="str">
        <f>IF(ISNUMBER(SEARCH("T2",VLOOKUP(A615,'FBS input file'!A:I,9,0))),"Yes","No")</f>
        <v>No</v>
      </c>
      <c r="G615" t="str">
        <f>IF(ISNUMBER(SEARCH("1D",VLOOKUP(A615,'FBS input file'!A:I,9,0))),"Yes","No")</f>
        <v>No</v>
      </c>
      <c r="H615" s="57">
        <f>IFERROR(_xlfn.NUMBERVALUE(VLOOKUP(A615,'FBS input file'!A:M,13,0)),0)</f>
        <v>0</v>
      </c>
      <c r="I615" s="55">
        <f>IFERROR(_xlfn.NUMBERVALUE(VLOOKUP(A615,'FBS input file'!A:M,11,0)),0)</f>
        <v>0</v>
      </c>
      <c r="J615" s="76" cm="1">
        <f t="array" aca="1" ref="J615" ca="1">IFERROR(ROUND(LOOKUP(9.99999999999999E+307,--MID(VLOOKUP(A615,'FBS input file'!A:L,10,0),MIN(FIND({0,1,2,3,4,5,6,7,8,9},VLOOKUP(A615,'FBS input file'!A:L,10,0)&amp;"0123456789")),ROW(INDIRECT("1:20")))),0),0)</f>
        <v>0</v>
      </c>
      <c r="K615" t="str" cm="1">
        <f t="array" ref="K615">_xlfn.IFS(ISNUMBER(SEARCH("*severe*",VLOOKUP(A615,'FBS input file'!A:M,10,0)))=TRUE,"Severe LB",ISNUMBER(SEARCH("*LB*",VLOOKUP(A615,'FBS input file'!A:M,10,0)))=TRUE,"LB",ISNUMBER(SEARCH("*LB*",VLOOKUP(A615,'FBS input file'!A:M,10,0)))=FALSE,"No")</f>
        <v>No</v>
      </c>
      <c r="L615" t="str" cm="1">
        <f t="array" ref="L615">IF(D615="Binding",IFERROR(_xlfn.IFS(AND(H615&gt;=$H$1,I615&gt;=$I$1),"Binding",AND(H615&gt;=$H$1,OR(J615&gt;=$J$1,K615="LB")),"Binding",AND(I615&gt;=$I$1,OR(J615&gt;=$J$1,K615="LB")),"Binding",K615="Severe LB","Binding"),"Not Binding"),"-")</f>
        <v>-</v>
      </c>
      <c r="M615">
        <f>IFERROR(_xlfn.NUMBERVALUE(VLOOKUP(A615,'FBS input file'!A:L,12,0)),"No")</f>
        <v>0</v>
      </c>
      <c r="N615" t="str">
        <f>VLOOKUP(A615,'All Plates'!A:K,3,0)</f>
        <v>Inconsistent Expert</v>
      </c>
      <c r="O615" t="str">
        <f>VLOOKUP(A615,'All Plates'!A:K,7,0)</f>
        <v>addtional signals or too few signals</v>
      </c>
      <c r="P615">
        <f t="shared" si="29"/>
        <v>-10000</v>
      </c>
      <c r="Q615" s="53">
        <f t="shared" si="30"/>
        <v>0</v>
      </c>
    </row>
    <row r="616" spans="1:17" x14ac:dyDescent="0.25">
      <c r="A616" t="str">
        <f>'All Plates'!A614</f>
        <v>P7_D01</v>
      </c>
      <c r="B616" s="5" t="str">
        <f>'All Plates'!J614</f>
        <v>0110705236</v>
      </c>
      <c r="C616" t="s">
        <v>4832</v>
      </c>
      <c r="D616" t="str">
        <f>IFERROR('All Plates'!K614,"Not Binding")</f>
        <v>Not Binding</v>
      </c>
      <c r="E616" t="str">
        <f>IF(ISNUMBER(SEARCH("Waterlogsy",VLOOKUP(A616,'FBS input file'!A:I,9,0))),"Yes","No")</f>
        <v>No</v>
      </c>
      <c r="F616" t="str">
        <f>IF(ISNUMBER(SEARCH("T2",VLOOKUP(A616,'FBS input file'!A:I,9,0))),"Yes","No")</f>
        <v>No</v>
      </c>
      <c r="G616" t="str">
        <f>IF(ISNUMBER(SEARCH("1D",VLOOKUP(A616,'FBS input file'!A:I,9,0))),"Yes","No")</f>
        <v>No</v>
      </c>
      <c r="H616" s="57">
        <f>IFERROR(_xlfn.NUMBERVALUE(VLOOKUP(A616,'FBS input file'!A:M,13,0)),0)</f>
        <v>0</v>
      </c>
      <c r="I616" s="55">
        <f>IFERROR(_xlfn.NUMBERVALUE(VLOOKUP(A616,'FBS input file'!A:M,11,0)),0)</f>
        <v>0</v>
      </c>
      <c r="J616" s="76" cm="1">
        <f t="array" aca="1" ref="J616" ca="1">IFERROR(ROUND(LOOKUP(9.99999999999999E+307,--MID(VLOOKUP(A616,'FBS input file'!A:L,10,0),MIN(FIND({0,1,2,3,4,5,6,7,8,9},VLOOKUP(A616,'FBS input file'!A:L,10,0)&amp;"0123456789")),ROW(INDIRECT("1:20")))),0),0)</f>
        <v>0</v>
      </c>
      <c r="K616" t="str" cm="1">
        <f t="array" ref="K616">_xlfn.IFS(ISNUMBER(SEARCH("*severe*",VLOOKUP(A616,'FBS input file'!A:M,10,0)))=TRUE,"Severe LB",ISNUMBER(SEARCH("*LB*",VLOOKUP(A616,'FBS input file'!A:M,10,0)))=TRUE,"LB",ISNUMBER(SEARCH("*LB*",VLOOKUP(A616,'FBS input file'!A:M,10,0)))=FALSE,"No")</f>
        <v>No</v>
      </c>
      <c r="L616" t="str" cm="1">
        <f t="array" ref="L616">IF(D616="Binding",IFERROR(_xlfn.IFS(AND(H616&gt;=$H$1,I616&gt;=$I$1),"Binding",AND(H616&gt;=$H$1,OR(J616&gt;=$J$1,K616="LB")),"Binding",AND(I616&gt;=$I$1,OR(J616&gt;=$J$1,K616="LB")),"Binding",K616="Severe LB","Binding"),"Not Binding"),"-")</f>
        <v>-</v>
      </c>
      <c r="M616">
        <f>IFERROR(_xlfn.NUMBERVALUE(VLOOKUP(A616,'FBS input file'!A:L,12,0)),"No")</f>
        <v>0</v>
      </c>
      <c r="N616" t="str">
        <f>VLOOKUP(A616,'All Plates'!A:K,3,0)</f>
        <v>Consistent Expert</v>
      </c>
      <c r="O616" t="str">
        <f>VLOOKUP(A616,'All Plates'!A:K,7,0)</f>
        <v>medium purity*</v>
      </c>
      <c r="P616">
        <f t="shared" si="29"/>
        <v>-10000</v>
      </c>
      <c r="Q616" s="53">
        <f t="shared" si="30"/>
        <v>0</v>
      </c>
    </row>
    <row r="617" spans="1:17" x14ac:dyDescent="0.25">
      <c r="A617" t="str">
        <f>'All Plates'!A615</f>
        <v>P7_D02</v>
      </c>
      <c r="B617" s="5" t="str">
        <f>'All Plates'!J615</f>
        <v>0110706289</v>
      </c>
      <c r="C617" t="s">
        <v>4833</v>
      </c>
      <c r="D617" t="str">
        <f>IFERROR('All Plates'!K615,"Not Binding")</f>
        <v>Not Binding</v>
      </c>
      <c r="E617" t="str">
        <f>IF(ISNUMBER(SEARCH("Waterlogsy",VLOOKUP(A617,'FBS input file'!A:I,9,0))),"Yes","No")</f>
        <v>No</v>
      </c>
      <c r="F617" t="str">
        <f>IF(ISNUMBER(SEARCH("T2",VLOOKUP(A617,'FBS input file'!A:I,9,0))),"Yes","No")</f>
        <v>No</v>
      </c>
      <c r="G617" t="str">
        <f>IF(ISNUMBER(SEARCH("1D",VLOOKUP(A617,'FBS input file'!A:I,9,0))),"Yes","No")</f>
        <v>No</v>
      </c>
      <c r="H617" s="57">
        <f>IFERROR(_xlfn.NUMBERVALUE(VLOOKUP(A617,'FBS input file'!A:M,13,0)),0)</f>
        <v>0</v>
      </c>
      <c r="I617" s="55">
        <f>IFERROR(_xlfn.NUMBERVALUE(VLOOKUP(A617,'FBS input file'!A:M,11,0)),0)</f>
        <v>0</v>
      </c>
      <c r="J617" s="76" cm="1">
        <f t="array" aca="1" ref="J617" ca="1">IFERROR(ROUND(LOOKUP(9.99999999999999E+307,--MID(VLOOKUP(A617,'FBS input file'!A:L,10,0),MIN(FIND({0,1,2,3,4,5,6,7,8,9},VLOOKUP(A617,'FBS input file'!A:L,10,0)&amp;"0123456789")),ROW(INDIRECT("1:20")))),0),0)</f>
        <v>0</v>
      </c>
      <c r="K617" t="str" cm="1">
        <f t="array" ref="K617">_xlfn.IFS(ISNUMBER(SEARCH("*severe*",VLOOKUP(A617,'FBS input file'!A:M,10,0)))=TRUE,"Severe LB",ISNUMBER(SEARCH("*LB*",VLOOKUP(A617,'FBS input file'!A:M,10,0)))=TRUE,"LB",ISNUMBER(SEARCH("*LB*",VLOOKUP(A617,'FBS input file'!A:M,10,0)))=FALSE,"No")</f>
        <v>No</v>
      </c>
      <c r="L617" t="str" cm="1">
        <f t="array" ref="L617">IF(D617="Binding",IFERROR(_xlfn.IFS(AND(H617&gt;=$H$1,I617&gt;=$I$1),"Binding",AND(H617&gt;=$H$1,OR(J617&gt;=$J$1,K617="LB")),"Binding",AND(I617&gt;=$I$1,OR(J617&gt;=$J$1,K617="LB")),"Binding",K617="Severe LB","Binding"),"Not Binding"),"-")</f>
        <v>-</v>
      </c>
      <c r="M617">
        <f>IFERROR(_xlfn.NUMBERVALUE(VLOOKUP(A617,'FBS input file'!A:L,12,0)),"No")</f>
        <v>0</v>
      </c>
      <c r="N617" t="str">
        <f>VLOOKUP(A617,'All Plates'!A:K,3,0)</f>
        <v>Consistent Expert</v>
      </c>
      <c r="O617" t="str">
        <f>VLOOKUP(A617,'All Plates'!A:K,7,0)</f>
        <v>very high purity</v>
      </c>
      <c r="P617">
        <f t="shared" si="29"/>
        <v>-10000</v>
      </c>
      <c r="Q617" s="53">
        <f t="shared" si="30"/>
        <v>0</v>
      </c>
    </row>
    <row r="618" spans="1:17" x14ac:dyDescent="0.25">
      <c r="A618" t="str">
        <f>'All Plates'!A616</f>
        <v>P7_D03</v>
      </c>
      <c r="B618" s="5" t="str">
        <f>'All Plates'!J616</f>
        <v>0110705213</v>
      </c>
      <c r="C618" t="s">
        <v>4834</v>
      </c>
      <c r="D618" t="str">
        <f>IFERROR('All Plates'!K616,"Not Binding")</f>
        <v>Not Binding</v>
      </c>
      <c r="E618" t="str">
        <f>IF(ISNUMBER(SEARCH("Waterlogsy",VLOOKUP(A618,'FBS input file'!A:I,9,0))),"Yes","No")</f>
        <v>No</v>
      </c>
      <c r="F618" t="str">
        <f>IF(ISNUMBER(SEARCH("T2",VLOOKUP(A618,'FBS input file'!A:I,9,0))),"Yes","No")</f>
        <v>No</v>
      </c>
      <c r="G618" t="str">
        <f>IF(ISNUMBER(SEARCH("1D",VLOOKUP(A618,'FBS input file'!A:I,9,0))),"Yes","No")</f>
        <v>No</v>
      </c>
      <c r="H618" s="57">
        <f>IFERROR(_xlfn.NUMBERVALUE(VLOOKUP(A618,'FBS input file'!A:M,13,0)),0)</f>
        <v>0</v>
      </c>
      <c r="I618" s="55">
        <f>IFERROR(_xlfn.NUMBERVALUE(VLOOKUP(A618,'FBS input file'!A:M,11,0)),0)</f>
        <v>0</v>
      </c>
      <c r="J618" s="76" cm="1">
        <f t="array" aca="1" ref="J618" ca="1">IFERROR(ROUND(LOOKUP(9.99999999999999E+307,--MID(VLOOKUP(A618,'FBS input file'!A:L,10,0),MIN(FIND({0,1,2,3,4,5,6,7,8,9},VLOOKUP(A618,'FBS input file'!A:L,10,0)&amp;"0123456789")),ROW(INDIRECT("1:20")))),0),0)</f>
        <v>0</v>
      </c>
      <c r="K618" t="str" cm="1">
        <f t="array" ref="K618">_xlfn.IFS(ISNUMBER(SEARCH("*severe*",VLOOKUP(A618,'FBS input file'!A:M,10,0)))=TRUE,"Severe LB",ISNUMBER(SEARCH("*LB*",VLOOKUP(A618,'FBS input file'!A:M,10,0)))=TRUE,"LB",ISNUMBER(SEARCH("*LB*",VLOOKUP(A618,'FBS input file'!A:M,10,0)))=FALSE,"No")</f>
        <v>No</v>
      </c>
      <c r="L618" t="str" cm="1">
        <f t="array" ref="L618">IF(D618="Binding",IFERROR(_xlfn.IFS(AND(H618&gt;=$H$1,I618&gt;=$I$1),"Binding",AND(H618&gt;=$H$1,OR(J618&gt;=$J$1,K618="LB")),"Binding",AND(I618&gt;=$I$1,OR(J618&gt;=$J$1,K618="LB")),"Binding",K618="Severe LB","Binding"),"Not Binding"),"-")</f>
        <v>-</v>
      </c>
      <c r="M618">
        <f>IFERROR(_xlfn.NUMBERVALUE(VLOOKUP(A618,'FBS input file'!A:L,12,0)),"No")</f>
        <v>0</v>
      </c>
      <c r="N618" t="str">
        <f>VLOOKUP(A618,'All Plates'!A:K,3,0)</f>
        <v>Consistent Expert</v>
      </c>
      <c r="O618" t="str">
        <f>VLOOKUP(A618,'All Plates'!A:K,7,0)</f>
        <v>addtional signals or too few signals</v>
      </c>
      <c r="P618">
        <f t="shared" si="29"/>
        <v>-10000</v>
      </c>
      <c r="Q618" s="53">
        <f t="shared" si="30"/>
        <v>0</v>
      </c>
    </row>
    <row r="619" spans="1:17" x14ac:dyDescent="0.25">
      <c r="A619" t="str">
        <f>'All Plates'!A617</f>
        <v>P7_D04</v>
      </c>
      <c r="B619" s="5" t="str">
        <f>'All Plates'!J617</f>
        <v>0110706291</v>
      </c>
      <c r="C619" t="s">
        <v>4835</v>
      </c>
      <c r="D619" t="str">
        <f>IFERROR('All Plates'!K617,"Not Binding")</f>
        <v>Not Binding</v>
      </c>
      <c r="E619" t="str">
        <f>IF(ISNUMBER(SEARCH("Waterlogsy",VLOOKUP(A619,'FBS input file'!A:I,9,0))),"Yes","No")</f>
        <v>No</v>
      </c>
      <c r="F619" t="str">
        <f>IF(ISNUMBER(SEARCH("T2",VLOOKUP(A619,'FBS input file'!A:I,9,0))),"Yes","No")</f>
        <v>No</v>
      </c>
      <c r="G619" t="str">
        <f>IF(ISNUMBER(SEARCH("1D",VLOOKUP(A619,'FBS input file'!A:I,9,0))),"Yes","No")</f>
        <v>No</v>
      </c>
      <c r="H619" s="57">
        <f>IFERROR(_xlfn.NUMBERVALUE(VLOOKUP(A619,'FBS input file'!A:M,13,0)),0)</f>
        <v>0</v>
      </c>
      <c r="I619" s="55">
        <f>IFERROR(_xlfn.NUMBERVALUE(VLOOKUP(A619,'FBS input file'!A:M,11,0)),0)</f>
        <v>0</v>
      </c>
      <c r="J619" s="76" cm="1">
        <f t="array" aca="1" ref="J619" ca="1">IFERROR(ROUND(LOOKUP(9.99999999999999E+307,--MID(VLOOKUP(A619,'FBS input file'!A:L,10,0),MIN(FIND({0,1,2,3,4,5,6,7,8,9},VLOOKUP(A619,'FBS input file'!A:L,10,0)&amp;"0123456789")),ROW(INDIRECT("1:20")))),0),0)</f>
        <v>0</v>
      </c>
      <c r="K619" t="str" cm="1">
        <f t="array" ref="K619">_xlfn.IFS(ISNUMBER(SEARCH("*severe*",VLOOKUP(A619,'FBS input file'!A:M,10,0)))=TRUE,"Severe LB",ISNUMBER(SEARCH("*LB*",VLOOKUP(A619,'FBS input file'!A:M,10,0)))=TRUE,"LB",ISNUMBER(SEARCH("*LB*",VLOOKUP(A619,'FBS input file'!A:M,10,0)))=FALSE,"No")</f>
        <v>No</v>
      </c>
      <c r="L619" t="str" cm="1">
        <f t="array" ref="L619">IF(D619="Binding",IFERROR(_xlfn.IFS(AND(H619&gt;=$H$1,I619&gt;=$I$1),"Binding",AND(H619&gt;=$H$1,OR(J619&gt;=$J$1,K619="LB")),"Binding",AND(I619&gt;=$I$1,OR(J619&gt;=$J$1,K619="LB")),"Binding",K619="Severe LB","Binding"),"Not Binding"),"-")</f>
        <v>-</v>
      </c>
      <c r="M619">
        <f>IFERROR(_xlfn.NUMBERVALUE(VLOOKUP(A619,'FBS input file'!A:L,12,0)),"No")</f>
        <v>0</v>
      </c>
      <c r="N619" t="str">
        <f>VLOOKUP(A619,'All Plates'!A:K,3,0)</f>
        <v>Consistent Expert</v>
      </c>
      <c r="O619" t="str">
        <f>VLOOKUP(A619,'All Plates'!A:K,7,0)</f>
        <v>high purity*</v>
      </c>
      <c r="P619">
        <f t="shared" si="29"/>
        <v>-10000</v>
      </c>
      <c r="Q619" s="53">
        <f t="shared" si="30"/>
        <v>0</v>
      </c>
    </row>
    <row r="620" spans="1:17" x14ac:dyDescent="0.25">
      <c r="A620" t="str">
        <f>'All Plates'!A618</f>
        <v>P7_D05</v>
      </c>
      <c r="B620" s="5" t="str">
        <f>'All Plates'!J618</f>
        <v>0110706292</v>
      </c>
      <c r="C620" t="s">
        <v>4836</v>
      </c>
      <c r="D620" t="str">
        <f>IFERROR('All Plates'!K618,"Not Binding")</f>
        <v>Not Binding</v>
      </c>
      <c r="E620" t="str">
        <f>IF(ISNUMBER(SEARCH("Waterlogsy",VLOOKUP(A620,'FBS input file'!A:I,9,0))),"Yes","No")</f>
        <v>No</v>
      </c>
      <c r="F620" t="str">
        <f>IF(ISNUMBER(SEARCH("T2",VLOOKUP(A620,'FBS input file'!A:I,9,0))),"Yes","No")</f>
        <v>No</v>
      </c>
      <c r="G620" t="str">
        <f>IF(ISNUMBER(SEARCH("1D",VLOOKUP(A620,'FBS input file'!A:I,9,0))),"Yes","No")</f>
        <v>No</v>
      </c>
      <c r="H620" s="57">
        <f>IFERROR(_xlfn.NUMBERVALUE(VLOOKUP(A620,'FBS input file'!A:M,13,0)),0)</f>
        <v>0</v>
      </c>
      <c r="I620" s="55">
        <f>IFERROR(_xlfn.NUMBERVALUE(VLOOKUP(A620,'FBS input file'!A:M,11,0)),0)</f>
        <v>0</v>
      </c>
      <c r="J620" s="76" cm="1">
        <f t="array" aca="1" ref="J620" ca="1">IFERROR(ROUND(LOOKUP(9.99999999999999E+307,--MID(VLOOKUP(A620,'FBS input file'!A:L,10,0),MIN(FIND({0,1,2,3,4,5,6,7,8,9},VLOOKUP(A620,'FBS input file'!A:L,10,0)&amp;"0123456789")),ROW(INDIRECT("1:20")))),0),0)</f>
        <v>0</v>
      </c>
      <c r="K620" t="str" cm="1">
        <f t="array" ref="K620">_xlfn.IFS(ISNUMBER(SEARCH("*severe*",VLOOKUP(A620,'FBS input file'!A:M,10,0)))=TRUE,"Severe LB",ISNUMBER(SEARCH("*LB*",VLOOKUP(A620,'FBS input file'!A:M,10,0)))=TRUE,"LB",ISNUMBER(SEARCH("*LB*",VLOOKUP(A620,'FBS input file'!A:M,10,0)))=FALSE,"No")</f>
        <v>No</v>
      </c>
      <c r="L620" t="str" cm="1">
        <f t="array" ref="L620">IF(D620="Binding",IFERROR(_xlfn.IFS(AND(H620&gt;=$H$1,I620&gt;=$I$1),"Binding",AND(H620&gt;=$H$1,OR(J620&gt;=$J$1,K620="LB")),"Binding",AND(I620&gt;=$I$1,OR(J620&gt;=$J$1,K620="LB")),"Binding",K620="Severe LB","Binding"),"Not Binding"),"-")</f>
        <v>-</v>
      </c>
      <c r="M620">
        <f>IFERROR(_xlfn.NUMBERVALUE(VLOOKUP(A620,'FBS input file'!A:L,12,0)),"No")</f>
        <v>0</v>
      </c>
      <c r="N620" t="str">
        <f>VLOOKUP(A620,'All Plates'!A:K,3,0)</f>
        <v>Inconsistent Expert</v>
      </c>
      <c r="O620" t="str">
        <f>VLOOKUP(A620,'All Plates'!A:K,7,0)</f>
        <v>addtional signals or too few signals</v>
      </c>
      <c r="P620">
        <f t="shared" si="29"/>
        <v>-10000</v>
      </c>
      <c r="Q620" s="53">
        <f t="shared" si="30"/>
        <v>0</v>
      </c>
    </row>
    <row r="621" spans="1:17" x14ac:dyDescent="0.25">
      <c r="A621" t="str">
        <f>'All Plates'!A619</f>
        <v>P7_D06</v>
      </c>
      <c r="B621" s="5" t="str">
        <f>'All Plates'!J619</f>
        <v>0110706293</v>
      </c>
      <c r="C621" t="s">
        <v>4837</v>
      </c>
      <c r="D621" t="str">
        <f>IFERROR('All Plates'!K619,"Not Binding")</f>
        <v>Not Binding</v>
      </c>
      <c r="E621" t="str">
        <f>IF(ISNUMBER(SEARCH("Waterlogsy",VLOOKUP(A621,'FBS input file'!A:I,9,0))),"Yes","No")</f>
        <v>No</v>
      </c>
      <c r="F621" t="str">
        <f>IF(ISNUMBER(SEARCH("T2",VLOOKUP(A621,'FBS input file'!A:I,9,0))),"Yes","No")</f>
        <v>No</v>
      </c>
      <c r="G621" t="str">
        <f>IF(ISNUMBER(SEARCH("1D",VLOOKUP(A621,'FBS input file'!A:I,9,0))),"Yes","No")</f>
        <v>No</v>
      </c>
      <c r="H621" s="57">
        <f>IFERROR(_xlfn.NUMBERVALUE(VLOOKUP(A621,'FBS input file'!A:M,13,0)),0)</f>
        <v>0</v>
      </c>
      <c r="I621" s="55">
        <f>IFERROR(_xlfn.NUMBERVALUE(VLOOKUP(A621,'FBS input file'!A:M,11,0)),0)</f>
        <v>0</v>
      </c>
      <c r="J621" s="76" cm="1">
        <f t="array" aca="1" ref="J621" ca="1">IFERROR(ROUND(LOOKUP(9.99999999999999E+307,--MID(VLOOKUP(A621,'FBS input file'!A:L,10,0),MIN(FIND({0,1,2,3,4,5,6,7,8,9},VLOOKUP(A621,'FBS input file'!A:L,10,0)&amp;"0123456789")),ROW(INDIRECT("1:20")))),0),0)</f>
        <v>0</v>
      </c>
      <c r="K621" t="str" cm="1">
        <f t="array" ref="K621">_xlfn.IFS(ISNUMBER(SEARCH("*severe*",VLOOKUP(A621,'FBS input file'!A:M,10,0)))=TRUE,"Severe LB",ISNUMBER(SEARCH("*LB*",VLOOKUP(A621,'FBS input file'!A:M,10,0)))=TRUE,"LB",ISNUMBER(SEARCH("*LB*",VLOOKUP(A621,'FBS input file'!A:M,10,0)))=FALSE,"No")</f>
        <v>No</v>
      </c>
      <c r="L621" t="str" cm="1">
        <f t="array" ref="L621">IF(D621="Binding",IFERROR(_xlfn.IFS(AND(H621&gt;=$H$1,I621&gt;=$I$1),"Binding",AND(H621&gt;=$H$1,OR(J621&gt;=$J$1,K621="LB")),"Binding",AND(I621&gt;=$I$1,OR(J621&gt;=$J$1,K621="LB")),"Binding",K621="Severe LB","Binding"),"Not Binding"),"-")</f>
        <v>-</v>
      </c>
      <c r="M621">
        <f>IFERROR(_xlfn.NUMBERVALUE(VLOOKUP(A621,'FBS input file'!A:L,12,0)),"No")</f>
        <v>0</v>
      </c>
      <c r="N621" t="str">
        <f>VLOOKUP(A621,'All Plates'!A:K,3,0)</f>
        <v>Consistent Expert</v>
      </c>
      <c r="O621" t="str">
        <f>VLOOKUP(A621,'All Plates'!A:K,7,0)</f>
        <v>addtional signals or too few signals</v>
      </c>
      <c r="P621">
        <f t="shared" si="29"/>
        <v>-10000</v>
      </c>
      <c r="Q621" s="53">
        <f t="shared" si="30"/>
        <v>0</v>
      </c>
    </row>
    <row r="622" spans="1:17" x14ac:dyDescent="0.25">
      <c r="A622" t="str">
        <f>'All Plates'!A620</f>
        <v>P7_D07</v>
      </c>
      <c r="B622" s="5" t="str">
        <f>'All Plates'!J620</f>
        <v>0110705214</v>
      </c>
      <c r="C622" t="s">
        <v>4838</v>
      </c>
      <c r="D622" t="str">
        <f>IFERROR('All Plates'!K620,"Not Binding")</f>
        <v>Not Binding</v>
      </c>
      <c r="E622" t="str">
        <f>IF(ISNUMBER(SEARCH("Waterlogsy",VLOOKUP(A622,'FBS input file'!A:I,9,0))),"Yes","No")</f>
        <v>No</v>
      </c>
      <c r="F622" t="str">
        <f>IF(ISNUMBER(SEARCH("T2",VLOOKUP(A622,'FBS input file'!A:I,9,0))),"Yes","No")</f>
        <v>No</v>
      </c>
      <c r="G622" t="str">
        <f>IF(ISNUMBER(SEARCH("1D",VLOOKUP(A622,'FBS input file'!A:I,9,0))),"Yes","No")</f>
        <v>No</v>
      </c>
      <c r="H622" s="57">
        <f>IFERROR(_xlfn.NUMBERVALUE(VLOOKUP(A622,'FBS input file'!A:M,13,0)),0)</f>
        <v>0</v>
      </c>
      <c r="I622" s="55">
        <f>IFERROR(_xlfn.NUMBERVALUE(VLOOKUP(A622,'FBS input file'!A:M,11,0)),0)</f>
        <v>0</v>
      </c>
      <c r="J622" s="76" cm="1">
        <f t="array" aca="1" ref="J622" ca="1">IFERROR(ROUND(LOOKUP(9.99999999999999E+307,--MID(VLOOKUP(A622,'FBS input file'!A:L,10,0),MIN(FIND({0,1,2,3,4,5,6,7,8,9},VLOOKUP(A622,'FBS input file'!A:L,10,0)&amp;"0123456789")),ROW(INDIRECT("1:20")))),0),0)</f>
        <v>0</v>
      </c>
      <c r="K622" t="str" cm="1">
        <f t="array" ref="K622">_xlfn.IFS(ISNUMBER(SEARCH("*severe*",VLOOKUP(A622,'FBS input file'!A:M,10,0)))=TRUE,"Severe LB",ISNUMBER(SEARCH("*LB*",VLOOKUP(A622,'FBS input file'!A:M,10,0)))=TRUE,"LB",ISNUMBER(SEARCH("*LB*",VLOOKUP(A622,'FBS input file'!A:M,10,0)))=FALSE,"No")</f>
        <v>No</v>
      </c>
      <c r="L622" t="str" cm="1">
        <f t="array" ref="L622">IF(D622="Binding",IFERROR(_xlfn.IFS(AND(H622&gt;=$H$1,I622&gt;=$I$1),"Binding",AND(H622&gt;=$H$1,OR(J622&gt;=$J$1,K622="LB")),"Binding",AND(I622&gt;=$I$1,OR(J622&gt;=$J$1,K622="LB")),"Binding",K622="Severe LB","Binding"),"Not Binding"),"-")</f>
        <v>-</v>
      </c>
      <c r="M622">
        <f>IFERROR(_xlfn.NUMBERVALUE(VLOOKUP(A622,'FBS input file'!A:L,12,0)),"No")</f>
        <v>0</v>
      </c>
      <c r="N622" t="str">
        <f>VLOOKUP(A622,'All Plates'!A:K,3,0)</f>
        <v>Consistent Expert</v>
      </c>
      <c r="O622" t="str">
        <f>VLOOKUP(A622,'All Plates'!A:K,7,0)</f>
        <v>medium purity*</v>
      </c>
      <c r="P622">
        <f t="shared" si="29"/>
        <v>-10000</v>
      </c>
      <c r="Q622" s="53">
        <f t="shared" si="30"/>
        <v>0</v>
      </c>
    </row>
    <row r="623" spans="1:17" x14ac:dyDescent="0.25">
      <c r="A623" t="str">
        <f>'All Plates'!A621</f>
        <v>P7_D08</v>
      </c>
      <c r="B623" s="5" t="str">
        <f>'All Plates'!J621</f>
        <v>0110706295</v>
      </c>
      <c r="C623" t="s">
        <v>4839</v>
      </c>
      <c r="D623" t="str">
        <f>IFERROR('All Plates'!K621,"Not Binding")</f>
        <v>Not Binding</v>
      </c>
      <c r="E623" t="str">
        <f>IF(ISNUMBER(SEARCH("Waterlogsy",VLOOKUP(A623,'FBS input file'!A:I,9,0))),"Yes","No")</f>
        <v>No</v>
      </c>
      <c r="F623" t="str">
        <f>IF(ISNUMBER(SEARCH("T2",VLOOKUP(A623,'FBS input file'!A:I,9,0))),"Yes","No")</f>
        <v>No</v>
      </c>
      <c r="G623" t="str">
        <f>IF(ISNUMBER(SEARCH("1D",VLOOKUP(A623,'FBS input file'!A:I,9,0))),"Yes","No")</f>
        <v>No</v>
      </c>
      <c r="H623" s="57">
        <f>IFERROR(_xlfn.NUMBERVALUE(VLOOKUP(A623,'FBS input file'!A:M,13,0)),0)</f>
        <v>0</v>
      </c>
      <c r="I623" s="55">
        <f>IFERROR(_xlfn.NUMBERVALUE(VLOOKUP(A623,'FBS input file'!A:M,11,0)),0)</f>
        <v>0</v>
      </c>
      <c r="J623" s="76" cm="1">
        <f t="array" aca="1" ref="J623" ca="1">IFERROR(ROUND(LOOKUP(9.99999999999999E+307,--MID(VLOOKUP(A623,'FBS input file'!A:L,10,0),MIN(FIND({0,1,2,3,4,5,6,7,8,9},VLOOKUP(A623,'FBS input file'!A:L,10,0)&amp;"0123456789")),ROW(INDIRECT("1:20")))),0),0)</f>
        <v>0</v>
      </c>
      <c r="K623" t="str" cm="1">
        <f t="array" ref="K623">_xlfn.IFS(ISNUMBER(SEARCH("*severe*",VLOOKUP(A623,'FBS input file'!A:M,10,0)))=TRUE,"Severe LB",ISNUMBER(SEARCH("*LB*",VLOOKUP(A623,'FBS input file'!A:M,10,0)))=TRUE,"LB",ISNUMBER(SEARCH("*LB*",VLOOKUP(A623,'FBS input file'!A:M,10,0)))=FALSE,"No")</f>
        <v>No</v>
      </c>
      <c r="L623" t="str" cm="1">
        <f t="array" ref="L623">IF(D623="Binding",IFERROR(_xlfn.IFS(AND(H623&gt;=$H$1,I623&gt;=$I$1),"Binding",AND(H623&gt;=$H$1,OR(J623&gt;=$J$1,K623="LB")),"Binding",AND(I623&gt;=$I$1,OR(J623&gt;=$J$1,K623="LB")),"Binding",K623="Severe LB","Binding"),"Not Binding"),"-")</f>
        <v>-</v>
      </c>
      <c r="M623">
        <f>IFERROR(_xlfn.NUMBERVALUE(VLOOKUP(A623,'FBS input file'!A:L,12,0)),"No")</f>
        <v>0</v>
      </c>
      <c r="N623" t="str">
        <f>VLOOKUP(A623,'All Plates'!A:K,3,0)</f>
        <v>Consistent Expert</v>
      </c>
      <c r="O623" t="str">
        <f>VLOOKUP(A623,'All Plates'!A:K,7,0)</f>
        <v>high purity*</v>
      </c>
      <c r="P623">
        <f t="shared" si="29"/>
        <v>-10000</v>
      </c>
      <c r="Q623" s="53">
        <f t="shared" si="30"/>
        <v>0</v>
      </c>
    </row>
    <row r="624" spans="1:17" x14ac:dyDescent="0.25">
      <c r="A624" t="str">
        <f>'All Plates'!A622</f>
        <v>P7_D09</v>
      </c>
      <c r="B624" s="5" t="str">
        <f>'All Plates'!J622</f>
        <v>0110706296</v>
      </c>
      <c r="C624" t="s">
        <v>4840</v>
      </c>
      <c r="D624" t="str">
        <f>IFERROR('All Plates'!K622,"Not Binding")</f>
        <v>Not Binding</v>
      </c>
      <c r="E624" t="str">
        <f>IF(ISNUMBER(SEARCH("Waterlogsy",VLOOKUP(A624,'FBS input file'!A:I,9,0))),"Yes","No")</f>
        <v>No</v>
      </c>
      <c r="F624" t="str">
        <f>IF(ISNUMBER(SEARCH("T2",VLOOKUP(A624,'FBS input file'!A:I,9,0))),"Yes","No")</f>
        <v>No</v>
      </c>
      <c r="G624" t="str">
        <f>IF(ISNUMBER(SEARCH("1D",VLOOKUP(A624,'FBS input file'!A:I,9,0))),"Yes","No")</f>
        <v>No</v>
      </c>
      <c r="H624" s="57">
        <f>IFERROR(_xlfn.NUMBERVALUE(VLOOKUP(A624,'FBS input file'!A:M,13,0)),0)</f>
        <v>0</v>
      </c>
      <c r="I624" s="55">
        <f>IFERROR(_xlfn.NUMBERVALUE(VLOOKUP(A624,'FBS input file'!A:M,11,0)),0)</f>
        <v>0</v>
      </c>
      <c r="J624" s="76" cm="1">
        <f t="array" aca="1" ref="J624" ca="1">IFERROR(ROUND(LOOKUP(9.99999999999999E+307,--MID(VLOOKUP(A624,'FBS input file'!A:L,10,0),MIN(FIND({0,1,2,3,4,5,6,7,8,9},VLOOKUP(A624,'FBS input file'!A:L,10,0)&amp;"0123456789")),ROW(INDIRECT("1:20")))),0),0)</f>
        <v>0</v>
      </c>
      <c r="K624" t="str" cm="1">
        <f t="array" ref="K624">_xlfn.IFS(ISNUMBER(SEARCH("*severe*",VLOOKUP(A624,'FBS input file'!A:M,10,0)))=TRUE,"Severe LB",ISNUMBER(SEARCH("*LB*",VLOOKUP(A624,'FBS input file'!A:M,10,0)))=TRUE,"LB",ISNUMBER(SEARCH("*LB*",VLOOKUP(A624,'FBS input file'!A:M,10,0)))=FALSE,"No")</f>
        <v>No</v>
      </c>
      <c r="L624" t="str" cm="1">
        <f t="array" ref="L624">IF(D624="Binding",IFERROR(_xlfn.IFS(AND(H624&gt;=$H$1,I624&gt;=$I$1),"Binding",AND(H624&gt;=$H$1,OR(J624&gt;=$J$1,K624="LB")),"Binding",AND(I624&gt;=$I$1,OR(J624&gt;=$J$1,K624="LB")),"Binding",K624="Severe LB","Binding"),"Not Binding"),"-")</f>
        <v>-</v>
      </c>
      <c r="M624">
        <f>IFERROR(_xlfn.NUMBERVALUE(VLOOKUP(A624,'FBS input file'!A:L,12,0)),"No")</f>
        <v>0</v>
      </c>
      <c r="N624" t="str">
        <f>VLOOKUP(A624,'All Plates'!A:K,3,0)</f>
        <v>Inconsistent Expert</v>
      </c>
      <c r="O624" t="str">
        <f>VLOOKUP(A624,'All Plates'!A:K,7,0)</f>
        <v>low solubility</v>
      </c>
      <c r="P624">
        <f t="shared" si="29"/>
        <v>-10000</v>
      </c>
      <c r="Q624" s="53">
        <f t="shared" si="30"/>
        <v>0</v>
      </c>
    </row>
    <row r="625" spans="1:17" x14ac:dyDescent="0.25">
      <c r="A625" t="str">
        <f>'All Plates'!A623</f>
        <v>P7_D10</v>
      </c>
      <c r="B625" s="5" t="str">
        <f>'All Plates'!J623</f>
        <v>0110706297</v>
      </c>
      <c r="C625" t="s">
        <v>4841</v>
      </c>
      <c r="D625" t="str">
        <f>IFERROR('All Plates'!K623,"Not Binding")</f>
        <v>Not Binding</v>
      </c>
      <c r="E625" t="str">
        <f>IF(ISNUMBER(SEARCH("Waterlogsy",VLOOKUP(A625,'FBS input file'!A:I,9,0))),"Yes","No")</f>
        <v>No</v>
      </c>
      <c r="F625" t="str">
        <f>IF(ISNUMBER(SEARCH("T2",VLOOKUP(A625,'FBS input file'!A:I,9,0))),"Yes","No")</f>
        <v>No</v>
      </c>
      <c r="G625" t="str">
        <f>IF(ISNUMBER(SEARCH("1D",VLOOKUP(A625,'FBS input file'!A:I,9,0))),"Yes","No")</f>
        <v>No</v>
      </c>
      <c r="H625" s="57">
        <f>IFERROR(_xlfn.NUMBERVALUE(VLOOKUP(A625,'FBS input file'!A:M,13,0)),0)</f>
        <v>0</v>
      </c>
      <c r="I625" s="55">
        <f>IFERROR(_xlfn.NUMBERVALUE(VLOOKUP(A625,'FBS input file'!A:M,11,0)),0)</f>
        <v>0</v>
      </c>
      <c r="J625" s="76" cm="1">
        <f t="array" aca="1" ref="J625" ca="1">IFERROR(ROUND(LOOKUP(9.99999999999999E+307,--MID(VLOOKUP(A625,'FBS input file'!A:L,10,0),MIN(FIND({0,1,2,3,4,5,6,7,8,9},VLOOKUP(A625,'FBS input file'!A:L,10,0)&amp;"0123456789")),ROW(INDIRECT("1:20")))),0),0)</f>
        <v>0</v>
      </c>
      <c r="K625" t="str" cm="1">
        <f t="array" ref="K625">_xlfn.IFS(ISNUMBER(SEARCH("*severe*",VLOOKUP(A625,'FBS input file'!A:M,10,0)))=TRUE,"Severe LB",ISNUMBER(SEARCH("*LB*",VLOOKUP(A625,'FBS input file'!A:M,10,0)))=TRUE,"LB",ISNUMBER(SEARCH("*LB*",VLOOKUP(A625,'FBS input file'!A:M,10,0)))=FALSE,"No")</f>
        <v>No</v>
      </c>
      <c r="L625" t="str" cm="1">
        <f t="array" ref="L625">IF(D625="Binding",IFERROR(_xlfn.IFS(AND(H625&gt;=$H$1,I625&gt;=$I$1),"Binding",AND(H625&gt;=$H$1,OR(J625&gt;=$J$1,K625="LB")),"Binding",AND(I625&gt;=$I$1,OR(J625&gt;=$J$1,K625="LB")),"Binding",K625="Severe LB","Binding"),"Not Binding"),"-")</f>
        <v>-</v>
      </c>
      <c r="M625">
        <f>IFERROR(_xlfn.NUMBERVALUE(VLOOKUP(A625,'FBS input file'!A:L,12,0)),"No")</f>
        <v>0</v>
      </c>
      <c r="N625" t="str">
        <f>VLOOKUP(A625,'All Plates'!A:K,3,0)</f>
        <v>Consistent Expert</v>
      </c>
      <c r="O625" t="str">
        <f>VLOOKUP(A625,'All Plates'!A:K,7,0)</f>
        <v>very high purity</v>
      </c>
      <c r="P625">
        <f t="shared" si="29"/>
        <v>-10000</v>
      </c>
      <c r="Q625" s="53">
        <f t="shared" si="30"/>
        <v>0</v>
      </c>
    </row>
    <row r="626" spans="1:17" x14ac:dyDescent="0.25">
      <c r="A626" t="str">
        <f>'All Plates'!A624</f>
        <v>P7_D11</v>
      </c>
      <c r="B626" s="5" t="str">
        <f>'All Plates'!J624</f>
        <v>0110706298</v>
      </c>
      <c r="C626" t="s">
        <v>4842</v>
      </c>
      <c r="D626" t="str">
        <f>IFERROR('All Plates'!K624,"Not Binding")</f>
        <v>Not Binding</v>
      </c>
      <c r="E626" t="str">
        <f>IF(ISNUMBER(SEARCH("Waterlogsy",VLOOKUP(A626,'FBS input file'!A:I,9,0))),"Yes","No")</f>
        <v>No</v>
      </c>
      <c r="F626" t="str">
        <f>IF(ISNUMBER(SEARCH("T2",VLOOKUP(A626,'FBS input file'!A:I,9,0))),"Yes","No")</f>
        <v>No</v>
      </c>
      <c r="G626" t="str">
        <f>IF(ISNUMBER(SEARCH("1D",VLOOKUP(A626,'FBS input file'!A:I,9,0))),"Yes","No")</f>
        <v>No</v>
      </c>
      <c r="H626" s="57">
        <f>IFERROR(_xlfn.NUMBERVALUE(VLOOKUP(A626,'FBS input file'!A:M,13,0)),0)</f>
        <v>0</v>
      </c>
      <c r="I626" s="55">
        <f>IFERROR(_xlfn.NUMBERVALUE(VLOOKUP(A626,'FBS input file'!A:M,11,0)),0)</f>
        <v>0</v>
      </c>
      <c r="J626" s="76" cm="1">
        <f t="array" aca="1" ref="J626" ca="1">IFERROR(ROUND(LOOKUP(9.99999999999999E+307,--MID(VLOOKUP(A626,'FBS input file'!A:L,10,0),MIN(FIND({0,1,2,3,4,5,6,7,8,9},VLOOKUP(A626,'FBS input file'!A:L,10,0)&amp;"0123456789")),ROW(INDIRECT("1:20")))),0),0)</f>
        <v>0</v>
      </c>
      <c r="K626" t="str" cm="1">
        <f t="array" ref="K626">_xlfn.IFS(ISNUMBER(SEARCH("*severe*",VLOOKUP(A626,'FBS input file'!A:M,10,0)))=TRUE,"Severe LB",ISNUMBER(SEARCH("*LB*",VLOOKUP(A626,'FBS input file'!A:M,10,0)))=TRUE,"LB",ISNUMBER(SEARCH("*LB*",VLOOKUP(A626,'FBS input file'!A:M,10,0)))=FALSE,"No")</f>
        <v>No</v>
      </c>
      <c r="L626" t="str" cm="1">
        <f t="array" ref="L626">IF(D626="Binding",IFERROR(_xlfn.IFS(AND(H626&gt;=$H$1,I626&gt;=$I$1),"Binding",AND(H626&gt;=$H$1,OR(J626&gt;=$J$1,K626="LB")),"Binding",AND(I626&gt;=$I$1,OR(J626&gt;=$J$1,K626="LB")),"Binding",K626="Severe LB","Binding"),"Not Binding"),"-")</f>
        <v>-</v>
      </c>
      <c r="M626">
        <f>IFERROR(_xlfn.NUMBERVALUE(VLOOKUP(A626,'FBS input file'!A:L,12,0)),"No")</f>
        <v>0</v>
      </c>
      <c r="N626" t="str">
        <f>VLOOKUP(A626,'All Plates'!A:K,3,0)</f>
        <v>Consistent Expert</v>
      </c>
      <c r="O626" t="str">
        <f>VLOOKUP(A626,'All Plates'!A:K,7,0)</f>
        <v>very high purity</v>
      </c>
      <c r="P626">
        <f t="shared" si="29"/>
        <v>-10000</v>
      </c>
      <c r="Q626" s="53">
        <f t="shared" si="30"/>
        <v>0</v>
      </c>
    </row>
    <row r="627" spans="1:17" x14ac:dyDescent="0.25">
      <c r="A627" t="str">
        <f>'All Plates'!A625</f>
        <v>P7_D12</v>
      </c>
      <c r="B627" s="5" t="str">
        <f>'All Plates'!J625</f>
        <v>0110706299</v>
      </c>
      <c r="C627" t="s">
        <v>4843</v>
      </c>
      <c r="D627" t="str">
        <f>IFERROR('All Plates'!K625,"Not Binding")</f>
        <v>Not Binding</v>
      </c>
      <c r="E627" t="str">
        <f>IF(ISNUMBER(SEARCH("Waterlogsy",VLOOKUP(A627,'FBS input file'!A:I,9,0))),"Yes","No")</f>
        <v>No</v>
      </c>
      <c r="F627" t="str">
        <f>IF(ISNUMBER(SEARCH("T2",VLOOKUP(A627,'FBS input file'!A:I,9,0))),"Yes","No")</f>
        <v>No</v>
      </c>
      <c r="G627" t="str">
        <f>IF(ISNUMBER(SEARCH("1D",VLOOKUP(A627,'FBS input file'!A:I,9,0))),"Yes","No")</f>
        <v>No</v>
      </c>
      <c r="H627" s="57">
        <f>IFERROR(_xlfn.NUMBERVALUE(VLOOKUP(A627,'FBS input file'!A:M,13,0)),0)</f>
        <v>0</v>
      </c>
      <c r="I627" s="55">
        <f>IFERROR(_xlfn.NUMBERVALUE(VLOOKUP(A627,'FBS input file'!A:M,11,0)),0)</f>
        <v>0</v>
      </c>
      <c r="J627" s="76" cm="1">
        <f t="array" aca="1" ref="J627" ca="1">IFERROR(ROUND(LOOKUP(9.99999999999999E+307,--MID(VLOOKUP(A627,'FBS input file'!A:L,10,0),MIN(FIND({0,1,2,3,4,5,6,7,8,9},VLOOKUP(A627,'FBS input file'!A:L,10,0)&amp;"0123456789")),ROW(INDIRECT("1:20")))),0),0)</f>
        <v>0</v>
      </c>
      <c r="K627" t="str" cm="1">
        <f t="array" ref="K627">_xlfn.IFS(ISNUMBER(SEARCH("*severe*",VLOOKUP(A627,'FBS input file'!A:M,10,0)))=TRUE,"Severe LB",ISNUMBER(SEARCH("*LB*",VLOOKUP(A627,'FBS input file'!A:M,10,0)))=TRUE,"LB",ISNUMBER(SEARCH("*LB*",VLOOKUP(A627,'FBS input file'!A:M,10,0)))=FALSE,"No")</f>
        <v>No</v>
      </c>
      <c r="L627" t="str" cm="1">
        <f t="array" ref="L627">IF(D627="Binding",IFERROR(_xlfn.IFS(AND(H627&gt;=$H$1,I627&gt;=$I$1),"Binding",AND(H627&gt;=$H$1,OR(J627&gt;=$J$1,K627="LB")),"Binding",AND(I627&gt;=$I$1,OR(J627&gt;=$J$1,K627="LB")),"Binding",K627="Severe LB","Binding"),"Not Binding"),"-")</f>
        <v>-</v>
      </c>
      <c r="M627">
        <f>IFERROR(_xlfn.NUMBERVALUE(VLOOKUP(A627,'FBS input file'!A:L,12,0)),"No")</f>
        <v>0</v>
      </c>
      <c r="N627" t="str">
        <f>VLOOKUP(A627,'All Plates'!A:K,3,0)</f>
        <v>Consistent Expert</v>
      </c>
      <c r="O627" t="str">
        <f>VLOOKUP(A627,'All Plates'!A:K,7,0)</f>
        <v>very high purity</v>
      </c>
      <c r="P627">
        <f t="shared" si="29"/>
        <v>-10000</v>
      </c>
      <c r="Q627" s="53">
        <f t="shared" si="30"/>
        <v>0</v>
      </c>
    </row>
    <row r="628" spans="1:17" x14ac:dyDescent="0.25">
      <c r="A628" t="str">
        <f>'All Plates'!A626</f>
        <v>P7_E01</v>
      </c>
      <c r="B628" s="5" t="str">
        <f>'All Plates'!J626</f>
        <v>0110706287</v>
      </c>
      <c r="C628" t="s">
        <v>4844</v>
      </c>
      <c r="D628" t="str">
        <f>IFERROR('All Plates'!K626,"Not Binding")</f>
        <v>Not Binding</v>
      </c>
      <c r="E628" t="str">
        <f>IF(ISNUMBER(SEARCH("Waterlogsy",VLOOKUP(A628,'FBS input file'!A:I,9,0))),"Yes","No")</f>
        <v>No</v>
      </c>
      <c r="F628" t="str">
        <f>IF(ISNUMBER(SEARCH("T2",VLOOKUP(A628,'FBS input file'!A:I,9,0))),"Yes","No")</f>
        <v>No</v>
      </c>
      <c r="G628" t="str">
        <f>IF(ISNUMBER(SEARCH("1D",VLOOKUP(A628,'FBS input file'!A:I,9,0))),"Yes","No")</f>
        <v>No</v>
      </c>
      <c r="H628" s="57">
        <f>IFERROR(_xlfn.NUMBERVALUE(VLOOKUP(A628,'FBS input file'!A:M,13,0)),0)</f>
        <v>0</v>
      </c>
      <c r="I628" s="55">
        <f>IFERROR(_xlfn.NUMBERVALUE(VLOOKUP(A628,'FBS input file'!A:M,11,0)),0)</f>
        <v>0</v>
      </c>
      <c r="J628" s="76" cm="1">
        <f t="array" aca="1" ref="J628" ca="1">IFERROR(ROUND(LOOKUP(9.99999999999999E+307,--MID(VLOOKUP(A628,'FBS input file'!A:L,10,0),MIN(FIND({0,1,2,3,4,5,6,7,8,9},VLOOKUP(A628,'FBS input file'!A:L,10,0)&amp;"0123456789")),ROW(INDIRECT("1:20")))),0),0)</f>
        <v>0</v>
      </c>
      <c r="K628" t="str" cm="1">
        <f t="array" ref="K628">_xlfn.IFS(ISNUMBER(SEARCH("*severe*",VLOOKUP(A628,'FBS input file'!A:M,10,0)))=TRUE,"Severe LB",ISNUMBER(SEARCH("*LB*",VLOOKUP(A628,'FBS input file'!A:M,10,0)))=TRUE,"LB",ISNUMBER(SEARCH("*LB*",VLOOKUP(A628,'FBS input file'!A:M,10,0)))=FALSE,"No")</f>
        <v>No</v>
      </c>
      <c r="L628" t="str" cm="1">
        <f t="array" ref="L628">IF(D628="Binding",IFERROR(_xlfn.IFS(AND(H628&gt;=$H$1,I628&gt;=$I$1),"Binding",AND(H628&gt;=$H$1,OR(J628&gt;=$J$1,K628="LB")),"Binding",AND(I628&gt;=$I$1,OR(J628&gt;=$J$1,K628="LB")),"Binding",K628="Severe LB","Binding"),"Not Binding"),"-")</f>
        <v>-</v>
      </c>
      <c r="M628">
        <f>IFERROR(_xlfn.NUMBERVALUE(VLOOKUP(A628,'FBS input file'!A:L,12,0)),"No")</f>
        <v>0</v>
      </c>
      <c r="N628" t="str">
        <f>VLOOKUP(A628,'All Plates'!A:K,3,0)</f>
        <v>Consistent Expert</v>
      </c>
      <c r="O628" t="str">
        <f>VLOOKUP(A628,'All Plates'!A:K,7,0)</f>
        <v>high purity*</v>
      </c>
      <c r="P628">
        <f t="shared" si="29"/>
        <v>-10000</v>
      </c>
      <c r="Q628" s="53">
        <f t="shared" si="30"/>
        <v>0</v>
      </c>
    </row>
    <row r="629" spans="1:17" x14ac:dyDescent="0.25">
      <c r="A629" t="str">
        <f>'All Plates'!A627</f>
        <v>P7_E02</v>
      </c>
      <c r="B629" s="5" t="str">
        <f>'All Plates'!J627</f>
        <v>0110706286</v>
      </c>
      <c r="C629" t="s">
        <v>4845</v>
      </c>
      <c r="D629" t="str">
        <f>IFERROR('All Plates'!K627,"Not Binding")</f>
        <v>Not Binding</v>
      </c>
      <c r="E629" t="str">
        <f>IF(ISNUMBER(SEARCH("Waterlogsy",VLOOKUP(A629,'FBS input file'!A:I,9,0))),"Yes","No")</f>
        <v>No</v>
      </c>
      <c r="F629" t="str">
        <f>IF(ISNUMBER(SEARCH("T2",VLOOKUP(A629,'FBS input file'!A:I,9,0))),"Yes","No")</f>
        <v>No</v>
      </c>
      <c r="G629" t="str">
        <f>IF(ISNUMBER(SEARCH("1D",VLOOKUP(A629,'FBS input file'!A:I,9,0))),"Yes","No")</f>
        <v>No</v>
      </c>
      <c r="H629" s="57">
        <f>IFERROR(_xlfn.NUMBERVALUE(VLOOKUP(A629,'FBS input file'!A:M,13,0)),0)</f>
        <v>0</v>
      </c>
      <c r="I629" s="55">
        <f>IFERROR(_xlfn.NUMBERVALUE(VLOOKUP(A629,'FBS input file'!A:M,11,0)),0)</f>
        <v>0</v>
      </c>
      <c r="J629" s="76" cm="1">
        <f t="array" aca="1" ref="J629" ca="1">IFERROR(ROUND(LOOKUP(9.99999999999999E+307,--MID(VLOOKUP(A629,'FBS input file'!A:L,10,0),MIN(FIND({0,1,2,3,4,5,6,7,8,9},VLOOKUP(A629,'FBS input file'!A:L,10,0)&amp;"0123456789")),ROW(INDIRECT("1:20")))),0),0)</f>
        <v>0</v>
      </c>
      <c r="K629" t="str" cm="1">
        <f t="array" ref="K629">_xlfn.IFS(ISNUMBER(SEARCH("*severe*",VLOOKUP(A629,'FBS input file'!A:M,10,0)))=TRUE,"Severe LB",ISNUMBER(SEARCH("*LB*",VLOOKUP(A629,'FBS input file'!A:M,10,0)))=TRUE,"LB",ISNUMBER(SEARCH("*LB*",VLOOKUP(A629,'FBS input file'!A:M,10,0)))=FALSE,"No")</f>
        <v>No</v>
      </c>
      <c r="L629" t="str" cm="1">
        <f t="array" ref="L629">IF(D629="Binding",IFERROR(_xlfn.IFS(AND(H629&gt;=$H$1,I629&gt;=$I$1),"Binding",AND(H629&gt;=$H$1,OR(J629&gt;=$J$1,K629="LB")),"Binding",AND(I629&gt;=$I$1,OR(J629&gt;=$J$1,K629="LB")),"Binding",K629="Severe LB","Binding"),"Not Binding"),"-")</f>
        <v>-</v>
      </c>
      <c r="M629">
        <f>IFERROR(_xlfn.NUMBERVALUE(VLOOKUP(A629,'FBS input file'!A:L,12,0)),"No")</f>
        <v>0</v>
      </c>
      <c r="N629" t="str">
        <f>VLOOKUP(A629,'All Plates'!A:K,3,0)</f>
        <v>Consistent Expert</v>
      </c>
      <c r="O629" t="str">
        <f>VLOOKUP(A629,'All Plates'!A:K,7,0)</f>
        <v>high purity</v>
      </c>
      <c r="P629">
        <f t="shared" si="29"/>
        <v>-10000</v>
      </c>
      <c r="Q629" s="53">
        <f t="shared" si="30"/>
        <v>0</v>
      </c>
    </row>
    <row r="630" spans="1:17" x14ac:dyDescent="0.25">
      <c r="A630" t="str">
        <f>'All Plates'!A628</f>
        <v>P7_E03</v>
      </c>
      <c r="B630" s="5" t="str">
        <f>'All Plates'!J628</f>
        <v>0110706285</v>
      </c>
      <c r="C630" t="s">
        <v>4846</v>
      </c>
      <c r="D630" t="str">
        <f>IFERROR('All Plates'!K628,"Not Binding")</f>
        <v>Not Binding</v>
      </c>
      <c r="E630" t="str">
        <f>IF(ISNUMBER(SEARCH("Waterlogsy",VLOOKUP(A630,'FBS input file'!A:I,9,0))),"Yes","No")</f>
        <v>No</v>
      </c>
      <c r="F630" t="str">
        <f>IF(ISNUMBER(SEARCH("T2",VLOOKUP(A630,'FBS input file'!A:I,9,0))),"Yes","No")</f>
        <v>No</v>
      </c>
      <c r="G630" t="str">
        <f>IF(ISNUMBER(SEARCH("1D",VLOOKUP(A630,'FBS input file'!A:I,9,0))),"Yes","No")</f>
        <v>No</v>
      </c>
      <c r="H630" s="57">
        <f>IFERROR(_xlfn.NUMBERVALUE(VLOOKUP(A630,'FBS input file'!A:M,13,0)),0)</f>
        <v>0</v>
      </c>
      <c r="I630" s="55">
        <f>IFERROR(_xlfn.NUMBERVALUE(VLOOKUP(A630,'FBS input file'!A:M,11,0)),0)</f>
        <v>0</v>
      </c>
      <c r="J630" s="76" cm="1">
        <f t="array" aca="1" ref="J630" ca="1">IFERROR(ROUND(LOOKUP(9.99999999999999E+307,--MID(VLOOKUP(A630,'FBS input file'!A:L,10,0),MIN(FIND({0,1,2,3,4,5,6,7,8,9},VLOOKUP(A630,'FBS input file'!A:L,10,0)&amp;"0123456789")),ROW(INDIRECT("1:20")))),0),0)</f>
        <v>0</v>
      </c>
      <c r="K630" t="str" cm="1">
        <f t="array" ref="K630">_xlfn.IFS(ISNUMBER(SEARCH("*severe*",VLOOKUP(A630,'FBS input file'!A:M,10,0)))=TRUE,"Severe LB",ISNUMBER(SEARCH("*LB*",VLOOKUP(A630,'FBS input file'!A:M,10,0)))=TRUE,"LB",ISNUMBER(SEARCH("*LB*",VLOOKUP(A630,'FBS input file'!A:M,10,0)))=FALSE,"No")</f>
        <v>No</v>
      </c>
      <c r="L630" t="str" cm="1">
        <f t="array" ref="L630">IF(D630="Binding",IFERROR(_xlfn.IFS(AND(H630&gt;=$H$1,I630&gt;=$I$1),"Binding",AND(H630&gt;=$H$1,OR(J630&gt;=$J$1,K630="LB")),"Binding",AND(I630&gt;=$I$1,OR(J630&gt;=$J$1,K630="LB")),"Binding",K630="Severe LB","Binding"),"Not Binding"),"-")</f>
        <v>-</v>
      </c>
      <c r="M630">
        <f>IFERROR(_xlfn.NUMBERVALUE(VLOOKUP(A630,'FBS input file'!A:L,12,0)),"No")</f>
        <v>0</v>
      </c>
      <c r="N630" t="str">
        <f>VLOOKUP(A630,'All Plates'!A:K,3,0)</f>
        <v>Consistent Expert</v>
      </c>
      <c r="O630" t="str">
        <f>VLOOKUP(A630,'All Plates'!A:K,7,0)</f>
        <v>high purity*</v>
      </c>
      <c r="P630">
        <f t="shared" si="29"/>
        <v>-10000</v>
      </c>
      <c r="Q630" s="53">
        <f t="shared" si="30"/>
        <v>0</v>
      </c>
    </row>
    <row r="631" spans="1:17" x14ac:dyDescent="0.25">
      <c r="A631" t="str">
        <f>'All Plates'!A629</f>
        <v>P7_E04</v>
      </c>
      <c r="B631" s="5" t="str">
        <f>'All Plates'!J629</f>
        <v>0110706284</v>
      </c>
      <c r="C631" t="s">
        <v>4847</v>
      </c>
      <c r="D631" t="str">
        <f>IFERROR('All Plates'!K629,"Not Binding")</f>
        <v>Not Binding</v>
      </c>
      <c r="E631" t="str">
        <f>IF(ISNUMBER(SEARCH("Waterlogsy",VLOOKUP(A631,'FBS input file'!A:I,9,0))),"Yes","No")</f>
        <v>No</v>
      </c>
      <c r="F631" t="str">
        <f>IF(ISNUMBER(SEARCH("T2",VLOOKUP(A631,'FBS input file'!A:I,9,0))),"Yes","No")</f>
        <v>No</v>
      </c>
      <c r="G631" t="str">
        <f>IF(ISNUMBER(SEARCH("1D",VLOOKUP(A631,'FBS input file'!A:I,9,0))),"Yes","No")</f>
        <v>No</v>
      </c>
      <c r="H631" s="57">
        <f>IFERROR(_xlfn.NUMBERVALUE(VLOOKUP(A631,'FBS input file'!A:M,13,0)),0)</f>
        <v>0</v>
      </c>
      <c r="I631" s="55">
        <f>IFERROR(_xlfn.NUMBERVALUE(VLOOKUP(A631,'FBS input file'!A:M,11,0)),0)</f>
        <v>0</v>
      </c>
      <c r="J631" s="76" cm="1">
        <f t="array" aca="1" ref="J631" ca="1">IFERROR(ROUND(LOOKUP(9.99999999999999E+307,--MID(VLOOKUP(A631,'FBS input file'!A:L,10,0),MIN(FIND({0,1,2,3,4,5,6,7,8,9},VLOOKUP(A631,'FBS input file'!A:L,10,0)&amp;"0123456789")),ROW(INDIRECT("1:20")))),0),0)</f>
        <v>0</v>
      </c>
      <c r="K631" t="str" cm="1">
        <f t="array" ref="K631">_xlfn.IFS(ISNUMBER(SEARCH("*severe*",VLOOKUP(A631,'FBS input file'!A:M,10,0)))=TRUE,"Severe LB",ISNUMBER(SEARCH("*LB*",VLOOKUP(A631,'FBS input file'!A:M,10,0)))=TRUE,"LB",ISNUMBER(SEARCH("*LB*",VLOOKUP(A631,'FBS input file'!A:M,10,0)))=FALSE,"No")</f>
        <v>No</v>
      </c>
      <c r="L631" t="str" cm="1">
        <f t="array" ref="L631">IF(D631="Binding",IFERROR(_xlfn.IFS(AND(H631&gt;=$H$1,I631&gt;=$I$1),"Binding",AND(H631&gt;=$H$1,OR(J631&gt;=$J$1,K631="LB")),"Binding",AND(I631&gt;=$I$1,OR(J631&gt;=$J$1,K631="LB")),"Binding",K631="Severe LB","Binding"),"Not Binding"),"-")</f>
        <v>-</v>
      </c>
      <c r="M631">
        <f>IFERROR(_xlfn.NUMBERVALUE(VLOOKUP(A631,'FBS input file'!A:L,12,0)),"No")</f>
        <v>0</v>
      </c>
      <c r="N631" t="str">
        <f>VLOOKUP(A631,'All Plates'!A:K,3,0)</f>
        <v>Consistent Expert</v>
      </c>
      <c r="O631" t="str">
        <f>VLOOKUP(A631,'All Plates'!A:K,7,0)</f>
        <v>high purity</v>
      </c>
      <c r="P631">
        <f t="shared" si="29"/>
        <v>-10000</v>
      </c>
      <c r="Q631" s="53">
        <f t="shared" si="30"/>
        <v>0</v>
      </c>
    </row>
    <row r="632" spans="1:17" x14ac:dyDescent="0.25">
      <c r="A632" t="str">
        <f>'All Plates'!A630</f>
        <v>P7_E05</v>
      </c>
      <c r="B632" s="5" t="str">
        <f>'All Plates'!J630</f>
        <v>0110706283</v>
      </c>
      <c r="C632" t="s">
        <v>4848</v>
      </c>
      <c r="D632" t="str">
        <f>IFERROR('All Plates'!K630,"Not Binding")</f>
        <v>Not Binding</v>
      </c>
      <c r="E632" t="str">
        <f>IF(ISNUMBER(SEARCH("Waterlogsy",VLOOKUP(A632,'FBS input file'!A:I,9,0))),"Yes","No")</f>
        <v>No</v>
      </c>
      <c r="F632" t="str">
        <f>IF(ISNUMBER(SEARCH("T2",VLOOKUP(A632,'FBS input file'!A:I,9,0))),"Yes","No")</f>
        <v>No</v>
      </c>
      <c r="G632" t="str">
        <f>IF(ISNUMBER(SEARCH("1D",VLOOKUP(A632,'FBS input file'!A:I,9,0))),"Yes","No")</f>
        <v>No</v>
      </c>
      <c r="H632" s="57">
        <f>IFERROR(_xlfn.NUMBERVALUE(VLOOKUP(A632,'FBS input file'!A:M,13,0)),0)</f>
        <v>0</v>
      </c>
      <c r="I632" s="55">
        <f>IFERROR(_xlfn.NUMBERVALUE(VLOOKUP(A632,'FBS input file'!A:M,11,0)),0)</f>
        <v>0</v>
      </c>
      <c r="J632" s="76" cm="1">
        <f t="array" aca="1" ref="J632" ca="1">IFERROR(ROUND(LOOKUP(9.99999999999999E+307,--MID(VLOOKUP(A632,'FBS input file'!A:L,10,0),MIN(FIND({0,1,2,3,4,5,6,7,8,9},VLOOKUP(A632,'FBS input file'!A:L,10,0)&amp;"0123456789")),ROW(INDIRECT("1:20")))),0),0)</f>
        <v>0</v>
      </c>
      <c r="K632" t="str" cm="1">
        <f t="array" ref="K632">_xlfn.IFS(ISNUMBER(SEARCH("*severe*",VLOOKUP(A632,'FBS input file'!A:M,10,0)))=TRUE,"Severe LB",ISNUMBER(SEARCH("*LB*",VLOOKUP(A632,'FBS input file'!A:M,10,0)))=TRUE,"LB",ISNUMBER(SEARCH("*LB*",VLOOKUP(A632,'FBS input file'!A:M,10,0)))=FALSE,"No")</f>
        <v>No</v>
      </c>
      <c r="L632" t="str" cm="1">
        <f t="array" ref="L632">IF(D632="Binding",IFERROR(_xlfn.IFS(AND(H632&gt;=$H$1,I632&gt;=$I$1),"Binding",AND(H632&gt;=$H$1,OR(J632&gt;=$J$1,K632="LB")),"Binding",AND(I632&gt;=$I$1,OR(J632&gt;=$J$1,K632="LB")),"Binding",K632="Severe LB","Binding"),"Not Binding"),"-")</f>
        <v>-</v>
      </c>
      <c r="M632">
        <f>IFERROR(_xlfn.NUMBERVALUE(VLOOKUP(A632,'FBS input file'!A:L,12,0)),"No")</f>
        <v>0</v>
      </c>
      <c r="N632" t="str">
        <f>VLOOKUP(A632,'All Plates'!A:K,3,0)</f>
        <v>Inconsistent Expert</v>
      </c>
      <c r="O632" t="str">
        <f>VLOOKUP(A632,'All Plates'!A:K,7,0)</f>
        <v>addtional signals or too few signals</v>
      </c>
      <c r="P632">
        <f t="shared" si="29"/>
        <v>-10000</v>
      </c>
      <c r="Q632" s="53">
        <f t="shared" si="30"/>
        <v>0</v>
      </c>
    </row>
    <row r="633" spans="1:17" x14ac:dyDescent="0.25">
      <c r="A633" t="str">
        <f>'All Plates'!A631</f>
        <v>P7_E06</v>
      </c>
      <c r="B633" s="5" t="str">
        <f>'All Plates'!J631</f>
        <v>0110706282</v>
      </c>
      <c r="C633" t="s">
        <v>4849</v>
      </c>
      <c r="D633" t="str">
        <f>IFERROR('All Plates'!K631,"Not Binding")</f>
        <v>Not Binding</v>
      </c>
      <c r="E633" t="str">
        <f>IF(ISNUMBER(SEARCH("Waterlogsy",VLOOKUP(A633,'FBS input file'!A:I,9,0))),"Yes","No")</f>
        <v>No</v>
      </c>
      <c r="F633" t="str">
        <f>IF(ISNUMBER(SEARCH("T2",VLOOKUP(A633,'FBS input file'!A:I,9,0))),"Yes","No")</f>
        <v>No</v>
      </c>
      <c r="G633" t="str">
        <f>IF(ISNUMBER(SEARCH("1D",VLOOKUP(A633,'FBS input file'!A:I,9,0))),"Yes","No")</f>
        <v>No</v>
      </c>
      <c r="H633" s="57">
        <f>IFERROR(_xlfn.NUMBERVALUE(VLOOKUP(A633,'FBS input file'!A:M,13,0)),0)</f>
        <v>0</v>
      </c>
      <c r="I633" s="55">
        <f>IFERROR(_xlfn.NUMBERVALUE(VLOOKUP(A633,'FBS input file'!A:M,11,0)),0)</f>
        <v>0</v>
      </c>
      <c r="J633" s="76" cm="1">
        <f t="array" aca="1" ref="J633" ca="1">IFERROR(ROUND(LOOKUP(9.99999999999999E+307,--MID(VLOOKUP(A633,'FBS input file'!A:L,10,0),MIN(FIND({0,1,2,3,4,5,6,7,8,9},VLOOKUP(A633,'FBS input file'!A:L,10,0)&amp;"0123456789")),ROW(INDIRECT("1:20")))),0),0)</f>
        <v>0</v>
      </c>
      <c r="K633" t="str" cm="1">
        <f t="array" ref="K633">_xlfn.IFS(ISNUMBER(SEARCH("*severe*",VLOOKUP(A633,'FBS input file'!A:M,10,0)))=TRUE,"Severe LB",ISNUMBER(SEARCH("*LB*",VLOOKUP(A633,'FBS input file'!A:M,10,0)))=TRUE,"LB",ISNUMBER(SEARCH("*LB*",VLOOKUP(A633,'FBS input file'!A:M,10,0)))=FALSE,"No")</f>
        <v>No</v>
      </c>
      <c r="L633" t="str" cm="1">
        <f t="array" ref="L633">IF(D633="Binding",IFERROR(_xlfn.IFS(AND(H633&gt;=$H$1,I633&gt;=$I$1),"Binding",AND(H633&gt;=$H$1,OR(J633&gt;=$J$1,K633="LB")),"Binding",AND(I633&gt;=$I$1,OR(J633&gt;=$J$1,K633="LB")),"Binding",K633="Severe LB","Binding"),"Not Binding"),"-")</f>
        <v>-</v>
      </c>
      <c r="M633">
        <f>IFERROR(_xlfn.NUMBERVALUE(VLOOKUP(A633,'FBS input file'!A:L,12,0)),"No")</f>
        <v>0</v>
      </c>
      <c r="N633" t="str">
        <f>VLOOKUP(A633,'All Plates'!A:K,3,0)</f>
        <v>Consistent Expert</v>
      </c>
      <c r="O633" t="str">
        <f>VLOOKUP(A633,'All Plates'!A:K,7,0)</f>
        <v>addtional signals or too few signals</v>
      </c>
      <c r="P633">
        <f t="shared" si="29"/>
        <v>-10000</v>
      </c>
      <c r="Q633" s="53">
        <f t="shared" si="30"/>
        <v>0</v>
      </c>
    </row>
    <row r="634" spans="1:17" x14ac:dyDescent="0.25">
      <c r="A634" t="str">
        <f>'All Plates'!A632</f>
        <v>P7_E07</v>
      </c>
      <c r="B634" s="5" t="str">
        <f>'All Plates'!J632</f>
        <v>0110706281</v>
      </c>
      <c r="C634" t="s">
        <v>4850</v>
      </c>
      <c r="D634" t="str">
        <f>IFERROR('All Plates'!K632,"Not Binding")</f>
        <v>Not Binding</v>
      </c>
      <c r="E634" t="str">
        <f>IF(ISNUMBER(SEARCH("Waterlogsy",VLOOKUP(A634,'FBS input file'!A:I,9,0))),"Yes","No")</f>
        <v>No</v>
      </c>
      <c r="F634" t="str">
        <f>IF(ISNUMBER(SEARCH("T2",VLOOKUP(A634,'FBS input file'!A:I,9,0))),"Yes","No")</f>
        <v>No</v>
      </c>
      <c r="G634" t="str">
        <f>IF(ISNUMBER(SEARCH("1D",VLOOKUP(A634,'FBS input file'!A:I,9,0))),"Yes","No")</f>
        <v>No</v>
      </c>
      <c r="H634" s="57">
        <f>IFERROR(_xlfn.NUMBERVALUE(VLOOKUP(A634,'FBS input file'!A:M,13,0)),0)</f>
        <v>0</v>
      </c>
      <c r="I634" s="55">
        <f>IFERROR(_xlfn.NUMBERVALUE(VLOOKUP(A634,'FBS input file'!A:M,11,0)),0)</f>
        <v>0</v>
      </c>
      <c r="J634" s="76" cm="1">
        <f t="array" aca="1" ref="J634" ca="1">IFERROR(ROUND(LOOKUP(9.99999999999999E+307,--MID(VLOOKUP(A634,'FBS input file'!A:L,10,0),MIN(FIND({0,1,2,3,4,5,6,7,8,9},VLOOKUP(A634,'FBS input file'!A:L,10,0)&amp;"0123456789")),ROW(INDIRECT("1:20")))),0),0)</f>
        <v>0</v>
      </c>
      <c r="K634" t="str" cm="1">
        <f t="array" ref="K634">_xlfn.IFS(ISNUMBER(SEARCH("*severe*",VLOOKUP(A634,'FBS input file'!A:M,10,0)))=TRUE,"Severe LB",ISNUMBER(SEARCH("*LB*",VLOOKUP(A634,'FBS input file'!A:M,10,0)))=TRUE,"LB",ISNUMBER(SEARCH("*LB*",VLOOKUP(A634,'FBS input file'!A:M,10,0)))=FALSE,"No")</f>
        <v>No</v>
      </c>
      <c r="L634" t="str" cm="1">
        <f t="array" ref="L634">IF(D634="Binding",IFERROR(_xlfn.IFS(AND(H634&gt;=$H$1,I634&gt;=$I$1),"Binding",AND(H634&gt;=$H$1,OR(J634&gt;=$J$1,K634="LB")),"Binding",AND(I634&gt;=$I$1,OR(J634&gt;=$J$1,K634="LB")),"Binding",K634="Severe LB","Binding"),"Not Binding"),"-")</f>
        <v>-</v>
      </c>
      <c r="M634">
        <f>IFERROR(_xlfn.NUMBERVALUE(VLOOKUP(A634,'FBS input file'!A:L,12,0)),"No")</f>
        <v>0</v>
      </c>
      <c r="N634" t="str">
        <f>VLOOKUP(A634,'All Plates'!A:K,3,0)</f>
        <v>Consistent Expert</v>
      </c>
      <c r="O634" t="str">
        <f>VLOOKUP(A634,'All Plates'!A:K,7,0)</f>
        <v>high purity*</v>
      </c>
      <c r="P634">
        <f t="shared" si="29"/>
        <v>-10000</v>
      </c>
      <c r="Q634" s="53">
        <f t="shared" si="30"/>
        <v>0</v>
      </c>
    </row>
    <row r="635" spans="1:17" x14ac:dyDescent="0.25">
      <c r="A635" t="str">
        <f>'All Plates'!A633</f>
        <v>P7_E08</v>
      </c>
      <c r="B635" s="5" t="str">
        <f>'All Plates'!J633</f>
        <v>0110706280</v>
      </c>
      <c r="C635" t="s">
        <v>4851</v>
      </c>
      <c r="D635" t="str">
        <f>IFERROR('All Plates'!K633,"Not Binding")</f>
        <v>Not Binding</v>
      </c>
      <c r="E635" t="str">
        <f>IF(ISNUMBER(SEARCH("Waterlogsy",VLOOKUP(A635,'FBS input file'!A:I,9,0))),"Yes","No")</f>
        <v>No</v>
      </c>
      <c r="F635" t="str">
        <f>IF(ISNUMBER(SEARCH("T2",VLOOKUP(A635,'FBS input file'!A:I,9,0))),"Yes","No")</f>
        <v>No</v>
      </c>
      <c r="G635" t="str">
        <f>IF(ISNUMBER(SEARCH("1D",VLOOKUP(A635,'FBS input file'!A:I,9,0))),"Yes","No")</f>
        <v>No</v>
      </c>
      <c r="H635" s="57">
        <f>IFERROR(_xlfn.NUMBERVALUE(VLOOKUP(A635,'FBS input file'!A:M,13,0)),0)</f>
        <v>0</v>
      </c>
      <c r="I635" s="55">
        <f>IFERROR(_xlfn.NUMBERVALUE(VLOOKUP(A635,'FBS input file'!A:M,11,0)),0)</f>
        <v>0</v>
      </c>
      <c r="J635" s="76" cm="1">
        <f t="array" aca="1" ref="J635" ca="1">IFERROR(ROUND(LOOKUP(9.99999999999999E+307,--MID(VLOOKUP(A635,'FBS input file'!A:L,10,0),MIN(FIND({0,1,2,3,4,5,6,7,8,9},VLOOKUP(A635,'FBS input file'!A:L,10,0)&amp;"0123456789")),ROW(INDIRECT("1:20")))),0),0)</f>
        <v>0</v>
      </c>
      <c r="K635" t="str" cm="1">
        <f t="array" ref="K635">_xlfn.IFS(ISNUMBER(SEARCH("*severe*",VLOOKUP(A635,'FBS input file'!A:M,10,0)))=TRUE,"Severe LB",ISNUMBER(SEARCH("*LB*",VLOOKUP(A635,'FBS input file'!A:M,10,0)))=TRUE,"LB",ISNUMBER(SEARCH("*LB*",VLOOKUP(A635,'FBS input file'!A:M,10,0)))=FALSE,"No")</f>
        <v>No</v>
      </c>
      <c r="L635" t="str" cm="1">
        <f t="array" ref="L635">IF(D635="Binding",IFERROR(_xlfn.IFS(AND(H635&gt;=$H$1,I635&gt;=$I$1),"Binding",AND(H635&gt;=$H$1,OR(J635&gt;=$J$1,K635="LB")),"Binding",AND(I635&gt;=$I$1,OR(J635&gt;=$J$1,K635="LB")),"Binding",K635="Severe LB","Binding"),"Not Binding"),"-")</f>
        <v>-</v>
      </c>
      <c r="M635">
        <f>IFERROR(_xlfn.NUMBERVALUE(VLOOKUP(A635,'FBS input file'!A:L,12,0)),"No")</f>
        <v>0</v>
      </c>
      <c r="N635" t="str">
        <f>VLOOKUP(A635,'All Plates'!A:K,3,0)</f>
        <v>Consistent Expert</v>
      </c>
      <c r="O635" t="str">
        <f>VLOOKUP(A635,'All Plates'!A:K,7,0)</f>
        <v>high purity</v>
      </c>
      <c r="P635">
        <f t="shared" si="29"/>
        <v>-10000</v>
      </c>
      <c r="Q635" s="53">
        <f t="shared" si="30"/>
        <v>0</v>
      </c>
    </row>
    <row r="636" spans="1:17" x14ac:dyDescent="0.25">
      <c r="A636" t="str">
        <f>'All Plates'!A634</f>
        <v>P7_E09</v>
      </c>
      <c r="B636" s="5" t="str">
        <f>'All Plates'!J634</f>
        <v>0110706279</v>
      </c>
      <c r="C636" t="s">
        <v>4852</v>
      </c>
      <c r="D636" t="str">
        <f>IFERROR('All Plates'!K634,"Not Binding")</f>
        <v>Not Binding</v>
      </c>
      <c r="E636" t="str">
        <f>IF(ISNUMBER(SEARCH("Waterlogsy",VLOOKUP(A636,'FBS input file'!A:I,9,0))),"Yes","No")</f>
        <v>No</v>
      </c>
      <c r="F636" t="str">
        <f>IF(ISNUMBER(SEARCH("T2",VLOOKUP(A636,'FBS input file'!A:I,9,0))),"Yes","No")</f>
        <v>No</v>
      </c>
      <c r="G636" t="str">
        <f>IF(ISNUMBER(SEARCH("1D",VLOOKUP(A636,'FBS input file'!A:I,9,0))),"Yes","No")</f>
        <v>No</v>
      </c>
      <c r="H636" s="57">
        <f>IFERROR(_xlfn.NUMBERVALUE(VLOOKUP(A636,'FBS input file'!A:M,13,0)),0)</f>
        <v>0</v>
      </c>
      <c r="I636" s="55">
        <f>IFERROR(_xlfn.NUMBERVALUE(VLOOKUP(A636,'FBS input file'!A:M,11,0)),0)</f>
        <v>0</v>
      </c>
      <c r="J636" s="76" cm="1">
        <f t="array" aca="1" ref="J636" ca="1">IFERROR(ROUND(LOOKUP(9.99999999999999E+307,--MID(VLOOKUP(A636,'FBS input file'!A:L,10,0),MIN(FIND({0,1,2,3,4,5,6,7,8,9},VLOOKUP(A636,'FBS input file'!A:L,10,0)&amp;"0123456789")),ROW(INDIRECT("1:20")))),0),0)</f>
        <v>0</v>
      </c>
      <c r="K636" t="str" cm="1">
        <f t="array" ref="K636">_xlfn.IFS(ISNUMBER(SEARCH("*severe*",VLOOKUP(A636,'FBS input file'!A:M,10,0)))=TRUE,"Severe LB",ISNUMBER(SEARCH("*LB*",VLOOKUP(A636,'FBS input file'!A:M,10,0)))=TRUE,"LB",ISNUMBER(SEARCH("*LB*",VLOOKUP(A636,'FBS input file'!A:M,10,0)))=FALSE,"No")</f>
        <v>No</v>
      </c>
      <c r="L636" t="str" cm="1">
        <f t="array" ref="L636">IF(D636="Binding",IFERROR(_xlfn.IFS(AND(H636&gt;=$H$1,I636&gt;=$I$1),"Binding",AND(H636&gt;=$H$1,OR(J636&gt;=$J$1,K636="LB")),"Binding",AND(I636&gt;=$I$1,OR(J636&gt;=$J$1,K636="LB")),"Binding",K636="Severe LB","Binding"),"Not Binding"),"-")</f>
        <v>-</v>
      </c>
      <c r="M636">
        <f>IFERROR(_xlfn.NUMBERVALUE(VLOOKUP(A636,'FBS input file'!A:L,12,0)),"No")</f>
        <v>0</v>
      </c>
      <c r="N636" t="str">
        <f>VLOOKUP(A636,'All Plates'!A:K,3,0)</f>
        <v>Consistent Expert</v>
      </c>
      <c r="O636" t="str">
        <f>VLOOKUP(A636,'All Plates'!A:K,7,0)</f>
        <v>very high purity</v>
      </c>
      <c r="P636">
        <f t="shared" si="29"/>
        <v>-10000</v>
      </c>
      <c r="Q636" s="53">
        <f t="shared" si="30"/>
        <v>0</v>
      </c>
    </row>
    <row r="637" spans="1:17" x14ac:dyDescent="0.25">
      <c r="A637" t="str">
        <f>'All Plates'!A635</f>
        <v>P7_E10</v>
      </c>
      <c r="B637" s="5" t="str">
        <f>'All Plates'!J635</f>
        <v>0110706278</v>
      </c>
      <c r="C637" t="s">
        <v>4853</v>
      </c>
      <c r="D637" t="str">
        <f>IFERROR('All Plates'!K635,"Not Binding")</f>
        <v>Not Binding</v>
      </c>
      <c r="E637" t="str">
        <f>IF(ISNUMBER(SEARCH("Waterlogsy",VLOOKUP(A637,'FBS input file'!A:I,9,0))),"Yes","No")</f>
        <v>No</v>
      </c>
      <c r="F637" t="str">
        <f>IF(ISNUMBER(SEARCH("T2",VLOOKUP(A637,'FBS input file'!A:I,9,0))),"Yes","No")</f>
        <v>No</v>
      </c>
      <c r="G637" t="str">
        <f>IF(ISNUMBER(SEARCH("1D",VLOOKUP(A637,'FBS input file'!A:I,9,0))),"Yes","No")</f>
        <v>No</v>
      </c>
      <c r="H637" s="57">
        <f>IFERROR(_xlfn.NUMBERVALUE(VLOOKUP(A637,'FBS input file'!A:M,13,0)),0)</f>
        <v>0</v>
      </c>
      <c r="I637" s="55">
        <f>IFERROR(_xlfn.NUMBERVALUE(VLOOKUP(A637,'FBS input file'!A:M,11,0)),0)</f>
        <v>0</v>
      </c>
      <c r="J637" s="76" cm="1">
        <f t="array" aca="1" ref="J637" ca="1">IFERROR(ROUND(LOOKUP(9.99999999999999E+307,--MID(VLOOKUP(A637,'FBS input file'!A:L,10,0),MIN(FIND({0,1,2,3,4,5,6,7,8,9},VLOOKUP(A637,'FBS input file'!A:L,10,0)&amp;"0123456789")),ROW(INDIRECT("1:20")))),0),0)</f>
        <v>0</v>
      </c>
      <c r="K637" t="str" cm="1">
        <f t="array" ref="K637">_xlfn.IFS(ISNUMBER(SEARCH("*severe*",VLOOKUP(A637,'FBS input file'!A:M,10,0)))=TRUE,"Severe LB",ISNUMBER(SEARCH("*LB*",VLOOKUP(A637,'FBS input file'!A:M,10,0)))=TRUE,"LB",ISNUMBER(SEARCH("*LB*",VLOOKUP(A637,'FBS input file'!A:M,10,0)))=FALSE,"No")</f>
        <v>No</v>
      </c>
      <c r="L637" t="str" cm="1">
        <f t="array" ref="L637">IF(D637="Binding",IFERROR(_xlfn.IFS(AND(H637&gt;=$H$1,I637&gt;=$I$1),"Binding",AND(H637&gt;=$H$1,OR(J637&gt;=$J$1,K637="LB")),"Binding",AND(I637&gt;=$I$1,OR(J637&gt;=$J$1,K637="LB")),"Binding",K637="Severe LB","Binding"),"Not Binding"),"-")</f>
        <v>-</v>
      </c>
      <c r="M637">
        <f>IFERROR(_xlfn.NUMBERVALUE(VLOOKUP(A637,'FBS input file'!A:L,12,0)),"No")</f>
        <v>0</v>
      </c>
      <c r="N637" t="str">
        <f>VLOOKUP(A637,'All Plates'!A:K,3,0)</f>
        <v>Consistent Expert</v>
      </c>
      <c r="O637" t="str">
        <f>VLOOKUP(A637,'All Plates'!A:K,7,0)</f>
        <v>very high purity</v>
      </c>
      <c r="P637">
        <f t="shared" si="29"/>
        <v>-10000</v>
      </c>
      <c r="Q637" s="53">
        <f t="shared" si="30"/>
        <v>0</v>
      </c>
    </row>
    <row r="638" spans="1:17" x14ac:dyDescent="0.25">
      <c r="A638" t="str">
        <f>'All Plates'!A636</f>
        <v>P7_E11</v>
      </c>
      <c r="B638" s="5" t="str">
        <f>'All Plates'!J636</f>
        <v>0110706277</v>
      </c>
      <c r="C638" t="s">
        <v>4854</v>
      </c>
      <c r="D638" t="str">
        <f>IFERROR('All Plates'!K636,"Not Binding")</f>
        <v>Not Binding</v>
      </c>
      <c r="E638" t="str">
        <f>IF(ISNUMBER(SEARCH("Waterlogsy",VLOOKUP(A638,'FBS input file'!A:I,9,0))),"Yes","No")</f>
        <v>No</v>
      </c>
      <c r="F638" t="str">
        <f>IF(ISNUMBER(SEARCH("T2",VLOOKUP(A638,'FBS input file'!A:I,9,0))),"Yes","No")</f>
        <v>No</v>
      </c>
      <c r="G638" t="str">
        <f>IF(ISNUMBER(SEARCH("1D",VLOOKUP(A638,'FBS input file'!A:I,9,0))),"Yes","No")</f>
        <v>No</v>
      </c>
      <c r="H638" s="57">
        <f>IFERROR(_xlfn.NUMBERVALUE(VLOOKUP(A638,'FBS input file'!A:M,13,0)),0)</f>
        <v>0</v>
      </c>
      <c r="I638" s="55">
        <f>IFERROR(_xlfn.NUMBERVALUE(VLOOKUP(A638,'FBS input file'!A:M,11,0)),0)</f>
        <v>0</v>
      </c>
      <c r="J638" s="76" cm="1">
        <f t="array" aca="1" ref="J638" ca="1">IFERROR(ROUND(LOOKUP(9.99999999999999E+307,--MID(VLOOKUP(A638,'FBS input file'!A:L,10,0),MIN(FIND({0,1,2,3,4,5,6,7,8,9},VLOOKUP(A638,'FBS input file'!A:L,10,0)&amp;"0123456789")),ROW(INDIRECT("1:20")))),0),0)</f>
        <v>0</v>
      </c>
      <c r="K638" t="str" cm="1">
        <f t="array" ref="K638">_xlfn.IFS(ISNUMBER(SEARCH("*severe*",VLOOKUP(A638,'FBS input file'!A:M,10,0)))=TRUE,"Severe LB",ISNUMBER(SEARCH("*LB*",VLOOKUP(A638,'FBS input file'!A:M,10,0)))=TRUE,"LB",ISNUMBER(SEARCH("*LB*",VLOOKUP(A638,'FBS input file'!A:M,10,0)))=FALSE,"No")</f>
        <v>No</v>
      </c>
      <c r="L638" t="str" cm="1">
        <f t="array" ref="L638">IF(D638="Binding",IFERROR(_xlfn.IFS(AND(H638&gt;=$H$1,I638&gt;=$I$1),"Binding",AND(H638&gt;=$H$1,OR(J638&gt;=$J$1,K638="LB")),"Binding",AND(I638&gt;=$I$1,OR(J638&gt;=$J$1,K638="LB")),"Binding",K638="Severe LB","Binding"),"Not Binding"),"-")</f>
        <v>-</v>
      </c>
      <c r="M638">
        <f>IFERROR(_xlfn.NUMBERVALUE(VLOOKUP(A638,'FBS input file'!A:L,12,0)),"No")</f>
        <v>0</v>
      </c>
      <c r="N638" t="str">
        <f>VLOOKUP(A638,'All Plates'!A:K,3,0)</f>
        <v>Consistent Expert</v>
      </c>
      <c r="O638" t="str">
        <f>VLOOKUP(A638,'All Plates'!A:K,7,0)</f>
        <v>very high purity</v>
      </c>
      <c r="P638">
        <f t="shared" si="29"/>
        <v>-10000</v>
      </c>
      <c r="Q638" s="53">
        <f t="shared" si="30"/>
        <v>0</v>
      </c>
    </row>
    <row r="639" spans="1:17" x14ac:dyDescent="0.25">
      <c r="A639" t="str">
        <f>'All Plates'!A637</f>
        <v>P7_E12</v>
      </c>
      <c r="B639" s="5" t="str">
        <f>'All Plates'!J637</f>
        <v>0110706276</v>
      </c>
      <c r="C639" t="s">
        <v>4855</v>
      </c>
      <c r="D639" t="str">
        <f>IFERROR('All Plates'!K637,"Not Binding")</f>
        <v>Not Binding</v>
      </c>
      <c r="E639" t="str">
        <f>IF(ISNUMBER(SEARCH("Waterlogsy",VLOOKUP(A639,'FBS input file'!A:I,9,0))),"Yes","No")</f>
        <v>No</v>
      </c>
      <c r="F639" t="str">
        <f>IF(ISNUMBER(SEARCH("T2",VLOOKUP(A639,'FBS input file'!A:I,9,0))),"Yes","No")</f>
        <v>No</v>
      </c>
      <c r="G639" t="str">
        <f>IF(ISNUMBER(SEARCH("1D",VLOOKUP(A639,'FBS input file'!A:I,9,0))),"Yes","No")</f>
        <v>No</v>
      </c>
      <c r="H639" s="57">
        <f>IFERROR(_xlfn.NUMBERVALUE(VLOOKUP(A639,'FBS input file'!A:M,13,0)),0)</f>
        <v>0</v>
      </c>
      <c r="I639" s="55">
        <f>IFERROR(_xlfn.NUMBERVALUE(VLOOKUP(A639,'FBS input file'!A:M,11,0)),0)</f>
        <v>0</v>
      </c>
      <c r="J639" s="76" cm="1">
        <f t="array" aca="1" ref="J639" ca="1">IFERROR(ROUND(LOOKUP(9.99999999999999E+307,--MID(VLOOKUP(A639,'FBS input file'!A:L,10,0),MIN(FIND({0,1,2,3,4,5,6,7,8,9},VLOOKUP(A639,'FBS input file'!A:L,10,0)&amp;"0123456789")),ROW(INDIRECT("1:20")))),0),0)</f>
        <v>0</v>
      </c>
      <c r="K639" t="str" cm="1">
        <f t="array" ref="K639">_xlfn.IFS(ISNUMBER(SEARCH("*severe*",VLOOKUP(A639,'FBS input file'!A:M,10,0)))=TRUE,"Severe LB",ISNUMBER(SEARCH("*LB*",VLOOKUP(A639,'FBS input file'!A:M,10,0)))=TRUE,"LB",ISNUMBER(SEARCH("*LB*",VLOOKUP(A639,'FBS input file'!A:M,10,0)))=FALSE,"No")</f>
        <v>No</v>
      </c>
      <c r="L639" t="str" cm="1">
        <f t="array" ref="L639">IF(D639="Binding",IFERROR(_xlfn.IFS(AND(H639&gt;=$H$1,I639&gt;=$I$1),"Binding",AND(H639&gt;=$H$1,OR(J639&gt;=$J$1,K639="LB")),"Binding",AND(I639&gt;=$I$1,OR(J639&gt;=$J$1,K639="LB")),"Binding",K639="Severe LB","Binding"),"Not Binding"),"-")</f>
        <v>-</v>
      </c>
      <c r="M639">
        <f>IFERROR(_xlfn.NUMBERVALUE(VLOOKUP(A639,'FBS input file'!A:L,12,0)),"No")</f>
        <v>0</v>
      </c>
      <c r="N639" t="str">
        <f>VLOOKUP(A639,'All Plates'!A:K,3,0)</f>
        <v>Consistent Expert</v>
      </c>
      <c r="O639" t="str">
        <f>VLOOKUP(A639,'All Plates'!A:K,7,0)</f>
        <v>very high purity*</v>
      </c>
      <c r="P639">
        <f t="shared" si="29"/>
        <v>-10000</v>
      </c>
      <c r="Q639" s="53">
        <f t="shared" si="30"/>
        <v>0</v>
      </c>
    </row>
    <row r="640" spans="1:17" x14ac:dyDescent="0.25">
      <c r="A640" t="str">
        <f>'All Plates'!A638</f>
        <v>P7_F01</v>
      </c>
      <c r="B640" s="5" t="str">
        <f>'All Plates'!J638</f>
        <v>0110706264</v>
      </c>
      <c r="C640" t="s">
        <v>4856</v>
      </c>
      <c r="D640" t="str">
        <f>IFERROR('All Plates'!K638,"Not Binding")</f>
        <v>Not Binding</v>
      </c>
      <c r="E640" t="str">
        <f>IF(ISNUMBER(SEARCH("Waterlogsy",VLOOKUP(A640,'FBS input file'!A:I,9,0))),"Yes","No")</f>
        <v>No</v>
      </c>
      <c r="F640" t="str">
        <f>IF(ISNUMBER(SEARCH("T2",VLOOKUP(A640,'FBS input file'!A:I,9,0))),"Yes","No")</f>
        <v>No</v>
      </c>
      <c r="G640" t="str">
        <f>IF(ISNUMBER(SEARCH("1D",VLOOKUP(A640,'FBS input file'!A:I,9,0))),"Yes","No")</f>
        <v>No</v>
      </c>
      <c r="H640" s="57">
        <f>IFERROR(_xlfn.NUMBERVALUE(VLOOKUP(A640,'FBS input file'!A:M,13,0)),0)</f>
        <v>0</v>
      </c>
      <c r="I640" s="55">
        <f>IFERROR(_xlfn.NUMBERVALUE(VLOOKUP(A640,'FBS input file'!A:M,11,0)),0)</f>
        <v>0</v>
      </c>
      <c r="J640" s="76" cm="1">
        <f t="array" aca="1" ref="J640" ca="1">IFERROR(ROUND(LOOKUP(9.99999999999999E+307,--MID(VLOOKUP(A640,'FBS input file'!A:L,10,0),MIN(FIND({0,1,2,3,4,5,6,7,8,9},VLOOKUP(A640,'FBS input file'!A:L,10,0)&amp;"0123456789")),ROW(INDIRECT("1:20")))),0),0)</f>
        <v>0</v>
      </c>
      <c r="K640" t="str" cm="1">
        <f t="array" ref="K640">_xlfn.IFS(ISNUMBER(SEARCH("*severe*",VLOOKUP(A640,'FBS input file'!A:M,10,0)))=TRUE,"Severe LB",ISNUMBER(SEARCH("*LB*",VLOOKUP(A640,'FBS input file'!A:M,10,0)))=TRUE,"LB",ISNUMBER(SEARCH("*LB*",VLOOKUP(A640,'FBS input file'!A:M,10,0)))=FALSE,"No")</f>
        <v>No</v>
      </c>
      <c r="L640" t="str" cm="1">
        <f t="array" ref="L640">IF(D640="Binding",IFERROR(_xlfn.IFS(AND(H640&gt;=$H$1,I640&gt;=$I$1),"Binding",AND(H640&gt;=$H$1,OR(J640&gt;=$J$1,K640="LB")),"Binding",AND(I640&gt;=$I$1,OR(J640&gt;=$J$1,K640="LB")),"Binding",K640="Severe LB","Binding"),"Not Binding"),"-")</f>
        <v>-</v>
      </c>
      <c r="M640">
        <f>IFERROR(_xlfn.NUMBERVALUE(VLOOKUP(A640,'FBS input file'!A:L,12,0)),"No")</f>
        <v>0</v>
      </c>
      <c r="N640" t="str">
        <f>VLOOKUP(A640,'All Plates'!A:K,3,0)</f>
        <v>Consistent Expert</v>
      </c>
      <c r="O640" t="str">
        <f>VLOOKUP(A640,'All Plates'!A:K,7,0)</f>
        <v>very high purity*</v>
      </c>
      <c r="P640">
        <f t="shared" si="29"/>
        <v>-10000</v>
      </c>
      <c r="Q640" s="53">
        <f t="shared" si="30"/>
        <v>0</v>
      </c>
    </row>
    <row r="641" spans="1:17" x14ac:dyDescent="0.25">
      <c r="A641" t="str">
        <f>'All Plates'!A639</f>
        <v>P7_F02</v>
      </c>
      <c r="B641" s="5" t="str">
        <f>'All Plates'!J639</f>
        <v>0110706265</v>
      </c>
      <c r="C641" t="s">
        <v>4857</v>
      </c>
      <c r="D641" t="str">
        <f>IFERROR('All Plates'!K639,"Not Binding")</f>
        <v>Not Binding</v>
      </c>
      <c r="E641" t="str">
        <f>IF(ISNUMBER(SEARCH("Waterlogsy",VLOOKUP(A641,'FBS input file'!A:I,9,0))),"Yes","No")</f>
        <v>No</v>
      </c>
      <c r="F641" t="str">
        <f>IF(ISNUMBER(SEARCH("T2",VLOOKUP(A641,'FBS input file'!A:I,9,0))),"Yes","No")</f>
        <v>No</v>
      </c>
      <c r="G641" t="str">
        <f>IF(ISNUMBER(SEARCH("1D",VLOOKUP(A641,'FBS input file'!A:I,9,0))),"Yes","No")</f>
        <v>No</v>
      </c>
      <c r="H641" s="57">
        <f>IFERROR(_xlfn.NUMBERVALUE(VLOOKUP(A641,'FBS input file'!A:M,13,0)),0)</f>
        <v>0</v>
      </c>
      <c r="I641" s="55">
        <f>IFERROR(_xlfn.NUMBERVALUE(VLOOKUP(A641,'FBS input file'!A:M,11,0)),0)</f>
        <v>0</v>
      </c>
      <c r="J641" s="76" cm="1">
        <f t="array" aca="1" ref="J641" ca="1">IFERROR(ROUND(LOOKUP(9.99999999999999E+307,--MID(VLOOKUP(A641,'FBS input file'!A:L,10,0),MIN(FIND({0,1,2,3,4,5,6,7,8,9},VLOOKUP(A641,'FBS input file'!A:L,10,0)&amp;"0123456789")),ROW(INDIRECT("1:20")))),0),0)</f>
        <v>0</v>
      </c>
      <c r="K641" t="str" cm="1">
        <f t="array" ref="K641">_xlfn.IFS(ISNUMBER(SEARCH("*severe*",VLOOKUP(A641,'FBS input file'!A:M,10,0)))=TRUE,"Severe LB",ISNUMBER(SEARCH("*LB*",VLOOKUP(A641,'FBS input file'!A:M,10,0)))=TRUE,"LB",ISNUMBER(SEARCH("*LB*",VLOOKUP(A641,'FBS input file'!A:M,10,0)))=FALSE,"No")</f>
        <v>No</v>
      </c>
      <c r="L641" t="str" cm="1">
        <f t="array" ref="L641">IF(D641="Binding",IFERROR(_xlfn.IFS(AND(H641&gt;=$H$1,I641&gt;=$I$1),"Binding",AND(H641&gt;=$H$1,OR(J641&gt;=$J$1,K641="LB")),"Binding",AND(I641&gt;=$I$1,OR(J641&gt;=$J$1,K641="LB")),"Binding",K641="Severe LB","Binding"),"Not Binding"),"-")</f>
        <v>-</v>
      </c>
      <c r="M641">
        <f>IFERROR(_xlfn.NUMBERVALUE(VLOOKUP(A641,'FBS input file'!A:L,12,0)),"No")</f>
        <v>0</v>
      </c>
      <c r="N641" t="str">
        <f>VLOOKUP(A641,'All Plates'!A:K,3,0)</f>
        <v>Consistent Expert</v>
      </c>
      <c r="O641" t="str">
        <f>VLOOKUP(A641,'All Plates'!A:K,7,0)</f>
        <v>very high purity</v>
      </c>
      <c r="P641">
        <f t="shared" si="29"/>
        <v>-10000</v>
      </c>
      <c r="Q641" s="53">
        <f t="shared" si="30"/>
        <v>0</v>
      </c>
    </row>
    <row r="642" spans="1:17" x14ac:dyDescent="0.25">
      <c r="A642" t="str">
        <f>'All Plates'!A640</f>
        <v>P7_F03</v>
      </c>
      <c r="B642" s="5" t="str">
        <f>'All Plates'!J640</f>
        <v>0110706266</v>
      </c>
      <c r="C642" t="s">
        <v>4858</v>
      </c>
      <c r="D642" t="str">
        <f>IFERROR('All Plates'!K640,"Not Binding")</f>
        <v>Not Binding</v>
      </c>
      <c r="E642" t="str">
        <f>IF(ISNUMBER(SEARCH("Waterlogsy",VLOOKUP(A642,'FBS input file'!A:I,9,0))),"Yes","No")</f>
        <v>No</v>
      </c>
      <c r="F642" t="str">
        <f>IF(ISNUMBER(SEARCH("T2",VLOOKUP(A642,'FBS input file'!A:I,9,0))),"Yes","No")</f>
        <v>No</v>
      </c>
      <c r="G642" t="str">
        <f>IF(ISNUMBER(SEARCH("1D",VLOOKUP(A642,'FBS input file'!A:I,9,0))),"Yes","No")</f>
        <v>No</v>
      </c>
      <c r="H642" s="57">
        <f>IFERROR(_xlfn.NUMBERVALUE(VLOOKUP(A642,'FBS input file'!A:M,13,0)),0)</f>
        <v>0</v>
      </c>
      <c r="I642" s="55">
        <f>IFERROR(_xlfn.NUMBERVALUE(VLOOKUP(A642,'FBS input file'!A:M,11,0)),0)</f>
        <v>0</v>
      </c>
      <c r="J642" s="76" cm="1">
        <f t="array" aca="1" ref="J642" ca="1">IFERROR(ROUND(LOOKUP(9.99999999999999E+307,--MID(VLOOKUP(A642,'FBS input file'!A:L,10,0),MIN(FIND({0,1,2,3,4,5,6,7,8,9},VLOOKUP(A642,'FBS input file'!A:L,10,0)&amp;"0123456789")),ROW(INDIRECT("1:20")))),0),0)</f>
        <v>0</v>
      </c>
      <c r="K642" t="str" cm="1">
        <f t="array" ref="K642">_xlfn.IFS(ISNUMBER(SEARCH("*severe*",VLOOKUP(A642,'FBS input file'!A:M,10,0)))=TRUE,"Severe LB",ISNUMBER(SEARCH("*LB*",VLOOKUP(A642,'FBS input file'!A:M,10,0)))=TRUE,"LB",ISNUMBER(SEARCH("*LB*",VLOOKUP(A642,'FBS input file'!A:M,10,0)))=FALSE,"No")</f>
        <v>No</v>
      </c>
      <c r="L642" t="str" cm="1">
        <f t="array" ref="L642">IF(D642="Binding",IFERROR(_xlfn.IFS(AND(H642&gt;=$H$1,I642&gt;=$I$1),"Binding",AND(H642&gt;=$H$1,OR(J642&gt;=$J$1,K642="LB")),"Binding",AND(I642&gt;=$I$1,OR(J642&gt;=$J$1,K642="LB")),"Binding",K642="Severe LB","Binding"),"Not Binding"),"-")</f>
        <v>-</v>
      </c>
      <c r="M642">
        <f>IFERROR(_xlfn.NUMBERVALUE(VLOOKUP(A642,'FBS input file'!A:L,12,0)),"No")</f>
        <v>0</v>
      </c>
      <c r="N642" t="str">
        <f>VLOOKUP(A642,'All Plates'!A:K,3,0)</f>
        <v>Inconsistent Expert</v>
      </c>
      <c r="O642" t="str">
        <f>VLOOKUP(A642,'All Plates'!A:K,7,0)</f>
        <v>addtional signals or too few signals</v>
      </c>
      <c r="P642">
        <f t="shared" si="29"/>
        <v>-10000</v>
      </c>
      <c r="Q642" s="53">
        <f t="shared" si="30"/>
        <v>0</v>
      </c>
    </row>
    <row r="643" spans="1:17" x14ac:dyDescent="0.25">
      <c r="A643" t="str">
        <f>'All Plates'!A641</f>
        <v>P7_F04</v>
      </c>
      <c r="B643" s="5" t="str">
        <f>'All Plates'!J641</f>
        <v>0110706267</v>
      </c>
      <c r="C643" t="s">
        <v>4859</v>
      </c>
      <c r="D643" t="str">
        <f>IFERROR('All Plates'!K641,"Not Binding")</f>
        <v>Not Binding</v>
      </c>
      <c r="E643" t="str">
        <f>IF(ISNUMBER(SEARCH("Waterlogsy",VLOOKUP(A643,'FBS input file'!A:I,9,0))),"Yes","No")</f>
        <v>No</v>
      </c>
      <c r="F643" t="str">
        <f>IF(ISNUMBER(SEARCH("T2",VLOOKUP(A643,'FBS input file'!A:I,9,0))),"Yes","No")</f>
        <v>No</v>
      </c>
      <c r="G643" t="str">
        <f>IF(ISNUMBER(SEARCH("1D",VLOOKUP(A643,'FBS input file'!A:I,9,0))),"Yes","No")</f>
        <v>No</v>
      </c>
      <c r="H643" s="57">
        <f>IFERROR(_xlfn.NUMBERVALUE(VLOOKUP(A643,'FBS input file'!A:M,13,0)),0)</f>
        <v>0</v>
      </c>
      <c r="I643" s="55">
        <f>IFERROR(_xlfn.NUMBERVALUE(VLOOKUP(A643,'FBS input file'!A:M,11,0)),0)</f>
        <v>0</v>
      </c>
      <c r="J643" s="76" cm="1">
        <f t="array" aca="1" ref="J643" ca="1">IFERROR(ROUND(LOOKUP(9.99999999999999E+307,--MID(VLOOKUP(A643,'FBS input file'!A:L,10,0),MIN(FIND({0,1,2,3,4,5,6,7,8,9},VLOOKUP(A643,'FBS input file'!A:L,10,0)&amp;"0123456789")),ROW(INDIRECT("1:20")))),0),0)</f>
        <v>0</v>
      </c>
      <c r="K643" t="str" cm="1">
        <f t="array" ref="K643">_xlfn.IFS(ISNUMBER(SEARCH("*severe*",VLOOKUP(A643,'FBS input file'!A:M,10,0)))=TRUE,"Severe LB",ISNUMBER(SEARCH("*LB*",VLOOKUP(A643,'FBS input file'!A:M,10,0)))=TRUE,"LB",ISNUMBER(SEARCH("*LB*",VLOOKUP(A643,'FBS input file'!A:M,10,0)))=FALSE,"No")</f>
        <v>No</v>
      </c>
      <c r="L643" t="str" cm="1">
        <f t="array" ref="L643">IF(D643="Binding",IFERROR(_xlfn.IFS(AND(H643&gt;=$H$1,I643&gt;=$I$1),"Binding",AND(H643&gt;=$H$1,OR(J643&gt;=$J$1,K643="LB")),"Binding",AND(I643&gt;=$I$1,OR(J643&gt;=$J$1,K643="LB")),"Binding",K643="Severe LB","Binding"),"Not Binding"),"-")</f>
        <v>-</v>
      </c>
      <c r="M643">
        <f>IFERROR(_xlfn.NUMBERVALUE(VLOOKUP(A643,'FBS input file'!A:L,12,0)),"No")</f>
        <v>0</v>
      </c>
      <c r="N643" t="str">
        <f>VLOOKUP(A643,'All Plates'!A:K,3,0)</f>
        <v>Consistent Expert</v>
      </c>
      <c r="O643" t="str">
        <f>VLOOKUP(A643,'All Plates'!A:K,7,0)</f>
        <v>addtional signals or too few signals</v>
      </c>
      <c r="P643">
        <f t="shared" ref="P643:P706" si="31">IF(OR(E643="Yes",F643="Yes",G643="Yes"),IF(AND(D643="Binding",N643="Inconsistent Expert"),"No","Good"),-10000)</f>
        <v>-10000</v>
      </c>
      <c r="Q643" s="53">
        <f t="shared" ref="Q643:Q706" si="32">IFERROR((I643/($S$2*$R$4))*1000,"No")</f>
        <v>0</v>
      </c>
    </row>
    <row r="644" spans="1:17" x14ac:dyDescent="0.25">
      <c r="A644" t="str">
        <f>'All Plates'!A642</f>
        <v>P7_F05</v>
      </c>
      <c r="B644" s="5" t="str">
        <f>'All Plates'!J642</f>
        <v>0110706268</v>
      </c>
      <c r="C644" t="s">
        <v>4860</v>
      </c>
      <c r="D644" t="str">
        <f>IFERROR('All Plates'!K642,"Not Binding")</f>
        <v>Not Binding</v>
      </c>
      <c r="E644" t="str">
        <f>IF(ISNUMBER(SEARCH("Waterlogsy",VLOOKUP(A644,'FBS input file'!A:I,9,0))),"Yes","No")</f>
        <v>No</v>
      </c>
      <c r="F644" t="str">
        <f>IF(ISNUMBER(SEARCH("T2",VLOOKUP(A644,'FBS input file'!A:I,9,0))),"Yes","No")</f>
        <v>No</v>
      </c>
      <c r="G644" t="str">
        <f>IF(ISNUMBER(SEARCH("1D",VLOOKUP(A644,'FBS input file'!A:I,9,0))),"Yes","No")</f>
        <v>No</v>
      </c>
      <c r="H644" s="57">
        <f>IFERROR(_xlfn.NUMBERVALUE(VLOOKUP(A644,'FBS input file'!A:M,13,0)),0)</f>
        <v>0</v>
      </c>
      <c r="I644" s="55">
        <f>IFERROR(_xlfn.NUMBERVALUE(VLOOKUP(A644,'FBS input file'!A:M,11,0)),0)</f>
        <v>0</v>
      </c>
      <c r="J644" s="76" cm="1">
        <f t="array" aca="1" ref="J644" ca="1">IFERROR(ROUND(LOOKUP(9.99999999999999E+307,--MID(VLOOKUP(A644,'FBS input file'!A:L,10,0),MIN(FIND({0,1,2,3,4,5,6,7,8,9},VLOOKUP(A644,'FBS input file'!A:L,10,0)&amp;"0123456789")),ROW(INDIRECT("1:20")))),0),0)</f>
        <v>0</v>
      </c>
      <c r="K644" t="str" cm="1">
        <f t="array" ref="K644">_xlfn.IFS(ISNUMBER(SEARCH("*severe*",VLOOKUP(A644,'FBS input file'!A:M,10,0)))=TRUE,"Severe LB",ISNUMBER(SEARCH("*LB*",VLOOKUP(A644,'FBS input file'!A:M,10,0)))=TRUE,"LB",ISNUMBER(SEARCH("*LB*",VLOOKUP(A644,'FBS input file'!A:M,10,0)))=FALSE,"No")</f>
        <v>No</v>
      </c>
      <c r="L644" t="str" cm="1">
        <f t="array" ref="L644">IF(D644="Binding",IFERROR(_xlfn.IFS(AND(H644&gt;=$H$1,I644&gt;=$I$1),"Binding",AND(H644&gt;=$H$1,OR(J644&gt;=$J$1,K644="LB")),"Binding",AND(I644&gt;=$I$1,OR(J644&gt;=$J$1,K644="LB")),"Binding",K644="Severe LB","Binding"),"Not Binding"),"-")</f>
        <v>-</v>
      </c>
      <c r="M644">
        <f>IFERROR(_xlfn.NUMBERVALUE(VLOOKUP(A644,'FBS input file'!A:L,12,0)),"No")</f>
        <v>0</v>
      </c>
      <c r="N644" t="str">
        <f>VLOOKUP(A644,'All Plates'!A:K,3,0)</f>
        <v>Consistent Expert</v>
      </c>
      <c r="O644" t="str">
        <f>VLOOKUP(A644,'All Plates'!A:K,7,0)</f>
        <v>addtional signals or too few signals</v>
      </c>
      <c r="P644">
        <f t="shared" si="31"/>
        <v>-10000</v>
      </c>
      <c r="Q644" s="53">
        <f t="shared" si="32"/>
        <v>0</v>
      </c>
    </row>
    <row r="645" spans="1:17" x14ac:dyDescent="0.25">
      <c r="A645" t="str">
        <f>'All Plates'!A643</f>
        <v>P7_F06</v>
      </c>
      <c r="B645" s="5" t="str">
        <f>'All Plates'!J643</f>
        <v>0110706269</v>
      </c>
      <c r="C645" t="s">
        <v>4861</v>
      </c>
      <c r="D645" t="str">
        <f>IFERROR('All Plates'!K643,"Not Binding")</f>
        <v>Not Binding</v>
      </c>
      <c r="E645" t="str">
        <f>IF(ISNUMBER(SEARCH("Waterlogsy",VLOOKUP(A645,'FBS input file'!A:I,9,0))),"Yes","No")</f>
        <v>No</v>
      </c>
      <c r="F645" t="str">
        <f>IF(ISNUMBER(SEARCH("T2",VLOOKUP(A645,'FBS input file'!A:I,9,0))),"Yes","No")</f>
        <v>No</v>
      </c>
      <c r="G645" t="str">
        <f>IF(ISNUMBER(SEARCH("1D",VLOOKUP(A645,'FBS input file'!A:I,9,0))),"Yes","No")</f>
        <v>No</v>
      </c>
      <c r="H645" s="57">
        <f>IFERROR(_xlfn.NUMBERVALUE(VLOOKUP(A645,'FBS input file'!A:M,13,0)),0)</f>
        <v>0</v>
      </c>
      <c r="I645" s="55">
        <f>IFERROR(_xlfn.NUMBERVALUE(VLOOKUP(A645,'FBS input file'!A:M,11,0)),0)</f>
        <v>0</v>
      </c>
      <c r="J645" s="76" cm="1">
        <f t="array" aca="1" ref="J645" ca="1">IFERROR(ROUND(LOOKUP(9.99999999999999E+307,--MID(VLOOKUP(A645,'FBS input file'!A:L,10,0),MIN(FIND({0,1,2,3,4,5,6,7,8,9},VLOOKUP(A645,'FBS input file'!A:L,10,0)&amp;"0123456789")),ROW(INDIRECT("1:20")))),0),0)</f>
        <v>0</v>
      </c>
      <c r="K645" t="str" cm="1">
        <f t="array" ref="K645">_xlfn.IFS(ISNUMBER(SEARCH("*severe*",VLOOKUP(A645,'FBS input file'!A:M,10,0)))=TRUE,"Severe LB",ISNUMBER(SEARCH("*LB*",VLOOKUP(A645,'FBS input file'!A:M,10,0)))=TRUE,"LB",ISNUMBER(SEARCH("*LB*",VLOOKUP(A645,'FBS input file'!A:M,10,0)))=FALSE,"No")</f>
        <v>No</v>
      </c>
      <c r="L645" t="str" cm="1">
        <f t="array" ref="L645">IF(D645="Binding",IFERROR(_xlfn.IFS(AND(H645&gt;=$H$1,I645&gt;=$I$1),"Binding",AND(H645&gt;=$H$1,OR(J645&gt;=$J$1,K645="LB")),"Binding",AND(I645&gt;=$I$1,OR(J645&gt;=$J$1,K645="LB")),"Binding",K645="Severe LB","Binding"),"Not Binding"),"-")</f>
        <v>-</v>
      </c>
      <c r="M645">
        <f>IFERROR(_xlfn.NUMBERVALUE(VLOOKUP(A645,'FBS input file'!A:L,12,0)),"No")</f>
        <v>0</v>
      </c>
      <c r="N645" t="str">
        <f>VLOOKUP(A645,'All Plates'!A:K,3,0)</f>
        <v>Consistent Expert</v>
      </c>
      <c r="O645" t="str">
        <f>VLOOKUP(A645,'All Plates'!A:K,7,0)</f>
        <v>addtional signals or too few signals</v>
      </c>
      <c r="P645">
        <f t="shared" si="31"/>
        <v>-10000</v>
      </c>
      <c r="Q645" s="53">
        <f t="shared" si="32"/>
        <v>0</v>
      </c>
    </row>
    <row r="646" spans="1:17" x14ac:dyDescent="0.25">
      <c r="A646" t="str">
        <f>'All Plates'!A644</f>
        <v>P7_F07</v>
      </c>
      <c r="B646" s="5" t="str">
        <f>'All Plates'!J644</f>
        <v>0110706270</v>
      </c>
      <c r="C646" t="s">
        <v>4862</v>
      </c>
      <c r="D646" t="str">
        <f>IFERROR('All Plates'!K644,"Not Binding")</f>
        <v>Not Binding</v>
      </c>
      <c r="E646" t="str">
        <f>IF(ISNUMBER(SEARCH("Waterlogsy",VLOOKUP(A646,'FBS input file'!A:I,9,0))),"Yes","No")</f>
        <v>No</v>
      </c>
      <c r="F646" t="str">
        <f>IF(ISNUMBER(SEARCH("T2",VLOOKUP(A646,'FBS input file'!A:I,9,0))),"Yes","No")</f>
        <v>No</v>
      </c>
      <c r="G646" t="str">
        <f>IF(ISNUMBER(SEARCH("1D",VLOOKUP(A646,'FBS input file'!A:I,9,0))),"Yes","No")</f>
        <v>No</v>
      </c>
      <c r="H646" s="57">
        <f>IFERROR(_xlfn.NUMBERVALUE(VLOOKUP(A646,'FBS input file'!A:M,13,0)),0)</f>
        <v>0</v>
      </c>
      <c r="I646" s="55">
        <f>IFERROR(_xlfn.NUMBERVALUE(VLOOKUP(A646,'FBS input file'!A:M,11,0)),0)</f>
        <v>0</v>
      </c>
      <c r="J646" s="76" cm="1">
        <f t="array" aca="1" ref="J646" ca="1">IFERROR(ROUND(LOOKUP(9.99999999999999E+307,--MID(VLOOKUP(A646,'FBS input file'!A:L,10,0),MIN(FIND({0,1,2,3,4,5,6,7,8,9},VLOOKUP(A646,'FBS input file'!A:L,10,0)&amp;"0123456789")),ROW(INDIRECT("1:20")))),0),0)</f>
        <v>0</v>
      </c>
      <c r="K646" t="str" cm="1">
        <f t="array" ref="K646">_xlfn.IFS(ISNUMBER(SEARCH("*severe*",VLOOKUP(A646,'FBS input file'!A:M,10,0)))=TRUE,"Severe LB",ISNUMBER(SEARCH("*LB*",VLOOKUP(A646,'FBS input file'!A:M,10,0)))=TRUE,"LB",ISNUMBER(SEARCH("*LB*",VLOOKUP(A646,'FBS input file'!A:M,10,0)))=FALSE,"No")</f>
        <v>No</v>
      </c>
      <c r="L646" t="str" cm="1">
        <f t="array" ref="L646">IF(D646="Binding",IFERROR(_xlfn.IFS(AND(H646&gt;=$H$1,I646&gt;=$I$1),"Binding",AND(H646&gt;=$H$1,OR(J646&gt;=$J$1,K646="LB")),"Binding",AND(I646&gt;=$I$1,OR(J646&gt;=$J$1,K646="LB")),"Binding",K646="Severe LB","Binding"),"Not Binding"),"-")</f>
        <v>-</v>
      </c>
      <c r="M646">
        <f>IFERROR(_xlfn.NUMBERVALUE(VLOOKUP(A646,'FBS input file'!A:L,12,0)),"No")</f>
        <v>0</v>
      </c>
      <c r="N646" t="str">
        <f>VLOOKUP(A646,'All Plates'!A:K,3,0)</f>
        <v>Consistent Expert</v>
      </c>
      <c r="O646" t="str">
        <f>VLOOKUP(A646,'All Plates'!A:K,7,0)</f>
        <v>high purity*</v>
      </c>
      <c r="P646">
        <f t="shared" si="31"/>
        <v>-10000</v>
      </c>
      <c r="Q646" s="53">
        <f t="shared" si="32"/>
        <v>0</v>
      </c>
    </row>
    <row r="647" spans="1:17" x14ac:dyDescent="0.25">
      <c r="A647" t="str">
        <f>'All Plates'!A645</f>
        <v>P7_F08</v>
      </c>
      <c r="B647" s="5" t="str">
        <f>'All Plates'!J645</f>
        <v>0110706271</v>
      </c>
      <c r="C647" t="s">
        <v>4863</v>
      </c>
      <c r="D647" t="str">
        <f>IFERROR('All Plates'!K645,"Not Binding")</f>
        <v>Not Binding</v>
      </c>
      <c r="E647" t="str">
        <f>IF(ISNUMBER(SEARCH("Waterlogsy",VLOOKUP(A647,'FBS input file'!A:I,9,0))),"Yes","No")</f>
        <v>No</v>
      </c>
      <c r="F647" t="str">
        <f>IF(ISNUMBER(SEARCH("T2",VLOOKUP(A647,'FBS input file'!A:I,9,0))),"Yes","No")</f>
        <v>No</v>
      </c>
      <c r="G647" t="str">
        <f>IF(ISNUMBER(SEARCH("1D",VLOOKUP(A647,'FBS input file'!A:I,9,0))),"Yes","No")</f>
        <v>No</v>
      </c>
      <c r="H647" s="57">
        <f>IFERROR(_xlfn.NUMBERVALUE(VLOOKUP(A647,'FBS input file'!A:M,13,0)),0)</f>
        <v>0</v>
      </c>
      <c r="I647" s="55">
        <f>IFERROR(_xlfn.NUMBERVALUE(VLOOKUP(A647,'FBS input file'!A:M,11,0)),0)</f>
        <v>0</v>
      </c>
      <c r="J647" s="76" cm="1">
        <f t="array" aca="1" ref="J647" ca="1">IFERROR(ROUND(LOOKUP(9.99999999999999E+307,--MID(VLOOKUP(A647,'FBS input file'!A:L,10,0),MIN(FIND({0,1,2,3,4,5,6,7,8,9},VLOOKUP(A647,'FBS input file'!A:L,10,0)&amp;"0123456789")),ROW(INDIRECT("1:20")))),0),0)</f>
        <v>0</v>
      </c>
      <c r="K647" t="str" cm="1">
        <f t="array" ref="K647">_xlfn.IFS(ISNUMBER(SEARCH("*severe*",VLOOKUP(A647,'FBS input file'!A:M,10,0)))=TRUE,"Severe LB",ISNUMBER(SEARCH("*LB*",VLOOKUP(A647,'FBS input file'!A:M,10,0)))=TRUE,"LB",ISNUMBER(SEARCH("*LB*",VLOOKUP(A647,'FBS input file'!A:M,10,0)))=FALSE,"No")</f>
        <v>No</v>
      </c>
      <c r="L647" t="str" cm="1">
        <f t="array" ref="L647">IF(D647="Binding",IFERROR(_xlfn.IFS(AND(H647&gt;=$H$1,I647&gt;=$I$1),"Binding",AND(H647&gt;=$H$1,OR(J647&gt;=$J$1,K647="LB")),"Binding",AND(I647&gt;=$I$1,OR(J647&gt;=$J$1,K647="LB")),"Binding",K647="Severe LB","Binding"),"Not Binding"),"-")</f>
        <v>-</v>
      </c>
      <c r="M647">
        <f>IFERROR(_xlfn.NUMBERVALUE(VLOOKUP(A647,'FBS input file'!A:L,12,0)),"No")</f>
        <v>0</v>
      </c>
      <c r="N647" t="str">
        <f>VLOOKUP(A647,'All Plates'!A:K,3,0)</f>
        <v>Consistent Expert</v>
      </c>
      <c r="O647" t="str">
        <f>VLOOKUP(A647,'All Plates'!A:K,7,0)</f>
        <v>high purity</v>
      </c>
      <c r="P647">
        <f t="shared" si="31"/>
        <v>-10000</v>
      </c>
      <c r="Q647" s="53">
        <f t="shared" si="32"/>
        <v>0</v>
      </c>
    </row>
    <row r="648" spans="1:17" x14ac:dyDescent="0.25">
      <c r="A648" t="str">
        <f>'All Plates'!A646</f>
        <v>P7_F09</v>
      </c>
      <c r="B648" s="5" t="str">
        <f>'All Plates'!J646</f>
        <v>0110706272</v>
      </c>
      <c r="C648" t="s">
        <v>4864</v>
      </c>
      <c r="D648" t="str">
        <f>IFERROR('All Plates'!K646,"Not Binding")</f>
        <v>Not Binding</v>
      </c>
      <c r="E648" t="str">
        <f>IF(ISNUMBER(SEARCH("Waterlogsy",VLOOKUP(A648,'FBS input file'!A:I,9,0))),"Yes","No")</f>
        <v>No</v>
      </c>
      <c r="F648" t="str">
        <f>IF(ISNUMBER(SEARCH("T2",VLOOKUP(A648,'FBS input file'!A:I,9,0))),"Yes","No")</f>
        <v>No</v>
      </c>
      <c r="G648" t="str">
        <f>IF(ISNUMBER(SEARCH("1D",VLOOKUP(A648,'FBS input file'!A:I,9,0))),"Yes","No")</f>
        <v>No</v>
      </c>
      <c r="H648" s="57">
        <f>IFERROR(_xlfn.NUMBERVALUE(VLOOKUP(A648,'FBS input file'!A:M,13,0)),0)</f>
        <v>0</v>
      </c>
      <c r="I648" s="55">
        <f>IFERROR(_xlfn.NUMBERVALUE(VLOOKUP(A648,'FBS input file'!A:M,11,0)),0)</f>
        <v>0</v>
      </c>
      <c r="J648" s="76" cm="1">
        <f t="array" aca="1" ref="J648" ca="1">IFERROR(ROUND(LOOKUP(9.99999999999999E+307,--MID(VLOOKUP(A648,'FBS input file'!A:L,10,0),MIN(FIND({0,1,2,3,4,5,6,7,8,9},VLOOKUP(A648,'FBS input file'!A:L,10,0)&amp;"0123456789")),ROW(INDIRECT("1:20")))),0),0)</f>
        <v>0</v>
      </c>
      <c r="K648" t="str" cm="1">
        <f t="array" ref="K648">_xlfn.IFS(ISNUMBER(SEARCH("*severe*",VLOOKUP(A648,'FBS input file'!A:M,10,0)))=TRUE,"Severe LB",ISNUMBER(SEARCH("*LB*",VLOOKUP(A648,'FBS input file'!A:M,10,0)))=TRUE,"LB",ISNUMBER(SEARCH("*LB*",VLOOKUP(A648,'FBS input file'!A:M,10,0)))=FALSE,"No")</f>
        <v>No</v>
      </c>
      <c r="L648" t="str" cm="1">
        <f t="array" ref="L648">IF(D648="Binding",IFERROR(_xlfn.IFS(AND(H648&gt;=$H$1,I648&gt;=$I$1),"Binding",AND(H648&gt;=$H$1,OR(J648&gt;=$J$1,K648="LB")),"Binding",AND(I648&gt;=$I$1,OR(J648&gt;=$J$1,K648="LB")),"Binding",K648="Severe LB","Binding"),"Not Binding"),"-")</f>
        <v>-</v>
      </c>
      <c r="M648">
        <f>IFERROR(_xlfn.NUMBERVALUE(VLOOKUP(A648,'FBS input file'!A:L,12,0)),"No")</f>
        <v>0</v>
      </c>
      <c r="N648" t="str">
        <f>VLOOKUP(A648,'All Plates'!A:K,3,0)</f>
        <v>Inconsistent Expert</v>
      </c>
      <c r="O648" t="str">
        <f>VLOOKUP(A648,'All Plates'!A:K,7,0)</f>
        <v>low solubility</v>
      </c>
      <c r="P648">
        <f t="shared" si="31"/>
        <v>-10000</v>
      </c>
      <c r="Q648" s="53">
        <f t="shared" si="32"/>
        <v>0</v>
      </c>
    </row>
    <row r="649" spans="1:17" x14ac:dyDescent="0.25">
      <c r="A649" t="str">
        <f>'All Plates'!A647</f>
        <v>P7_F10</v>
      </c>
      <c r="B649" s="5" t="str">
        <f>'All Plates'!J647</f>
        <v>0110706273</v>
      </c>
      <c r="C649" t="s">
        <v>4865</v>
      </c>
      <c r="D649" t="str">
        <f>IFERROR('All Plates'!K647,"Not Binding")</f>
        <v>Not Binding</v>
      </c>
      <c r="E649" t="str">
        <f>IF(ISNUMBER(SEARCH("Waterlogsy",VLOOKUP(A649,'FBS input file'!A:I,9,0))),"Yes","No")</f>
        <v>No</v>
      </c>
      <c r="F649" t="str">
        <f>IF(ISNUMBER(SEARCH("T2",VLOOKUP(A649,'FBS input file'!A:I,9,0))),"Yes","No")</f>
        <v>No</v>
      </c>
      <c r="G649" t="str">
        <f>IF(ISNUMBER(SEARCH("1D",VLOOKUP(A649,'FBS input file'!A:I,9,0))),"Yes","No")</f>
        <v>No</v>
      </c>
      <c r="H649" s="57">
        <f>IFERROR(_xlfn.NUMBERVALUE(VLOOKUP(A649,'FBS input file'!A:M,13,0)),0)</f>
        <v>0</v>
      </c>
      <c r="I649" s="55">
        <f>IFERROR(_xlfn.NUMBERVALUE(VLOOKUP(A649,'FBS input file'!A:M,11,0)),0)</f>
        <v>0</v>
      </c>
      <c r="J649" s="76" cm="1">
        <f t="array" aca="1" ref="J649" ca="1">IFERROR(ROUND(LOOKUP(9.99999999999999E+307,--MID(VLOOKUP(A649,'FBS input file'!A:L,10,0),MIN(FIND({0,1,2,3,4,5,6,7,8,9},VLOOKUP(A649,'FBS input file'!A:L,10,0)&amp;"0123456789")),ROW(INDIRECT("1:20")))),0),0)</f>
        <v>0</v>
      </c>
      <c r="K649" t="str" cm="1">
        <f t="array" ref="K649">_xlfn.IFS(ISNUMBER(SEARCH("*severe*",VLOOKUP(A649,'FBS input file'!A:M,10,0)))=TRUE,"Severe LB",ISNUMBER(SEARCH("*LB*",VLOOKUP(A649,'FBS input file'!A:M,10,0)))=TRUE,"LB",ISNUMBER(SEARCH("*LB*",VLOOKUP(A649,'FBS input file'!A:M,10,0)))=FALSE,"No")</f>
        <v>No</v>
      </c>
      <c r="L649" t="str" cm="1">
        <f t="array" ref="L649">IF(D649="Binding",IFERROR(_xlfn.IFS(AND(H649&gt;=$H$1,I649&gt;=$I$1),"Binding",AND(H649&gt;=$H$1,OR(J649&gt;=$J$1,K649="LB")),"Binding",AND(I649&gt;=$I$1,OR(J649&gt;=$J$1,K649="LB")),"Binding",K649="Severe LB","Binding"),"Not Binding"),"-")</f>
        <v>-</v>
      </c>
      <c r="M649">
        <f>IFERROR(_xlfn.NUMBERVALUE(VLOOKUP(A649,'FBS input file'!A:L,12,0)),"No")</f>
        <v>0</v>
      </c>
      <c r="N649" t="str">
        <f>VLOOKUP(A649,'All Plates'!A:K,3,0)</f>
        <v>Consistent Expert</v>
      </c>
      <c r="O649" t="str">
        <f>VLOOKUP(A649,'All Plates'!A:K,7,0)</f>
        <v>high purity*</v>
      </c>
      <c r="P649">
        <f t="shared" si="31"/>
        <v>-10000</v>
      </c>
      <c r="Q649" s="53">
        <f t="shared" si="32"/>
        <v>0</v>
      </c>
    </row>
    <row r="650" spans="1:17" x14ac:dyDescent="0.25">
      <c r="A650" t="str">
        <f>'All Plates'!A648</f>
        <v>P7_F11</v>
      </c>
      <c r="B650" s="5" t="str">
        <f>'All Plates'!J648</f>
        <v>0110706274</v>
      </c>
      <c r="C650" t="s">
        <v>4866</v>
      </c>
      <c r="D650" t="str">
        <f>IFERROR('All Plates'!K648,"Not Binding")</f>
        <v>Not Binding</v>
      </c>
      <c r="E650" t="str">
        <f>IF(ISNUMBER(SEARCH("Waterlogsy",VLOOKUP(A650,'FBS input file'!A:I,9,0))),"Yes","No")</f>
        <v>No</v>
      </c>
      <c r="F650" t="str">
        <f>IF(ISNUMBER(SEARCH("T2",VLOOKUP(A650,'FBS input file'!A:I,9,0))),"Yes","No")</f>
        <v>No</v>
      </c>
      <c r="G650" t="str">
        <f>IF(ISNUMBER(SEARCH("1D",VLOOKUP(A650,'FBS input file'!A:I,9,0))),"Yes","No")</f>
        <v>No</v>
      </c>
      <c r="H650" s="57">
        <f>IFERROR(_xlfn.NUMBERVALUE(VLOOKUP(A650,'FBS input file'!A:M,13,0)),0)</f>
        <v>0</v>
      </c>
      <c r="I650" s="55">
        <f>IFERROR(_xlfn.NUMBERVALUE(VLOOKUP(A650,'FBS input file'!A:M,11,0)),0)</f>
        <v>0</v>
      </c>
      <c r="J650" s="76" cm="1">
        <f t="array" aca="1" ref="J650" ca="1">IFERROR(ROUND(LOOKUP(9.99999999999999E+307,--MID(VLOOKUP(A650,'FBS input file'!A:L,10,0),MIN(FIND({0,1,2,3,4,5,6,7,8,9},VLOOKUP(A650,'FBS input file'!A:L,10,0)&amp;"0123456789")),ROW(INDIRECT("1:20")))),0),0)</f>
        <v>0</v>
      </c>
      <c r="K650" t="str" cm="1">
        <f t="array" ref="K650">_xlfn.IFS(ISNUMBER(SEARCH("*severe*",VLOOKUP(A650,'FBS input file'!A:M,10,0)))=TRUE,"Severe LB",ISNUMBER(SEARCH("*LB*",VLOOKUP(A650,'FBS input file'!A:M,10,0)))=TRUE,"LB",ISNUMBER(SEARCH("*LB*",VLOOKUP(A650,'FBS input file'!A:M,10,0)))=FALSE,"No")</f>
        <v>No</v>
      </c>
      <c r="L650" t="str" cm="1">
        <f t="array" ref="L650">IF(D650="Binding",IFERROR(_xlfn.IFS(AND(H650&gt;=$H$1,I650&gt;=$I$1),"Binding",AND(H650&gt;=$H$1,OR(J650&gt;=$J$1,K650="LB")),"Binding",AND(I650&gt;=$I$1,OR(J650&gt;=$J$1,K650="LB")),"Binding",K650="Severe LB","Binding"),"Not Binding"),"-")</f>
        <v>-</v>
      </c>
      <c r="M650">
        <f>IFERROR(_xlfn.NUMBERVALUE(VLOOKUP(A650,'FBS input file'!A:L,12,0)),"No")</f>
        <v>0</v>
      </c>
      <c r="N650" t="str">
        <f>VLOOKUP(A650,'All Plates'!A:K,3,0)</f>
        <v>Inconsistent Expert</v>
      </c>
      <c r="O650" t="str">
        <f>VLOOKUP(A650,'All Plates'!A:K,7,0)</f>
        <v>low solubility</v>
      </c>
      <c r="P650">
        <f t="shared" si="31"/>
        <v>-10000</v>
      </c>
      <c r="Q650" s="53">
        <f t="shared" si="32"/>
        <v>0</v>
      </c>
    </row>
    <row r="651" spans="1:17" x14ac:dyDescent="0.25">
      <c r="A651" t="str">
        <f>'All Plates'!A649</f>
        <v>P7_F12</v>
      </c>
      <c r="B651" s="5" t="str">
        <f>'All Plates'!J649</f>
        <v>0110706275</v>
      </c>
      <c r="C651" t="s">
        <v>4867</v>
      </c>
      <c r="D651" t="str">
        <f>IFERROR('All Plates'!K649,"Not Binding")</f>
        <v>Not Binding</v>
      </c>
      <c r="E651" t="str">
        <f>IF(ISNUMBER(SEARCH("Waterlogsy",VLOOKUP(A651,'FBS input file'!A:I,9,0))),"Yes","No")</f>
        <v>No</v>
      </c>
      <c r="F651" t="str">
        <f>IF(ISNUMBER(SEARCH("T2",VLOOKUP(A651,'FBS input file'!A:I,9,0))),"Yes","No")</f>
        <v>No</v>
      </c>
      <c r="G651" t="str">
        <f>IF(ISNUMBER(SEARCH("1D",VLOOKUP(A651,'FBS input file'!A:I,9,0))),"Yes","No")</f>
        <v>No</v>
      </c>
      <c r="H651" s="57">
        <f>IFERROR(_xlfn.NUMBERVALUE(VLOOKUP(A651,'FBS input file'!A:M,13,0)),0)</f>
        <v>0</v>
      </c>
      <c r="I651" s="55">
        <f>IFERROR(_xlfn.NUMBERVALUE(VLOOKUP(A651,'FBS input file'!A:M,11,0)),0)</f>
        <v>0</v>
      </c>
      <c r="J651" s="76" cm="1">
        <f t="array" aca="1" ref="J651" ca="1">IFERROR(ROUND(LOOKUP(9.99999999999999E+307,--MID(VLOOKUP(A651,'FBS input file'!A:L,10,0),MIN(FIND({0,1,2,3,4,5,6,7,8,9},VLOOKUP(A651,'FBS input file'!A:L,10,0)&amp;"0123456789")),ROW(INDIRECT("1:20")))),0),0)</f>
        <v>0</v>
      </c>
      <c r="K651" t="str" cm="1">
        <f t="array" ref="K651">_xlfn.IFS(ISNUMBER(SEARCH("*severe*",VLOOKUP(A651,'FBS input file'!A:M,10,0)))=TRUE,"Severe LB",ISNUMBER(SEARCH("*LB*",VLOOKUP(A651,'FBS input file'!A:M,10,0)))=TRUE,"LB",ISNUMBER(SEARCH("*LB*",VLOOKUP(A651,'FBS input file'!A:M,10,0)))=FALSE,"No")</f>
        <v>No</v>
      </c>
      <c r="L651" t="str" cm="1">
        <f t="array" ref="L651">IF(D651="Binding",IFERROR(_xlfn.IFS(AND(H651&gt;=$H$1,I651&gt;=$I$1),"Binding",AND(H651&gt;=$H$1,OR(J651&gt;=$J$1,K651="LB")),"Binding",AND(I651&gt;=$I$1,OR(J651&gt;=$J$1,K651="LB")),"Binding",K651="Severe LB","Binding"),"Not Binding"),"-")</f>
        <v>-</v>
      </c>
      <c r="M651">
        <f>IFERROR(_xlfn.NUMBERVALUE(VLOOKUP(A651,'FBS input file'!A:L,12,0)),"No")</f>
        <v>0</v>
      </c>
      <c r="N651" t="str">
        <f>VLOOKUP(A651,'All Plates'!A:K,3,0)</f>
        <v>Consistent Expert</v>
      </c>
      <c r="O651" t="str">
        <f>VLOOKUP(A651,'All Plates'!A:K,7,0)</f>
        <v>very high purity</v>
      </c>
      <c r="P651">
        <f t="shared" si="31"/>
        <v>-10000</v>
      </c>
      <c r="Q651" s="53">
        <f t="shared" si="32"/>
        <v>0</v>
      </c>
    </row>
    <row r="652" spans="1:17" x14ac:dyDescent="0.25">
      <c r="A652" t="str">
        <f>'All Plates'!A650</f>
        <v>P7_G01</v>
      </c>
      <c r="B652" s="5" t="str">
        <f>'All Plates'!J650</f>
        <v>0110706263</v>
      </c>
      <c r="C652" t="s">
        <v>4868</v>
      </c>
      <c r="D652" t="str">
        <f>IFERROR('All Plates'!K650,"Not Binding")</f>
        <v>Not Binding</v>
      </c>
      <c r="E652" t="str">
        <f>IF(ISNUMBER(SEARCH("Waterlogsy",VLOOKUP(A652,'FBS input file'!A:I,9,0))),"Yes","No")</f>
        <v>No</v>
      </c>
      <c r="F652" t="str">
        <f>IF(ISNUMBER(SEARCH("T2",VLOOKUP(A652,'FBS input file'!A:I,9,0))),"Yes","No")</f>
        <v>No</v>
      </c>
      <c r="G652" t="str">
        <f>IF(ISNUMBER(SEARCH("1D",VLOOKUP(A652,'FBS input file'!A:I,9,0))),"Yes","No")</f>
        <v>No</v>
      </c>
      <c r="H652" s="57">
        <f>IFERROR(_xlfn.NUMBERVALUE(VLOOKUP(A652,'FBS input file'!A:M,13,0)),0)</f>
        <v>0</v>
      </c>
      <c r="I652" s="55">
        <f>IFERROR(_xlfn.NUMBERVALUE(VLOOKUP(A652,'FBS input file'!A:M,11,0)),0)</f>
        <v>0</v>
      </c>
      <c r="J652" s="76" cm="1">
        <f t="array" aca="1" ref="J652" ca="1">IFERROR(ROUND(LOOKUP(9.99999999999999E+307,--MID(VLOOKUP(A652,'FBS input file'!A:L,10,0),MIN(FIND({0,1,2,3,4,5,6,7,8,9},VLOOKUP(A652,'FBS input file'!A:L,10,0)&amp;"0123456789")),ROW(INDIRECT("1:20")))),0),0)</f>
        <v>0</v>
      </c>
      <c r="K652" t="str" cm="1">
        <f t="array" ref="K652">_xlfn.IFS(ISNUMBER(SEARCH("*severe*",VLOOKUP(A652,'FBS input file'!A:M,10,0)))=TRUE,"Severe LB",ISNUMBER(SEARCH("*LB*",VLOOKUP(A652,'FBS input file'!A:M,10,0)))=TRUE,"LB",ISNUMBER(SEARCH("*LB*",VLOOKUP(A652,'FBS input file'!A:M,10,0)))=FALSE,"No")</f>
        <v>No</v>
      </c>
      <c r="L652" t="str" cm="1">
        <f t="array" ref="L652">IF(D652="Binding",IFERROR(_xlfn.IFS(AND(H652&gt;=$H$1,I652&gt;=$I$1),"Binding",AND(H652&gt;=$H$1,OR(J652&gt;=$J$1,K652="LB")),"Binding",AND(I652&gt;=$I$1,OR(J652&gt;=$J$1,K652="LB")),"Binding",K652="Severe LB","Binding"),"Not Binding"),"-")</f>
        <v>-</v>
      </c>
      <c r="M652">
        <f>IFERROR(_xlfn.NUMBERVALUE(VLOOKUP(A652,'FBS input file'!A:L,12,0)),"No")</f>
        <v>0</v>
      </c>
      <c r="N652" t="str">
        <f>VLOOKUP(A652,'All Plates'!A:K,3,0)</f>
        <v>Consistent Expert</v>
      </c>
      <c r="O652" t="str">
        <f>VLOOKUP(A652,'All Plates'!A:K,7,0)</f>
        <v>very high purity*</v>
      </c>
      <c r="P652">
        <f t="shared" si="31"/>
        <v>-10000</v>
      </c>
      <c r="Q652" s="53">
        <f t="shared" si="32"/>
        <v>0</v>
      </c>
    </row>
    <row r="653" spans="1:17" x14ac:dyDescent="0.25">
      <c r="A653" t="str">
        <f>'All Plates'!A651</f>
        <v>P7_G02</v>
      </c>
      <c r="B653" s="5" t="str">
        <f>'All Plates'!J651</f>
        <v>0110706262</v>
      </c>
      <c r="C653" t="s">
        <v>4869</v>
      </c>
      <c r="D653" t="str">
        <f>IFERROR('All Plates'!K651,"Not Binding")</f>
        <v>Not Binding</v>
      </c>
      <c r="E653" t="str">
        <f>IF(ISNUMBER(SEARCH("Waterlogsy",VLOOKUP(A653,'FBS input file'!A:I,9,0))),"Yes","No")</f>
        <v>No</v>
      </c>
      <c r="F653" t="str">
        <f>IF(ISNUMBER(SEARCH("T2",VLOOKUP(A653,'FBS input file'!A:I,9,0))),"Yes","No")</f>
        <v>No</v>
      </c>
      <c r="G653" t="str">
        <f>IF(ISNUMBER(SEARCH("1D",VLOOKUP(A653,'FBS input file'!A:I,9,0))),"Yes","No")</f>
        <v>No</v>
      </c>
      <c r="H653" s="57">
        <f>IFERROR(_xlfn.NUMBERVALUE(VLOOKUP(A653,'FBS input file'!A:M,13,0)),0)</f>
        <v>0</v>
      </c>
      <c r="I653" s="55">
        <f>IFERROR(_xlfn.NUMBERVALUE(VLOOKUP(A653,'FBS input file'!A:M,11,0)),0)</f>
        <v>0</v>
      </c>
      <c r="J653" s="76" cm="1">
        <f t="array" aca="1" ref="J653" ca="1">IFERROR(ROUND(LOOKUP(9.99999999999999E+307,--MID(VLOOKUP(A653,'FBS input file'!A:L,10,0),MIN(FIND({0,1,2,3,4,5,6,7,8,9},VLOOKUP(A653,'FBS input file'!A:L,10,0)&amp;"0123456789")),ROW(INDIRECT("1:20")))),0),0)</f>
        <v>0</v>
      </c>
      <c r="K653" t="str" cm="1">
        <f t="array" ref="K653">_xlfn.IFS(ISNUMBER(SEARCH("*severe*",VLOOKUP(A653,'FBS input file'!A:M,10,0)))=TRUE,"Severe LB",ISNUMBER(SEARCH("*LB*",VLOOKUP(A653,'FBS input file'!A:M,10,0)))=TRUE,"LB",ISNUMBER(SEARCH("*LB*",VLOOKUP(A653,'FBS input file'!A:M,10,0)))=FALSE,"No")</f>
        <v>No</v>
      </c>
      <c r="L653" t="str" cm="1">
        <f t="array" ref="L653">IF(D653="Binding",IFERROR(_xlfn.IFS(AND(H653&gt;=$H$1,I653&gt;=$I$1),"Binding",AND(H653&gt;=$H$1,OR(J653&gt;=$J$1,K653="LB")),"Binding",AND(I653&gt;=$I$1,OR(J653&gt;=$J$1,K653="LB")),"Binding",K653="Severe LB","Binding"),"Not Binding"),"-")</f>
        <v>-</v>
      </c>
      <c r="M653">
        <f>IFERROR(_xlfn.NUMBERVALUE(VLOOKUP(A653,'FBS input file'!A:L,12,0)),"No")</f>
        <v>0</v>
      </c>
      <c r="N653" t="str">
        <f>VLOOKUP(A653,'All Plates'!A:K,3,0)</f>
        <v>Consistent Expert</v>
      </c>
      <c r="O653" t="str">
        <f>VLOOKUP(A653,'All Plates'!A:K,7,0)</f>
        <v>high purity*</v>
      </c>
      <c r="P653">
        <f t="shared" si="31"/>
        <v>-10000</v>
      </c>
      <c r="Q653" s="53">
        <f t="shared" si="32"/>
        <v>0</v>
      </c>
    </row>
    <row r="654" spans="1:17" x14ac:dyDescent="0.25">
      <c r="A654" t="str">
        <f>'All Plates'!A652</f>
        <v>P7_G03</v>
      </c>
      <c r="B654" s="5" t="str">
        <f>'All Plates'!J652</f>
        <v>0110706261</v>
      </c>
      <c r="C654" t="s">
        <v>4870</v>
      </c>
      <c r="D654" t="str">
        <f>IFERROR('All Plates'!K652,"Not Binding")</f>
        <v>Not Binding</v>
      </c>
      <c r="E654" t="str">
        <f>IF(ISNUMBER(SEARCH("Waterlogsy",VLOOKUP(A654,'FBS input file'!A:I,9,0))),"Yes","No")</f>
        <v>No</v>
      </c>
      <c r="F654" t="str">
        <f>IF(ISNUMBER(SEARCH("T2",VLOOKUP(A654,'FBS input file'!A:I,9,0))),"Yes","No")</f>
        <v>No</v>
      </c>
      <c r="G654" t="str">
        <f>IF(ISNUMBER(SEARCH("1D",VLOOKUP(A654,'FBS input file'!A:I,9,0))),"Yes","No")</f>
        <v>No</v>
      </c>
      <c r="H654" s="57">
        <f>IFERROR(_xlfn.NUMBERVALUE(VLOOKUP(A654,'FBS input file'!A:M,13,0)),0)</f>
        <v>0</v>
      </c>
      <c r="I654" s="55">
        <f>IFERROR(_xlfn.NUMBERVALUE(VLOOKUP(A654,'FBS input file'!A:M,11,0)),0)</f>
        <v>0</v>
      </c>
      <c r="J654" s="76" cm="1">
        <f t="array" aca="1" ref="J654" ca="1">IFERROR(ROUND(LOOKUP(9.99999999999999E+307,--MID(VLOOKUP(A654,'FBS input file'!A:L,10,0),MIN(FIND({0,1,2,3,4,5,6,7,8,9},VLOOKUP(A654,'FBS input file'!A:L,10,0)&amp;"0123456789")),ROW(INDIRECT("1:20")))),0),0)</f>
        <v>0</v>
      </c>
      <c r="K654" t="str" cm="1">
        <f t="array" ref="K654">_xlfn.IFS(ISNUMBER(SEARCH("*severe*",VLOOKUP(A654,'FBS input file'!A:M,10,0)))=TRUE,"Severe LB",ISNUMBER(SEARCH("*LB*",VLOOKUP(A654,'FBS input file'!A:M,10,0)))=TRUE,"LB",ISNUMBER(SEARCH("*LB*",VLOOKUP(A654,'FBS input file'!A:M,10,0)))=FALSE,"No")</f>
        <v>No</v>
      </c>
      <c r="L654" t="str" cm="1">
        <f t="array" ref="L654">IF(D654="Binding",IFERROR(_xlfn.IFS(AND(H654&gt;=$H$1,I654&gt;=$I$1),"Binding",AND(H654&gt;=$H$1,OR(J654&gt;=$J$1,K654="LB")),"Binding",AND(I654&gt;=$I$1,OR(J654&gt;=$J$1,K654="LB")),"Binding",K654="Severe LB","Binding"),"Not Binding"),"-")</f>
        <v>-</v>
      </c>
      <c r="M654">
        <f>IFERROR(_xlfn.NUMBERVALUE(VLOOKUP(A654,'FBS input file'!A:L,12,0)),"No")</f>
        <v>0</v>
      </c>
      <c r="N654" t="str">
        <f>VLOOKUP(A654,'All Plates'!A:K,3,0)</f>
        <v>Consistent Expert</v>
      </c>
      <c r="O654" t="str">
        <f>VLOOKUP(A654,'All Plates'!A:K,7,0)</f>
        <v>high purity</v>
      </c>
      <c r="P654">
        <f t="shared" si="31"/>
        <v>-10000</v>
      </c>
      <c r="Q654" s="53">
        <f t="shared" si="32"/>
        <v>0</v>
      </c>
    </row>
    <row r="655" spans="1:17" x14ac:dyDescent="0.25">
      <c r="A655" t="str">
        <f>'All Plates'!A653</f>
        <v>P7_G04</v>
      </c>
      <c r="B655" s="5" t="str">
        <f>'All Plates'!J653</f>
        <v>0110706260</v>
      </c>
      <c r="C655" t="s">
        <v>4871</v>
      </c>
      <c r="D655" t="str">
        <f>IFERROR('All Plates'!K653,"Not Binding")</f>
        <v>Not Binding</v>
      </c>
      <c r="E655" t="str">
        <f>IF(ISNUMBER(SEARCH("Waterlogsy",VLOOKUP(A655,'FBS input file'!A:I,9,0))),"Yes","No")</f>
        <v>No</v>
      </c>
      <c r="F655" t="str">
        <f>IF(ISNUMBER(SEARCH("T2",VLOOKUP(A655,'FBS input file'!A:I,9,0))),"Yes","No")</f>
        <v>No</v>
      </c>
      <c r="G655" t="str">
        <f>IF(ISNUMBER(SEARCH("1D",VLOOKUP(A655,'FBS input file'!A:I,9,0))),"Yes","No")</f>
        <v>No</v>
      </c>
      <c r="H655" s="57">
        <f>IFERROR(_xlfn.NUMBERVALUE(VLOOKUP(A655,'FBS input file'!A:M,13,0)),0)</f>
        <v>0</v>
      </c>
      <c r="I655" s="55">
        <f>IFERROR(_xlfn.NUMBERVALUE(VLOOKUP(A655,'FBS input file'!A:M,11,0)),0)</f>
        <v>0</v>
      </c>
      <c r="J655" s="76" cm="1">
        <f t="array" aca="1" ref="J655" ca="1">IFERROR(ROUND(LOOKUP(9.99999999999999E+307,--MID(VLOOKUP(A655,'FBS input file'!A:L,10,0),MIN(FIND({0,1,2,3,4,5,6,7,8,9},VLOOKUP(A655,'FBS input file'!A:L,10,0)&amp;"0123456789")),ROW(INDIRECT("1:20")))),0),0)</f>
        <v>0</v>
      </c>
      <c r="K655" t="str" cm="1">
        <f t="array" ref="K655">_xlfn.IFS(ISNUMBER(SEARCH("*severe*",VLOOKUP(A655,'FBS input file'!A:M,10,0)))=TRUE,"Severe LB",ISNUMBER(SEARCH("*LB*",VLOOKUP(A655,'FBS input file'!A:M,10,0)))=TRUE,"LB",ISNUMBER(SEARCH("*LB*",VLOOKUP(A655,'FBS input file'!A:M,10,0)))=FALSE,"No")</f>
        <v>No</v>
      </c>
      <c r="L655" t="str" cm="1">
        <f t="array" ref="L655">IF(D655="Binding",IFERROR(_xlfn.IFS(AND(H655&gt;=$H$1,I655&gt;=$I$1),"Binding",AND(H655&gt;=$H$1,OR(J655&gt;=$J$1,K655="LB")),"Binding",AND(I655&gt;=$I$1,OR(J655&gt;=$J$1,K655="LB")),"Binding",K655="Severe LB","Binding"),"Not Binding"),"-")</f>
        <v>-</v>
      </c>
      <c r="M655">
        <f>IFERROR(_xlfn.NUMBERVALUE(VLOOKUP(A655,'FBS input file'!A:L,12,0)),"No")</f>
        <v>0</v>
      </c>
      <c r="N655" t="str">
        <f>VLOOKUP(A655,'All Plates'!A:K,3,0)</f>
        <v>Consistent Expert</v>
      </c>
      <c r="O655" t="str">
        <f>VLOOKUP(A655,'All Plates'!A:K,7,0)</f>
        <v>high purity</v>
      </c>
      <c r="P655">
        <f t="shared" si="31"/>
        <v>-10000</v>
      </c>
      <c r="Q655" s="53">
        <f t="shared" si="32"/>
        <v>0</v>
      </c>
    </row>
    <row r="656" spans="1:17" x14ac:dyDescent="0.25">
      <c r="A656" t="str">
        <f>'All Plates'!A654</f>
        <v>P7_G05</v>
      </c>
      <c r="B656" s="5" t="str">
        <f>'All Plates'!J654</f>
        <v>0110706259</v>
      </c>
      <c r="C656" t="s">
        <v>4872</v>
      </c>
      <c r="D656" t="str">
        <f>IFERROR('All Plates'!K654,"Not Binding")</f>
        <v>Not Binding</v>
      </c>
      <c r="E656" t="str">
        <f>IF(ISNUMBER(SEARCH("Waterlogsy",VLOOKUP(A656,'FBS input file'!A:I,9,0))),"Yes","No")</f>
        <v>No</v>
      </c>
      <c r="F656" t="str">
        <f>IF(ISNUMBER(SEARCH("T2",VLOOKUP(A656,'FBS input file'!A:I,9,0))),"Yes","No")</f>
        <v>No</v>
      </c>
      <c r="G656" t="str">
        <f>IF(ISNUMBER(SEARCH("1D",VLOOKUP(A656,'FBS input file'!A:I,9,0))),"Yes","No")</f>
        <v>No</v>
      </c>
      <c r="H656" s="57">
        <f>IFERROR(_xlfn.NUMBERVALUE(VLOOKUP(A656,'FBS input file'!A:M,13,0)),0)</f>
        <v>0</v>
      </c>
      <c r="I656" s="55">
        <f>IFERROR(_xlfn.NUMBERVALUE(VLOOKUP(A656,'FBS input file'!A:M,11,0)),0)</f>
        <v>0</v>
      </c>
      <c r="J656" s="76" cm="1">
        <f t="array" aca="1" ref="J656" ca="1">IFERROR(ROUND(LOOKUP(9.99999999999999E+307,--MID(VLOOKUP(A656,'FBS input file'!A:L,10,0),MIN(FIND({0,1,2,3,4,5,6,7,8,9},VLOOKUP(A656,'FBS input file'!A:L,10,0)&amp;"0123456789")),ROW(INDIRECT("1:20")))),0),0)</f>
        <v>0</v>
      </c>
      <c r="K656" t="str" cm="1">
        <f t="array" ref="K656">_xlfn.IFS(ISNUMBER(SEARCH("*severe*",VLOOKUP(A656,'FBS input file'!A:M,10,0)))=TRUE,"Severe LB",ISNUMBER(SEARCH("*LB*",VLOOKUP(A656,'FBS input file'!A:M,10,0)))=TRUE,"LB",ISNUMBER(SEARCH("*LB*",VLOOKUP(A656,'FBS input file'!A:M,10,0)))=FALSE,"No")</f>
        <v>No</v>
      </c>
      <c r="L656" t="str" cm="1">
        <f t="array" ref="L656">IF(D656="Binding",IFERROR(_xlfn.IFS(AND(H656&gt;=$H$1,I656&gt;=$I$1),"Binding",AND(H656&gt;=$H$1,OR(J656&gt;=$J$1,K656="LB")),"Binding",AND(I656&gt;=$I$1,OR(J656&gt;=$J$1,K656="LB")),"Binding",K656="Severe LB","Binding"),"Not Binding"),"-")</f>
        <v>-</v>
      </c>
      <c r="M656">
        <f>IFERROR(_xlfn.NUMBERVALUE(VLOOKUP(A656,'FBS input file'!A:L,12,0)),"No")</f>
        <v>0</v>
      </c>
      <c r="N656" t="str">
        <f>VLOOKUP(A656,'All Plates'!A:K,3,0)</f>
        <v>Inconsistent Expert</v>
      </c>
      <c r="O656" t="str">
        <f>VLOOKUP(A656,'All Plates'!A:K,7,0)</f>
        <v>addtional signals or too few signals</v>
      </c>
      <c r="P656">
        <f t="shared" si="31"/>
        <v>-10000</v>
      </c>
      <c r="Q656" s="53">
        <f t="shared" si="32"/>
        <v>0</v>
      </c>
    </row>
    <row r="657" spans="1:17" x14ac:dyDescent="0.25">
      <c r="A657" t="str">
        <f>'All Plates'!A655</f>
        <v>P7_G06</v>
      </c>
      <c r="B657" s="5" t="str">
        <f>'All Plates'!J655</f>
        <v>0110706258</v>
      </c>
      <c r="C657" t="s">
        <v>4873</v>
      </c>
      <c r="D657" t="str">
        <f>IFERROR('All Plates'!K655,"Not Binding")</f>
        <v>Not Binding</v>
      </c>
      <c r="E657" t="str">
        <f>IF(ISNUMBER(SEARCH("Waterlogsy",VLOOKUP(A657,'FBS input file'!A:I,9,0))),"Yes","No")</f>
        <v>No</v>
      </c>
      <c r="F657" t="str">
        <f>IF(ISNUMBER(SEARCH("T2",VLOOKUP(A657,'FBS input file'!A:I,9,0))),"Yes","No")</f>
        <v>No</v>
      </c>
      <c r="G657" t="str">
        <f>IF(ISNUMBER(SEARCH("1D",VLOOKUP(A657,'FBS input file'!A:I,9,0))),"Yes","No")</f>
        <v>No</v>
      </c>
      <c r="H657" s="57">
        <f>IFERROR(_xlfn.NUMBERVALUE(VLOOKUP(A657,'FBS input file'!A:M,13,0)),0)</f>
        <v>0</v>
      </c>
      <c r="I657" s="55">
        <f>IFERROR(_xlfn.NUMBERVALUE(VLOOKUP(A657,'FBS input file'!A:M,11,0)),0)</f>
        <v>0</v>
      </c>
      <c r="J657" s="76" cm="1">
        <f t="array" aca="1" ref="J657" ca="1">IFERROR(ROUND(LOOKUP(9.99999999999999E+307,--MID(VLOOKUP(A657,'FBS input file'!A:L,10,0),MIN(FIND({0,1,2,3,4,5,6,7,8,9},VLOOKUP(A657,'FBS input file'!A:L,10,0)&amp;"0123456789")),ROW(INDIRECT("1:20")))),0),0)</f>
        <v>0</v>
      </c>
      <c r="K657" t="str" cm="1">
        <f t="array" ref="K657">_xlfn.IFS(ISNUMBER(SEARCH("*severe*",VLOOKUP(A657,'FBS input file'!A:M,10,0)))=TRUE,"Severe LB",ISNUMBER(SEARCH("*LB*",VLOOKUP(A657,'FBS input file'!A:M,10,0)))=TRUE,"LB",ISNUMBER(SEARCH("*LB*",VLOOKUP(A657,'FBS input file'!A:M,10,0)))=FALSE,"No")</f>
        <v>No</v>
      </c>
      <c r="L657" t="str" cm="1">
        <f t="array" ref="L657">IF(D657="Binding",IFERROR(_xlfn.IFS(AND(H657&gt;=$H$1,I657&gt;=$I$1),"Binding",AND(H657&gt;=$H$1,OR(J657&gt;=$J$1,K657="LB")),"Binding",AND(I657&gt;=$I$1,OR(J657&gt;=$J$1,K657="LB")),"Binding",K657="Severe LB","Binding"),"Not Binding"),"-")</f>
        <v>-</v>
      </c>
      <c r="M657">
        <f>IFERROR(_xlfn.NUMBERVALUE(VLOOKUP(A657,'FBS input file'!A:L,12,0)),"No")</f>
        <v>0</v>
      </c>
      <c r="N657" t="str">
        <f>VLOOKUP(A657,'All Plates'!A:K,3,0)</f>
        <v>Consistent Expert</v>
      </c>
      <c r="O657" t="str">
        <f>VLOOKUP(A657,'All Plates'!A:K,7,0)</f>
        <v>high purity*</v>
      </c>
      <c r="P657">
        <f t="shared" si="31"/>
        <v>-10000</v>
      </c>
      <c r="Q657" s="53">
        <f t="shared" si="32"/>
        <v>0</v>
      </c>
    </row>
    <row r="658" spans="1:17" x14ac:dyDescent="0.25">
      <c r="A658" t="str">
        <f>'All Plates'!A656</f>
        <v>P7_G07</v>
      </c>
      <c r="B658" s="5" t="str">
        <f>'All Plates'!J656</f>
        <v>0110706257</v>
      </c>
      <c r="C658" t="s">
        <v>4874</v>
      </c>
      <c r="D658" t="str">
        <f>IFERROR('All Plates'!K656,"Not Binding")</f>
        <v>Not Binding</v>
      </c>
      <c r="E658" t="str">
        <f>IF(ISNUMBER(SEARCH("Waterlogsy",VLOOKUP(A658,'FBS input file'!A:I,9,0))),"Yes","No")</f>
        <v>No</v>
      </c>
      <c r="F658" t="str">
        <f>IF(ISNUMBER(SEARCH("T2",VLOOKUP(A658,'FBS input file'!A:I,9,0))),"Yes","No")</f>
        <v>No</v>
      </c>
      <c r="G658" t="str">
        <f>IF(ISNUMBER(SEARCH("1D",VLOOKUP(A658,'FBS input file'!A:I,9,0))),"Yes","No")</f>
        <v>No</v>
      </c>
      <c r="H658" s="57">
        <f>IFERROR(_xlfn.NUMBERVALUE(VLOOKUP(A658,'FBS input file'!A:M,13,0)),0)</f>
        <v>0</v>
      </c>
      <c r="I658" s="55">
        <f>IFERROR(_xlfn.NUMBERVALUE(VLOOKUP(A658,'FBS input file'!A:M,11,0)),0)</f>
        <v>0</v>
      </c>
      <c r="J658" s="76" cm="1">
        <f t="array" aca="1" ref="J658" ca="1">IFERROR(ROUND(LOOKUP(9.99999999999999E+307,--MID(VLOOKUP(A658,'FBS input file'!A:L,10,0),MIN(FIND({0,1,2,3,4,5,6,7,8,9},VLOOKUP(A658,'FBS input file'!A:L,10,0)&amp;"0123456789")),ROW(INDIRECT("1:20")))),0),0)</f>
        <v>0</v>
      </c>
      <c r="K658" t="str" cm="1">
        <f t="array" ref="K658">_xlfn.IFS(ISNUMBER(SEARCH("*severe*",VLOOKUP(A658,'FBS input file'!A:M,10,0)))=TRUE,"Severe LB",ISNUMBER(SEARCH("*LB*",VLOOKUP(A658,'FBS input file'!A:M,10,0)))=TRUE,"LB",ISNUMBER(SEARCH("*LB*",VLOOKUP(A658,'FBS input file'!A:M,10,0)))=FALSE,"No")</f>
        <v>No</v>
      </c>
      <c r="L658" t="str" cm="1">
        <f t="array" ref="L658">IF(D658="Binding",IFERROR(_xlfn.IFS(AND(H658&gt;=$H$1,I658&gt;=$I$1),"Binding",AND(H658&gt;=$H$1,OR(J658&gt;=$J$1,K658="LB")),"Binding",AND(I658&gt;=$I$1,OR(J658&gt;=$J$1,K658="LB")),"Binding",K658="Severe LB","Binding"),"Not Binding"),"-")</f>
        <v>-</v>
      </c>
      <c r="M658">
        <f>IFERROR(_xlfn.NUMBERVALUE(VLOOKUP(A658,'FBS input file'!A:L,12,0)),"No")</f>
        <v>0</v>
      </c>
      <c r="N658" t="str">
        <f>VLOOKUP(A658,'All Plates'!A:K,3,0)</f>
        <v>Consistent Expert</v>
      </c>
      <c r="O658" t="str">
        <f>VLOOKUP(A658,'All Plates'!A:K,7,0)</f>
        <v>high purity*</v>
      </c>
      <c r="P658">
        <f t="shared" si="31"/>
        <v>-10000</v>
      </c>
      <c r="Q658" s="53">
        <f t="shared" si="32"/>
        <v>0</v>
      </c>
    </row>
    <row r="659" spans="1:17" x14ac:dyDescent="0.25">
      <c r="A659" t="str">
        <f>'All Plates'!A657</f>
        <v>P7_G08</v>
      </c>
      <c r="B659" s="5" t="str">
        <f>'All Plates'!J657</f>
        <v>0110706256</v>
      </c>
      <c r="C659" t="s">
        <v>4875</v>
      </c>
      <c r="D659" t="str">
        <f>IFERROR('All Plates'!K657,"Not Binding")</f>
        <v>Not Binding</v>
      </c>
      <c r="E659" t="str">
        <f>IF(ISNUMBER(SEARCH("Waterlogsy",VLOOKUP(A659,'FBS input file'!A:I,9,0))),"Yes","No")</f>
        <v>No</v>
      </c>
      <c r="F659" t="str">
        <f>IF(ISNUMBER(SEARCH("T2",VLOOKUP(A659,'FBS input file'!A:I,9,0))),"Yes","No")</f>
        <v>No</v>
      </c>
      <c r="G659" t="str">
        <f>IF(ISNUMBER(SEARCH("1D",VLOOKUP(A659,'FBS input file'!A:I,9,0))),"Yes","No")</f>
        <v>No</v>
      </c>
      <c r="H659" s="57">
        <f>IFERROR(_xlfn.NUMBERVALUE(VLOOKUP(A659,'FBS input file'!A:M,13,0)),0)</f>
        <v>0</v>
      </c>
      <c r="I659" s="55">
        <f>IFERROR(_xlfn.NUMBERVALUE(VLOOKUP(A659,'FBS input file'!A:M,11,0)),0)</f>
        <v>0</v>
      </c>
      <c r="J659" s="76" cm="1">
        <f t="array" aca="1" ref="J659" ca="1">IFERROR(ROUND(LOOKUP(9.99999999999999E+307,--MID(VLOOKUP(A659,'FBS input file'!A:L,10,0),MIN(FIND({0,1,2,3,4,5,6,7,8,9},VLOOKUP(A659,'FBS input file'!A:L,10,0)&amp;"0123456789")),ROW(INDIRECT("1:20")))),0),0)</f>
        <v>0</v>
      </c>
      <c r="K659" t="str" cm="1">
        <f t="array" ref="K659">_xlfn.IFS(ISNUMBER(SEARCH("*severe*",VLOOKUP(A659,'FBS input file'!A:M,10,0)))=TRUE,"Severe LB",ISNUMBER(SEARCH("*LB*",VLOOKUP(A659,'FBS input file'!A:M,10,0)))=TRUE,"LB",ISNUMBER(SEARCH("*LB*",VLOOKUP(A659,'FBS input file'!A:M,10,0)))=FALSE,"No")</f>
        <v>No</v>
      </c>
      <c r="L659" t="str" cm="1">
        <f t="array" ref="L659">IF(D659="Binding",IFERROR(_xlfn.IFS(AND(H659&gt;=$H$1,I659&gt;=$I$1),"Binding",AND(H659&gt;=$H$1,OR(J659&gt;=$J$1,K659="LB")),"Binding",AND(I659&gt;=$I$1,OR(J659&gt;=$J$1,K659="LB")),"Binding",K659="Severe LB","Binding"),"Not Binding"),"-")</f>
        <v>-</v>
      </c>
      <c r="M659">
        <f>IFERROR(_xlfn.NUMBERVALUE(VLOOKUP(A659,'FBS input file'!A:L,12,0)),"No")</f>
        <v>0</v>
      </c>
      <c r="N659" t="str">
        <f>VLOOKUP(A659,'All Plates'!A:K,3,0)</f>
        <v>Inconsistent Expert</v>
      </c>
      <c r="O659" t="str">
        <f>VLOOKUP(A659,'All Plates'!A:K,7,0)</f>
        <v>low solubility</v>
      </c>
      <c r="P659">
        <f t="shared" si="31"/>
        <v>-10000</v>
      </c>
      <c r="Q659" s="53">
        <f t="shared" si="32"/>
        <v>0</v>
      </c>
    </row>
    <row r="660" spans="1:17" x14ac:dyDescent="0.25">
      <c r="A660" t="str">
        <f>'All Plates'!A659</f>
        <v>P7_G10</v>
      </c>
      <c r="B660" s="5" t="str">
        <f>'All Plates'!J659</f>
        <v>0110706254</v>
      </c>
      <c r="C660" t="s">
        <v>4877</v>
      </c>
      <c r="D660" t="str">
        <f>IFERROR('All Plates'!K659,"Not Binding")</f>
        <v>Not Binding</v>
      </c>
      <c r="E660" t="str">
        <f>IF(ISNUMBER(SEARCH("Waterlogsy",VLOOKUP(A660,'FBS input file'!A:I,9,0))),"Yes","No")</f>
        <v>No</v>
      </c>
      <c r="F660" t="str">
        <f>IF(ISNUMBER(SEARCH("T2",VLOOKUP(A660,'FBS input file'!A:I,9,0))),"Yes","No")</f>
        <v>No</v>
      </c>
      <c r="G660" t="str">
        <f>IF(ISNUMBER(SEARCH("1D",VLOOKUP(A660,'FBS input file'!A:I,9,0))),"Yes","No")</f>
        <v>No</v>
      </c>
      <c r="H660" s="57">
        <f>IFERROR(_xlfn.NUMBERVALUE(VLOOKUP(A660,'FBS input file'!A:M,13,0)),0)</f>
        <v>0</v>
      </c>
      <c r="I660" s="55">
        <f>IFERROR(_xlfn.NUMBERVALUE(VLOOKUP(A660,'FBS input file'!A:M,11,0)),0)</f>
        <v>0</v>
      </c>
      <c r="J660" s="76" cm="1">
        <f t="array" aca="1" ref="J660" ca="1">IFERROR(ROUND(LOOKUP(9.99999999999999E+307,--MID(VLOOKUP(A660,'FBS input file'!A:L,10,0),MIN(FIND({0,1,2,3,4,5,6,7,8,9},VLOOKUP(A660,'FBS input file'!A:L,10,0)&amp;"0123456789")),ROW(INDIRECT("1:20")))),0),0)</f>
        <v>0</v>
      </c>
      <c r="K660" t="str" cm="1">
        <f t="array" ref="K660">_xlfn.IFS(ISNUMBER(SEARCH("*severe*",VLOOKUP(A660,'FBS input file'!A:M,10,0)))=TRUE,"Severe LB",ISNUMBER(SEARCH("*LB*",VLOOKUP(A660,'FBS input file'!A:M,10,0)))=TRUE,"LB",ISNUMBER(SEARCH("*LB*",VLOOKUP(A660,'FBS input file'!A:M,10,0)))=FALSE,"No")</f>
        <v>No</v>
      </c>
      <c r="L660" t="str" cm="1">
        <f t="array" ref="L660">IF(D660="Binding",IFERROR(_xlfn.IFS(AND(H660&gt;=$H$1,I660&gt;=$I$1),"Binding",AND(H660&gt;=$H$1,OR(J660&gt;=$J$1,K660="LB")),"Binding",AND(I660&gt;=$I$1,OR(J660&gt;=$J$1,K660="LB")),"Binding",K660="Severe LB","Binding"),"Not Binding"),"-")</f>
        <v>-</v>
      </c>
      <c r="M660">
        <f>IFERROR(_xlfn.NUMBERVALUE(VLOOKUP(A660,'FBS input file'!A:L,12,0)),"No")</f>
        <v>0</v>
      </c>
      <c r="N660" t="str">
        <f>VLOOKUP(A660,'All Plates'!A:K,3,0)</f>
        <v>Consistent Expert</v>
      </c>
      <c r="O660" t="str">
        <f>VLOOKUP(A660,'All Plates'!A:K,7,0)</f>
        <v>high purity*</v>
      </c>
      <c r="P660">
        <f t="shared" si="31"/>
        <v>-10000</v>
      </c>
      <c r="Q660" s="53">
        <f t="shared" si="32"/>
        <v>0</v>
      </c>
    </row>
    <row r="661" spans="1:17" x14ac:dyDescent="0.25">
      <c r="A661" t="str">
        <f>'All Plates'!A660</f>
        <v>P7_G11</v>
      </c>
      <c r="B661" s="5" t="str">
        <f>'All Plates'!J660</f>
        <v>0110706253</v>
      </c>
      <c r="C661" t="s">
        <v>4878</v>
      </c>
      <c r="D661" t="str">
        <f>IFERROR('All Plates'!K660,"Not Binding")</f>
        <v>Not Binding</v>
      </c>
      <c r="E661" t="str">
        <f>IF(ISNUMBER(SEARCH("Waterlogsy",VLOOKUP(A661,'FBS input file'!A:I,9,0))),"Yes","No")</f>
        <v>No</v>
      </c>
      <c r="F661" t="str">
        <f>IF(ISNUMBER(SEARCH("T2",VLOOKUP(A661,'FBS input file'!A:I,9,0))),"Yes","No")</f>
        <v>No</v>
      </c>
      <c r="G661" t="str">
        <f>IF(ISNUMBER(SEARCH("1D",VLOOKUP(A661,'FBS input file'!A:I,9,0))),"Yes","No")</f>
        <v>No</v>
      </c>
      <c r="H661" s="57">
        <f>IFERROR(_xlfn.NUMBERVALUE(VLOOKUP(A661,'FBS input file'!A:M,13,0)),0)</f>
        <v>0</v>
      </c>
      <c r="I661" s="55">
        <f>IFERROR(_xlfn.NUMBERVALUE(VLOOKUP(A661,'FBS input file'!A:M,11,0)),0)</f>
        <v>0</v>
      </c>
      <c r="J661" s="76" cm="1">
        <f t="array" aca="1" ref="J661" ca="1">IFERROR(ROUND(LOOKUP(9.99999999999999E+307,--MID(VLOOKUP(A661,'FBS input file'!A:L,10,0),MIN(FIND({0,1,2,3,4,5,6,7,8,9},VLOOKUP(A661,'FBS input file'!A:L,10,0)&amp;"0123456789")),ROW(INDIRECT("1:20")))),0),0)</f>
        <v>0</v>
      </c>
      <c r="K661" t="str" cm="1">
        <f t="array" ref="K661">_xlfn.IFS(ISNUMBER(SEARCH("*severe*",VLOOKUP(A661,'FBS input file'!A:M,10,0)))=TRUE,"Severe LB",ISNUMBER(SEARCH("*LB*",VLOOKUP(A661,'FBS input file'!A:M,10,0)))=TRUE,"LB",ISNUMBER(SEARCH("*LB*",VLOOKUP(A661,'FBS input file'!A:M,10,0)))=FALSE,"No")</f>
        <v>No</v>
      </c>
      <c r="L661" t="str" cm="1">
        <f t="array" ref="L661">IF(D661="Binding",IFERROR(_xlfn.IFS(AND(H661&gt;=$H$1,I661&gt;=$I$1),"Binding",AND(H661&gt;=$H$1,OR(J661&gt;=$J$1,K661="LB")),"Binding",AND(I661&gt;=$I$1,OR(J661&gt;=$J$1,K661="LB")),"Binding",K661="Severe LB","Binding"),"Not Binding"),"-")</f>
        <v>-</v>
      </c>
      <c r="M661">
        <f>IFERROR(_xlfn.NUMBERVALUE(VLOOKUP(A661,'FBS input file'!A:L,12,0)),"No")</f>
        <v>0</v>
      </c>
      <c r="N661" t="str">
        <f>VLOOKUP(A661,'All Plates'!A:K,3,0)</f>
        <v>Consistent Expert</v>
      </c>
      <c r="O661" t="str">
        <f>VLOOKUP(A661,'All Plates'!A:K,7,0)</f>
        <v>high purity*</v>
      </c>
      <c r="P661">
        <f t="shared" si="31"/>
        <v>-10000</v>
      </c>
      <c r="Q661" s="53">
        <f t="shared" si="32"/>
        <v>0</v>
      </c>
    </row>
    <row r="662" spans="1:17" x14ac:dyDescent="0.25">
      <c r="A662" t="str">
        <f>'All Plates'!A661</f>
        <v>P7_G12</v>
      </c>
      <c r="B662" s="5" t="str">
        <f>'All Plates'!J661</f>
        <v>0110706252</v>
      </c>
      <c r="C662" t="s">
        <v>4879</v>
      </c>
      <c r="D662" t="str">
        <f>IFERROR('All Plates'!K661,"Not Binding")</f>
        <v>Not Binding</v>
      </c>
      <c r="E662" t="str">
        <f>IF(ISNUMBER(SEARCH("Waterlogsy",VLOOKUP(A662,'FBS input file'!A:I,9,0))),"Yes","No")</f>
        <v>No</v>
      </c>
      <c r="F662" t="str">
        <f>IF(ISNUMBER(SEARCH("T2",VLOOKUP(A662,'FBS input file'!A:I,9,0))),"Yes","No")</f>
        <v>No</v>
      </c>
      <c r="G662" t="str">
        <f>IF(ISNUMBER(SEARCH("1D",VLOOKUP(A662,'FBS input file'!A:I,9,0))),"Yes","No")</f>
        <v>No</v>
      </c>
      <c r="H662" s="57">
        <f>IFERROR(_xlfn.NUMBERVALUE(VLOOKUP(A662,'FBS input file'!A:M,13,0)),0)</f>
        <v>0</v>
      </c>
      <c r="I662" s="55">
        <f>IFERROR(_xlfn.NUMBERVALUE(VLOOKUP(A662,'FBS input file'!A:M,11,0)),0)</f>
        <v>0</v>
      </c>
      <c r="J662" s="76" cm="1">
        <f t="array" aca="1" ref="J662" ca="1">IFERROR(ROUND(LOOKUP(9.99999999999999E+307,--MID(VLOOKUP(A662,'FBS input file'!A:L,10,0),MIN(FIND({0,1,2,3,4,5,6,7,8,9},VLOOKUP(A662,'FBS input file'!A:L,10,0)&amp;"0123456789")),ROW(INDIRECT("1:20")))),0),0)</f>
        <v>0</v>
      </c>
      <c r="K662" t="str" cm="1">
        <f t="array" ref="K662">_xlfn.IFS(ISNUMBER(SEARCH("*severe*",VLOOKUP(A662,'FBS input file'!A:M,10,0)))=TRUE,"Severe LB",ISNUMBER(SEARCH("*LB*",VLOOKUP(A662,'FBS input file'!A:M,10,0)))=TRUE,"LB",ISNUMBER(SEARCH("*LB*",VLOOKUP(A662,'FBS input file'!A:M,10,0)))=FALSE,"No")</f>
        <v>No</v>
      </c>
      <c r="L662" t="str" cm="1">
        <f t="array" ref="L662">IF(D662="Binding",IFERROR(_xlfn.IFS(AND(H662&gt;=$H$1,I662&gt;=$I$1),"Binding",AND(H662&gt;=$H$1,OR(J662&gt;=$J$1,K662="LB")),"Binding",AND(I662&gt;=$I$1,OR(J662&gt;=$J$1,K662="LB")),"Binding",K662="Severe LB","Binding"),"Not Binding"),"-")</f>
        <v>-</v>
      </c>
      <c r="M662">
        <f>IFERROR(_xlfn.NUMBERVALUE(VLOOKUP(A662,'FBS input file'!A:L,12,0)),"No")</f>
        <v>0</v>
      </c>
      <c r="N662" t="str">
        <f>VLOOKUP(A662,'All Plates'!A:K,3,0)</f>
        <v>Inconsistent Expert</v>
      </c>
      <c r="O662" t="str">
        <f>VLOOKUP(A662,'All Plates'!A:K,7,0)</f>
        <v>addtional signals or too few signals</v>
      </c>
      <c r="P662">
        <f t="shared" si="31"/>
        <v>-10000</v>
      </c>
      <c r="Q662" s="53">
        <f t="shared" si="32"/>
        <v>0</v>
      </c>
    </row>
    <row r="663" spans="1:17" x14ac:dyDescent="0.25">
      <c r="A663" t="str">
        <f>'All Plates'!A662</f>
        <v>P7_H01</v>
      </c>
      <c r="B663" s="5" t="str">
        <f>'All Plates'!J662</f>
        <v>0110706240</v>
      </c>
      <c r="C663" t="s">
        <v>4880</v>
      </c>
      <c r="D663" t="str">
        <f>IFERROR('All Plates'!K662,"Not Binding")</f>
        <v>Not Binding</v>
      </c>
      <c r="E663" t="str">
        <f>IF(ISNUMBER(SEARCH("Waterlogsy",VLOOKUP(A663,'FBS input file'!A:I,9,0))),"Yes","No")</f>
        <v>No</v>
      </c>
      <c r="F663" t="str">
        <f>IF(ISNUMBER(SEARCH("T2",VLOOKUP(A663,'FBS input file'!A:I,9,0))),"Yes","No")</f>
        <v>No</v>
      </c>
      <c r="G663" t="str">
        <f>IF(ISNUMBER(SEARCH("1D",VLOOKUP(A663,'FBS input file'!A:I,9,0))),"Yes","No")</f>
        <v>No</v>
      </c>
      <c r="H663" s="57">
        <f>IFERROR(_xlfn.NUMBERVALUE(VLOOKUP(A663,'FBS input file'!A:M,13,0)),0)</f>
        <v>0</v>
      </c>
      <c r="I663" s="55">
        <f>IFERROR(_xlfn.NUMBERVALUE(VLOOKUP(A663,'FBS input file'!A:M,11,0)),0)</f>
        <v>0</v>
      </c>
      <c r="J663" s="76" cm="1">
        <f t="array" aca="1" ref="J663" ca="1">IFERROR(ROUND(LOOKUP(9.99999999999999E+307,--MID(VLOOKUP(A663,'FBS input file'!A:L,10,0),MIN(FIND({0,1,2,3,4,5,6,7,8,9},VLOOKUP(A663,'FBS input file'!A:L,10,0)&amp;"0123456789")),ROW(INDIRECT("1:20")))),0),0)</f>
        <v>0</v>
      </c>
      <c r="K663" t="str" cm="1">
        <f t="array" ref="K663">_xlfn.IFS(ISNUMBER(SEARCH("*severe*",VLOOKUP(A663,'FBS input file'!A:M,10,0)))=TRUE,"Severe LB",ISNUMBER(SEARCH("*LB*",VLOOKUP(A663,'FBS input file'!A:M,10,0)))=TRUE,"LB",ISNUMBER(SEARCH("*LB*",VLOOKUP(A663,'FBS input file'!A:M,10,0)))=FALSE,"No")</f>
        <v>No</v>
      </c>
      <c r="L663" t="str" cm="1">
        <f t="array" ref="L663">IF(D663="Binding",IFERROR(_xlfn.IFS(AND(H663&gt;=$H$1,I663&gt;=$I$1),"Binding",AND(H663&gt;=$H$1,OR(J663&gt;=$J$1,K663="LB")),"Binding",AND(I663&gt;=$I$1,OR(J663&gt;=$J$1,K663="LB")),"Binding",K663="Severe LB","Binding"),"Not Binding"),"-")</f>
        <v>-</v>
      </c>
      <c r="M663">
        <f>IFERROR(_xlfn.NUMBERVALUE(VLOOKUP(A663,'FBS input file'!A:L,12,0)),"No")</f>
        <v>0</v>
      </c>
      <c r="N663" t="str">
        <f>VLOOKUP(A663,'All Plates'!A:K,3,0)</f>
        <v>Inconsistent Expert</v>
      </c>
      <c r="O663" t="str">
        <f>VLOOKUP(A663,'All Plates'!A:K,7,0)</f>
        <v>low solubility</v>
      </c>
      <c r="P663">
        <f t="shared" si="31"/>
        <v>-10000</v>
      </c>
      <c r="Q663" s="53">
        <f t="shared" si="32"/>
        <v>0</v>
      </c>
    </row>
    <row r="664" spans="1:17" x14ac:dyDescent="0.25">
      <c r="A664" t="str">
        <f>'All Plates'!A663</f>
        <v>P7_H02</v>
      </c>
      <c r="B664" s="5" t="str">
        <f>'All Plates'!J663</f>
        <v>0110706241</v>
      </c>
      <c r="C664" t="s">
        <v>4881</v>
      </c>
      <c r="D664" t="str">
        <f>IFERROR('All Plates'!K663,"Not Binding")</f>
        <v>Not Binding</v>
      </c>
      <c r="E664" t="str">
        <f>IF(ISNUMBER(SEARCH("Waterlogsy",VLOOKUP(A664,'FBS input file'!A:I,9,0))),"Yes","No")</f>
        <v>No</v>
      </c>
      <c r="F664" t="str">
        <f>IF(ISNUMBER(SEARCH("T2",VLOOKUP(A664,'FBS input file'!A:I,9,0))),"Yes","No")</f>
        <v>No</v>
      </c>
      <c r="G664" t="str">
        <f>IF(ISNUMBER(SEARCH("1D",VLOOKUP(A664,'FBS input file'!A:I,9,0))),"Yes","No")</f>
        <v>No</v>
      </c>
      <c r="H664" s="57">
        <f>IFERROR(_xlfn.NUMBERVALUE(VLOOKUP(A664,'FBS input file'!A:M,13,0)),0)</f>
        <v>0</v>
      </c>
      <c r="I664" s="55">
        <f>IFERROR(_xlfn.NUMBERVALUE(VLOOKUP(A664,'FBS input file'!A:M,11,0)),0)</f>
        <v>0</v>
      </c>
      <c r="J664" s="76" cm="1">
        <f t="array" aca="1" ref="J664" ca="1">IFERROR(ROUND(LOOKUP(9.99999999999999E+307,--MID(VLOOKUP(A664,'FBS input file'!A:L,10,0),MIN(FIND({0,1,2,3,4,5,6,7,8,9},VLOOKUP(A664,'FBS input file'!A:L,10,0)&amp;"0123456789")),ROW(INDIRECT("1:20")))),0),0)</f>
        <v>0</v>
      </c>
      <c r="K664" t="str" cm="1">
        <f t="array" ref="K664">_xlfn.IFS(ISNUMBER(SEARCH("*severe*",VLOOKUP(A664,'FBS input file'!A:M,10,0)))=TRUE,"Severe LB",ISNUMBER(SEARCH("*LB*",VLOOKUP(A664,'FBS input file'!A:M,10,0)))=TRUE,"LB",ISNUMBER(SEARCH("*LB*",VLOOKUP(A664,'FBS input file'!A:M,10,0)))=FALSE,"No")</f>
        <v>No</v>
      </c>
      <c r="L664" t="str" cm="1">
        <f t="array" ref="L664">IF(D664="Binding",IFERROR(_xlfn.IFS(AND(H664&gt;=$H$1,I664&gt;=$I$1),"Binding",AND(H664&gt;=$H$1,OR(J664&gt;=$J$1,K664="LB")),"Binding",AND(I664&gt;=$I$1,OR(J664&gt;=$J$1,K664="LB")),"Binding",K664="Severe LB","Binding"),"Not Binding"),"-")</f>
        <v>-</v>
      </c>
      <c r="M664">
        <f>IFERROR(_xlfn.NUMBERVALUE(VLOOKUP(A664,'FBS input file'!A:L,12,0)),"No")</f>
        <v>0</v>
      </c>
      <c r="N664" t="str">
        <f>VLOOKUP(A664,'All Plates'!A:K,3,0)</f>
        <v>Consistent Expert</v>
      </c>
      <c r="O664" t="str">
        <f>VLOOKUP(A664,'All Plates'!A:K,7,0)</f>
        <v>very high purity</v>
      </c>
      <c r="P664">
        <f t="shared" si="31"/>
        <v>-10000</v>
      </c>
      <c r="Q664" s="53">
        <f t="shared" si="32"/>
        <v>0</v>
      </c>
    </row>
    <row r="665" spans="1:17" x14ac:dyDescent="0.25">
      <c r="A665" t="str">
        <f>'All Plates'!A664</f>
        <v>P7_H03</v>
      </c>
      <c r="B665" s="5" t="str">
        <f>'All Plates'!J664</f>
        <v>0110706242</v>
      </c>
      <c r="C665" t="s">
        <v>4882</v>
      </c>
      <c r="D665" t="str">
        <f>IFERROR('All Plates'!K664,"Not Binding")</f>
        <v>Not Binding</v>
      </c>
      <c r="E665" t="str">
        <f>IF(ISNUMBER(SEARCH("Waterlogsy",VLOOKUP(A665,'FBS input file'!A:I,9,0))),"Yes","No")</f>
        <v>No</v>
      </c>
      <c r="F665" t="str">
        <f>IF(ISNUMBER(SEARCH("T2",VLOOKUP(A665,'FBS input file'!A:I,9,0))),"Yes","No")</f>
        <v>No</v>
      </c>
      <c r="G665" t="str">
        <f>IF(ISNUMBER(SEARCH("1D",VLOOKUP(A665,'FBS input file'!A:I,9,0))),"Yes","No")</f>
        <v>No</v>
      </c>
      <c r="H665" s="57">
        <f>IFERROR(_xlfn.NUMBERVALUE(VLOOKUP(A665,'FBS input file'!A:M,13,0)),0)</f>
        <v>0</v>
      </c>
      <c r="I665" s="55">
        <f>IFERROR(_xlfn.NUMBERVALUE(VLOOKUP(A665,'FBS input file'!A:M,11,0)),0)</f>
        <v>0</v>
      </c>
      <c r="J665" s="76" cm="1">
        <f t="array" aca="1" ref="J665" ca="1">IFERROR(ROUND(LOOKUP(9.99999999999999E+307,--MID(VLOOKUP(A665,'FBS input file'!A:L,10,0),MIN(FIND({0,1,2,3,4,5,6,7,8,9},VLOOKUP(A665,'FBS input file'!A:L,10,0)&amp;"0123456789")),ROW(INDIRECT("1:20")))),0),0)</f>
        <v>0</v>
      </c>
      <c r="K665" t="str" cm="1">
        <f t="array" ref="K665">_xlfn.IFS(ISNUMBER(SEARCH("*severe*",VLOOKUP(A665,'FBS input file'!A:M,10,0)))=TRUE,"Severe LB",ISNUMBER(SEARCH("*LB*",VLOOKUP(A665,'FBS input file'!A:M,10,0)))=TRUE,"LB",ISNUMBER(SEARCH("*LB*",VLOOKUP(A665,'FBS input file'!A:M,10,0)))=FALSE,"No")</f>
        <v>No</v>
      </c>
      <c r="L665" t="str" cm="1">
        <f t="array" ref="L665">IF(D665="Binding",IFERROR(_xlfn.IFS(AND(H665&gt;=$H$1,I665&gt;=$I$1),"Binding",AND(H665&gt;=$H$1,OR(J665&gt;=$J$1,K665="LB")),"Binding",AND(I665&gt;=$I$1,OR(J665&gt;=$J$1,K665="LB")),"Binding",K665="Severe LB","Binding"),"Not Binding"),"-")</f>
        <v>-</v>
      </c>
      <c r="M665">
        <f>IFERROR(_xlfn.NUMBERVALUE(VLOOKUP(A665,'FBS input file'!A:L,12,0)),"No")</f>
        <v>0</v>
      </c>
      <c r="N665" t="str">
        <f>VLOOKUP(A665,'All Plates'!A:K,3,0)</f>
        <v>Consistent Expert</v>
      </c>
      <c r="O665" t="str">
        <f>VLOOKUP(A665,'All Plates'!A:K,7,0)</f>
        <v>medium purity*</v>
      </c>
      <c r="P665">
        <f t="shared" si="31"/>
        <v>-10000</v>
      </c>
      <c r="Q665" s="53">
        <f t="shared" si="32"/>
        <v>0</v>
      </c>
    </row>
    <row r="666" spans="1:17" x14ac:dyDescent="0.25">
      <c r="A666" t="str">
        <f>'All Plates'!A665</f>
        <v>P7_H04</v>
      </c>
      <c r="B666" s="5" t="str">
        <f>'All Plates'!J665</f>
        <v>0110706243</v>
      </c>
      <c r="C666" t="s">
        <v>4883</v>
      </c>
      <c r="D666" t="str">
        <f>IFERROR('All Plates'!K665,"Not Binding")</f>
        <v>Not Binding</v>
      </c>
      <c r="E666" t="str">
        <f>IF(ISNUMBER(SEARCH("Waterlogsy",VLOOKUP(A666,'FBS input file'!A:I,9,0))),"Yes","No")</f>
        <v>No</v>
      </c>
      <c r="F666" t="str">
        <f>IF(ISNUMBER(SEARCH("T2",VLOOKUP(A666,'FBS input file'!A:I,9,0))),"Yes","No")</f>
        <v>No</v>
      </c>
      <c r="G666" t="str">
        <f>IF(ISNUMBER(SEARCH("1D",VLOOKUP(A666,'FBS input file'!A:I,9,0))),"Yes","No")</f>
        <v>No</v>
      </c>
      <c r="H666" s="57">
        <f>IFERROR(_xlfn.NUMBERVALUE(VLOOKUP(A666,'FBS input file'!A:M,13,0)),0)</f>
        <v>0</v>
      </c>
      <c r="I666" s="55">
        <f>IFERROR(_xlfn.NUMBERVALUE(VLOOKUP(A666,'FBS input file'!A:M,11,0)),0)</f>
        <v>0</v>
      </c>
      <c r="J666" s="76" cm="1">
        <f t="array" aca="1" ref="J666" ca="1">IFERROR(ROUND(LOOKUP(9.99999999999999E+307,--MID(VLOOKUP(A666,'FBS input file'!A:L,10,0),MIN(FIND({0,1,2,3,4,5,6,7,8,9},VLOOKUP(A666,'FBS input file'!A:L,10,0)&amp;"0123456789")),ROW(INDIRECT("1:20")))),0),0)</f>
        <v>0</v>
      </c>
      <c r="K666" t="str" cm="1">
        <f t="array" ref="K666">_xlfn.IFS(ISNUMBER(SEARCH("*severe*",VLOOKUP(A666,'FBS input file'!A:M,10,0)))=TRUE,"Severe LB",ISNUMBER(SEARCH("*LB*",VLOOKUP(A666,'FBS input file'!A:M,10,0)))=TRUE,"LB",ISNUMBER(SEARCH("*LB*",VLOOKUP(A666,'FBS input file'!A:M,10,0)))=FALSE,"No")</f>
        <v>No</v>
      </c>
      <c r="L666" t="str" cm="1">
        <f t="array" ref="L666">IF(D666="Binding",IFERROR(_xlfn.IFS(AND(H666&gt;=$H$1,I666&gt;=$I$1),"Binding",AND(H666&gt;=$H$1,OR(J666&gt;=$J$1,K666="LB")),"Binding",AND(I666&gt;=$I$1,OR(J666&gt;=$J$1,K666="LB")),"Binding",K666="Severe LB","Binding"),"Not Binding"),"-")</f>
        <v>-</v>
      </c>
      <c r="M666">
        <f>IFERROR(_xlfn.NUMBERVALUE(VLOOKUP(A666,'FBS input file'!A:L,12,0)),"No")</f>
        <v>0</v>
      </c>
      <c r="N666" t="str">
        <f>VLOOKUP(A666,'All Plates'!A:K,3,0)</f>
        <v>Consistent Expert</v>
      </c>
      <c r="O666" t="str">
        <f>VLOOKUP(A666,'All Plates'!A:K,7,0)</f>
        <v>high purity*</v>
      </c>
      <c r="P666">
        <f t="shared" si="31"/>
        <v>-10000</v>
      </c>
      <c r="Q666" s="53">
        <f t="shared" si="32"/>
        <v>0</v>
      </c>
    </row>
    <row r="667" spans="1:17" x14ac:dyDescent="0.25">
      <c r="A667" t="str">
        <f>'All Plates'!A666</f>
        <v>P7_H05</v>
      </c>
      <c r="B667" s="5" t="str">
        <f>'All Plates'!J666</f>
        <v>0110706244</v>
      </c>
      <c r="C667" t="s">
        <v>4884</v>
      </c>
      <c r="D667" t="str">
        <f>IFERROR('All Plates'!K666,"Not Binding")</f>
        <v>Not Binding</v>
      </c>
      <c r="E667" t="str">
        <f>IF(ISNUMBER(SEARCH("Waterlogsy",VLOOKUP(A667,'FBS input file'!A:I,9,0))),"Yes","No")</f>
        <v>No</v>
      </c>
      <c r="F667" t="str">
        <f>IF(ISNUMBER(SEARCH("T2",VLOOKUP(A667,'FBS input file'!A:I,9,0))),"Yes","No")</f>
        <v>No</v>
      </c>
      <c r="G667" t="str">
        <f>IF(ISNUMBER(SEARCH("1D",VLOOKUP(A667,'FBS input file'!A:I,9,0))),"Yes","No")</f>
        <v>No</v>
      </c>
      <c r="H667" s="57">
        <f>IFERROR(_xlfn.NUMBERVALUE(VLOOKUP(A667,'FBS input file'!A:M,13,0)),0)</f>
        <v>0</v>
      </c>
      <c r="I667" s="55">
        <f>IFERROR(_xlfn.NUMBERVALUE(VLOOKUP(A667,'FBS input file'!A:M,11,0)),0)</f>
        <v>0</v>
      </c>
      <c r="J667" s="76" cm="1">
        <f t="array" aca="1" ref="J667" ca="1">IFERROR(ROUND(LOOKUP(9.99999999999999E+307,--MID(VLOOKUP(A667,'FBS input file'!A:L,10,0),MIN(FIND({0,1,2,3,4,5,6,7,8,9},VLOOKUP(A667,'FBS input file'!A:L,10,0)&amp;"0123456789")),ROW(INDIRECT("1:20")))),0),0)</f>
        <v>0</v>
      </c>
      <c r="K667" t="str" cm="1">
        <f t="array" ref="K667">_xlfn.IFS(ISNUMBER(SEARCH("*severe*",VLOOKUP(A667,'FBS input file'!A:M,10,0)))=TRUE,"Severe LB",ISNUMBER(SEARCH("*LB*",VLOOKUP(A667,'FBS input file'!A:M,10,0)))=TRUE,"LB",ISNUMBER(SEARCH("*LB*",VLOOKUP(A667,'FBS input file'!A:M,10,0)))=FALSE,"No")</f>
        <v>No</v>
      </c>
      <c r="L667" t="str" cm="1">
        <f t="array" ref="L667">IF(D667="Binding",IFERROR(_xlfn.IFS(AND(H667&gt;=$H$1,I667&gt;=$I$1),"Binding",AND(H667&gt;=$H$1,OR(J667&gt;=$J$1,K667="LB")),"Binding",AND(I667&gt;=$I$1,OR(J667&gt;=$J$1,K667="LB")),"Binding",K667="Severe LB","Binding"),"Not Binding"),"-")</f>
        <v>-</v>
      </c>
      <c r="M667">
        <f>IFERROR(_xlfn.NUMBERVALUE(VLOOKUP(A667,'FBS input file'!A:L,12,0)),"No")</f>
        <v>0</v>
      </c>
      <c r="N667" t="str">
        <f>VLOOKUP(A667,'All Plates'!A:K,3,0)</f>
        <v>Consistent Expert</v>
      </c>
      <c r="O667" t="str">
        <f>VLOOKUP(A667,'All Plates'!A:K,7,0)</f>
        <v>high purity</v>
      </c>
      <c r="P667">
        <f t="shared" si="31"/>
        <v>-10000</v>
      </c>
      <c r="Q667" s="53">
        <f t="shared" si="32"/>
        <v>0</v>
      </c>
    </row>
    <row r="668" spans="1:17" x14ac:dyDescent="0.25">
      <c r="A668" t="str">
        <f>'All Plates'!A667</f>
        <v>P7_H06</v>
      </c>
      <c r="B668" s="5" t="str">
        <f>'All Plates'!J667</f>
        <v>0110706245</v>
      </c>
      <c r="C668" t="s">
        <v>4885</v>
      </c>
      <c r="D668" t="str">
        <f>IFERROR('All Plates'!K667,"Not Binding")</f>
        <v>Not Binding</v>
      </c>
      <c r="E668" t="str">
        <f>IF(ISNUMBER(SEARCH("Waterlogsy",VLOOKUP(A668,'FBS input file'!A:I,9,0))),"Yes","No")</f>
        <v>No</v>
      </c>
      <c r="F668" t="str">
        <f>IF(ISNUMBER(SEARCH("T2",VLOOKUP(A668,'FBS input file'!A:I,9,0))),"Yes","No")</f>
        <v>No</v>
      </c>
      <c r="G668" t="str">
        <f>IF(ISNUMBER(SEARCH("1D",VLOOKUP(A668,'FBS input file'!A:I,9,0))),"Yes","No")</f>
        <v>No</v>
      </c>
      <c r="H668" s="57">
        <f>IFERROR(_xlfn.NUMBERVALUE(VLOOKUP(A668,'FBS input file'!A:M,13,0)),0)</f>
        <v>0</v>
      </c>
      <c r="I668" s="55">
        <f>IFERROR(_xlfn.NUMBERVALUE(VLOOKUP(A668,'FBS input file'!A:M,11,0)),0)</f>
        <v>0</v>
      </c>
      <c r="J668" s="76" cm="1">
        <f t="array" aca="1" ref="J668" ca="1">IFERROR(ROUND(LOOKUP(9.99999999999999E+307,--MID(VLOOKUP(A668,'FBS input file'!A:L,10,0),MIN(FIND({0,1,2,3,4,5,6,7,8,9},VLOOKUP(A668,'FBS input file'!A:L,10,0)&amp;"0123456789")),ROW(INDIRECT("1:20")))),0),0)</f>
        <v>0</v>
      </c>
      <c r="K668" t="str" cm="1">
        <f t="array" ref="K668">_xlfn.IFS(ISNUMBER(SEARCH("*severe*",VLOOKUP(A668,'FBS input file'!A:M,10,0)))=TRUE,"Severe LB",ISNUMBER(SEARCH("*LB*",VLOOKUP(A668,'FBS input file'!A:M,10,0)))=TRUE,"LB",ISNUMBER(SEARCH("*LB*",VLOOKUP(A668,'FBS input file'!A:M,10,0)))=FALSE,"No")</f>
        <v>No</v>
      </c>
      <c r="L668" t="str" cm="1">
        <f t="array" ref="L668">IF(D668="Binding",IFERROR(_xlfn.IFS(AND(H668&gt;=$H$1,I668&gt;=$I$1),"Binding",AND(H668&gt;=$H$1,OR(J668&gt;=$J$1,K668="LB")),"Binding",AND(I668&gt;=$I$1,OR(J668&gt;=$J$1,K668="LB")),"Binding",K668="Severe LB","Binding"),"Not Binding"),"-")</f>
        <v>-</v>
      </c>
      <c r="M668">
        <f>IFERROR(_xlfn.NUMBERVALUE(VLOOKUP(A668,'FBS input file'!A:L,12,0)),"No")</f>
        <v>0</v>
      </c>
      <c r="N668" t="str">
        <f>VLOOKUP(A668,'All Plates'!A:K,3,0)</f>
        <v>Consistent Expert</v>
      </c>
      <c r="O668" t="str">
        <f>VLOOKUP(A668,'All Plates'!A:K,7,0)</f>
        <v>high purity*</v>
      </c>
      <c r="P668">
        <f t="shared" si="31"/>
        <v>-10000</v>
      </c>
      <c r="Q668" s="53">
        <f t="shared" si="32"/>
        <v>0</v>
      </c>
    </row>
    <row r="669" spans="1:17" x14ac:dyDescent="0.25">
      <c r="A669" t="str">
        <f>'All Plates'!A668</f>
        <v>P7_H07</v>
      </c>
      <c r="B669" s="5" t="str">
        <f>'All Plates'!J668</f>
        <v>0110706246</v>
      </c>
      <c r="C669" t="s">
        <v>4886</v>
      </c>
      <c r="D669" t="str">
        <f>IFERROR('All Plates'!K668,"Not Binding")</f>
        <v>Not Binding</v>
      </c>
      <c r="E669" t="str">
        <f>IF(ISNUMBER(SEARCH("Waterlogsy",VLOOKUP(A669,'FBS input file'!A:I,9,0))),"Yes","No")</f>
        <v>No</v>
      </c>
      <c r="F669" t="str">
        <f>IF(ISNUMBER(SEARCH("T2",VLOOKUP(A669,'FBS input file'!A:I,9,0))),"Yes","No")</f>
        <v>No</v>
      </c>
      <c r="G669" t="str">
        <f>IF(ISNUMBER(SEARCH("1D",VLOOKUP(A669,'FBS input file'!A:I,9,0))),"Yes","No")</f>
        <v>No</v>
      </c>
      <c r="H669" s="57">
        <f>IFERROR(_xlfn.NUMBERVALUE(VLOOKUP(A669,'FBS input file'!A:M,13,0)),0)</f>
        <v>0</v>
      </c>
      <c r="I669" s="55">
        <f>IFERROR(_xlfn.NUMBERVALUE(VLOOKUP(A669,'FBS input file'!A:M,11,0)),0)</f>
        <v>0</v>
      </c>
      <c r="J669" s="76" cm="1">
        <f t="array" aca="1" ref="J669" ca="1">IFERROR(ROUND(LOOKUP(9.99999999999999E+307,--MID(VLOOKUP(A669,'FBS input file'!A:L,10,0),MIN(FIND({0,1,2,3,4,5,6,7,8,9},VLOOKUP(A669,'FBS input file'!A:L,10,0)&amp;"0123456789")),ROW(INDIRECT("1:20")))),0),0)</f>
        <v>0</v>
      </c>
      <c r="K669" t="str" cm="1">
        <f t="array" ref="K669">_xlfn.IFS(ISNUMBER(SEARCH("*severe*",VLOOKUP(A669,'FBS input file'!A:M,10,0)))=TRUE,"Severe LB",ISNUMBER(SEARCH("*LB*",VLOOKUP(A669,'FBS input file'!A:M,10,0)))=TRUE,"LB",ISNUMBER(SEARCH("*LB*",VLOOKUP(A669,'FBS input file'!A:M,10,0)))=FALSE,"No")</f>
        <v>No</v>
      </c>
      <c r="L669" t="str" cm="1">
        <f t="array" ref="L669">IF(D669="Binding",IFERROR(_xlfn.IFS(AND(H669&gt;=$H$1,I669&gt;=$I$1),"Binding",AND(H669&gt;=$H$1,OR(J669&gt;=$J$1,K669="LB")),"Binding",AND(I669&gt;=$I$1,OR(J669&gt;=$J$1,K669="LB")),"Binding",K669="Severe LB","Binding"),"Not Binding"),"-")</f>
        <v>-</v>
      </c>
      <c r="M669">
        <f>IFERROR(_xlfn.NUMBERVALUE(VLOOKUP(A669,'FBS input file'!A:L,12,0)),"No")</f>
        <v>0</v>
      </c>
      <c r="N669" t="str">
        <f>VLOOKUP(A669,'All Plates'!A:K,3,0)</f>
        <v>Consistent Expert</v>
      </c>
      <c r="O669" t="str">
        <f>VLOOKUP(A669,'All Plates'!A:K,7,0)</f>
        <v>high purity*</v>
      </c>
      <c r="P669">
        <f t="shared" si="31"/>
        <v>-10000</v>
      </c>
      <c r="Q669" s="53">
        <f t="shared" si="32"/>
        <v>0</v>
      </c>
    </row>
    <row r="670" spans="1:17" x14ac:dyDescent="0.25">
      <c r="A670" t="str">
        <f>'All Plates'!A669</f>
        <v>P7_H08</v>
      </c>
      <c r="B670" s="5" t="str">
        <f>'All Plates'!J669</f>
        <v>0110706247</v>
      </c>
      <c r="C670" t="s">
        <v>4887</v>
      </c>
      <c r="D670" t="str">
        <f>IFERROR('All Plates'!K669,"Not Binding")</f>
        <v>Not Binding</v>
      </c>
      <c r="E670" t="str">
        <f>IF(ISNUMBER(SEARCH("Waterlogsy",VLOOKUP(A670,'FBS input file'!A:I,9,0))),"Yes","No")</f>
        <v>No</v>
      </c>
      <c r="F670" t="str">
        <f>IF(ISNUMBER(SEARCH("T2",VLOOKUP(A670,'FBS input file'!A:I,9,0))),"Yes","No")</f>
        <v>No</v>
      </c>
      <c r="G670" t="str">
        <f>IF(ISNUMBER(SEARCH("1D",VLOOKUP(A670,'FBS input file'!A:I,9,0))),"Yes","No")</f>
        <v>No</v>
      </c>
      <c r="H670" s="57">
        <f>IFERROR(_xlfn.NUMBERVALUE(VLOOKUP(A670,'FBS input file'!A:M,13,0)),0)</f>
        <v>0</v>
      </c>
      <c r="I670" s="55">
        <f>IFERROR(_xlfn.NUMBERVALUE(VLOOKUP(A670,'FBS input file'!A:M,11,0)),0)</f>
        <v>0</v>
      </c>
      <c r="J670" s="76" cm="1">
        <f t="array" aca="1" ref="J670" ca="1">IFERROR(ROUND(LOOKUP(9.99999999999999E+307,--MID(VLOOKUP(A670,'FBS input file'!A:L,10,0),MIN(FIND({0,1,2,3,4,5,6,7,8,9},VLOOKUP(A670,'FBS input file'!A:L,10,0)&amp;"0123456789")),ROW(INDIRECT("1:20")))),0),0)</f>
        <v>0</v>
      </c>
      <c r="K670" t="str" cm="1">
        <f t="array" ref="K670">_xlfn.IFS(ISNUMBER(SEARCH("*severe*",VLOOKUP(A670,'FBS input file'!A:M,10,0)))=TRUE,"Severe LB",ISNUMBER(SEARCH("*LB*",VLOOKUP(A670,'FBS input file'!A:M,10,0)))=TRUE,"LB",ISNUMBER(SEARCH("*LB*",VLOOKUP(A670,'FBS input file'!A:M,10,0)))=FALSE,"No")</f>
        <v>No</v>
      </c>
      <c r="L670" t="str" cm="1">
        <f t="array" ref="L670">IF(D670="Binding",IFERROR(_xlfn.IFS(AND(H670&gt;=$H$1,I670&gt;=$I$1),"Binding",AND(H670&gt;=$H$1,OR(J670&gt;=$J$1,K670="LB")),"Binding",AND(I670&gt;=$I$1,OR(J670&gt;=$J$1,K670="LB")),"Binding",K670="Severe LB","Binding"),"Not Binding"),"-")</f>
        <v>-</v>
      </c>
      <c r="M670">
        <f>IFERROR(_xlfn.NUMBERVALUE(VLOOKUP(A670,'FBS input file'!A:L,12,0)),"No")</f>
        <v>0</v>
      </c>
      <c r="N670" t="str">
        <f>VLOOKUP(A670,'All Plates'!A:K,3,0)</f>
        <v>Consistent Expert</v>
      </c>
      <c r="O670" t="str">
        <f>VLOOKUP(A670,'All Plates'!A:K,7,0)</f>
        <v>high purity*</v>
      </c>
      <c r="P670">
        <f t="shared" si="31"/>
        <v>-10000</v>
      </c>
      <c r="Q670" s="53">
        <f t="shared" si="32"/>
        <v>0</v>
      </c>
    </row>
    <row r="671" spans="1:17" x14ac:dyDescent="0.25">
      <c r="A671" t="str">
        <f>'All Plates'!A670</f>
        <v>P7_H09</v>
      </c>
      <c r="B671" s="5" t="str">
        <f>'All Plates'!J670</f>
        <v>0110706248</v>
      </c>
      <c r="C671" t="s">
        <v>4888</v>
      </c>
      <c r="D671" t="str">
        <f>IFERROR('All Plates'!K670,"Not Binding")</f>
        <v>Not Binding</v>
      </c>
      <c r="E671" t="str">
        <f>IF(ISNUMBER(SEARCH("Waterlogsy",VLOOKUP(A671,'FBS input file'!A:I,9,0))),"Yes","No")</f>
        <v>No</v>
      </c>
      <c r="F671" t="str">
        <f>IF(ISNUMBER(SEARCH("T2",VLOOKUP(A671,'FBS input file'!A:I,9,0))),"Yes","No")</f>
        <v>No</v>
      </c>
      <c r="G671" t="str">
        <f>IF(ISNUMBER(SEARCH("1D",VLOOKUP(A671,'FBS input file'!A:I,9,0))),"Yes","No")</f>
        <v>No</v>
      </c>
      <c r="H671" s="57">
        <f>IFERROR(_xlfn.NUMBERVALUE(VLOOKUP(A671,'FBS input file'!A:M,13,0)),0)</f>
        <v>0</v>
      </c>
      <c r="I671" s="55">
        <f>IFERROR(_xlfn.NUMBERVALUE(VLOOKUP(A671,'FBS input file'!A:M,11,0)),0)</f>
        <v>0</v>
      </c>
      <c r="J671" s="76" cm="1">
        <f t="array" aca="1" ref="J671" ca="1">IFERROR(ROUND(LOOKUP(9.99999999999999E+307,--MID(VLOOKUP(A671,'FBS input file'!A:L,10,0),MIN(FIND({0,1,2,3,4,5,6,7,8,9},VLOOKUP(A671,'FBS input file'!A:L,10,0)&amp;"0123456789")),ROW(INDIRECT("1:20")))),0),0)</f>
        <v>0</v>
      </c>
      <c r="K671" t="str" cm="1">
        <f t="array" ref="K671">_xlfn.IFS(ISNUMBER(SEARCH("*severe*",VLOOKUP(A671,'FBS input file'!A:M,10,0)))=TRUE,"Severe LB",ISNUMBER(SEARCH("*LB*",VLOOKUP(A671,'FBS input file'!A:M,10,0)))=TRUE,"LB",ISNUMBER(SEARCH("*LB*",VLOOKUP(A671,'FBS input file'!A:M,10,0)))=FALSE,"No")</f>
        <v>No</v>
      </c>
      <c r="L671" t="str" cm="1">
        <f t="array" ref="L671">IF(D671="Binding",IFERROR(_xlfn.IFS(AND(H671&gt;=$H$1,I671&gt;=$I$1),"Binding",AND(H671&gt;=$H$1,OR(J671&gt;=$J$1,K671="LB")),"Binding",AND(I671&gt;=$I$1,OR(J671&gt;=$J$1,K671="LB")),"Binding",K671="Severe LB","Binding"),"Not Binding"),"-")</f>
        <v>-</v>
      </c>
      <c r="M671">
        <f>IFERROR(_xlfn.NUMBERVALUE(VLOOKUP(A671,'FBS input file'!A:L,12,0)),"No")</f>
        <v>0</v>
      </c>
      <c r="N671" t="str">
        <f>VLOOKUP(A671,'All Plates'!A:K,3,0)</f>
        <v>Consistent Expert</v>
      </c>
      <c r="O671" t="str">
        <f>VLOOKUP(A671,'All Plates'!A:K,7,0)</f>
        <v>high purity*</v>
      </c>
      <c r="P671">
        <f t="shared" si="31"/>
        <v>-10000</v>
      </c>
      <c r="Q671" s="53">
        <f t="shared" si="32"/>
        <v>0</v>
      </c>
    </row>
    <row r="672" spans="1:17" x14ac:dyDescent="0.25">
      <c r="A672" t="str">
        <f>'All Plates'!A671</f>
        <v>P7_H10</v>
      </c>
      <c r="B672" s="5" t="str">
        <f>'All Plates'!J671</f>
        <v>0110706249</v>
      </c>
      <c r="C672" t="s">
        <v>4889</v>
      </c>
      <c r="D672" t="str">
        <f>IFERROR('All Plates'!K671,"Not Binding")</f>
        <v>Not Binding</v>
      </c>
      <c r="E672" t="str">
        <f>IF(ISNUMBER(SEARCH("Waterlogsy",VLOOKUP(A672,'FBS input file'!A:I,9,0))),"Yes","No")</f>
        <v>No</v>
      </c>
      <c r="F672" t="str">
        <f>IF(ISNUMBER(SEARCH("T2",VLOOKUP(A672,'FBS input file'!A:I,9,0))),"Yes","No")</f>
        <v>No</v>
      </c>
      <c r="G672" t="str">
        <f>IF(ISNUMBER(SEARCH("1D",VLOOKUP(A672,'FBS input file'!A:I,9,0))),"Yes","No")</f>
        <v>No</v>
      </c>
      <c r="H672" s="57">
        <f>IFERROR(_xlfn.NUMBERVALUE(VLOOKUP(A672,'FBS input file'!A:M,13,0)),0)</f>
        <v>0</v>
      </c>
      <c r="I672" s="55">
        <f>IFERROR(_xlfn.NUMBERVALUE(VLOOKUP(A672,'FBS input file'!A:M,11,0)),0)</f>
        <v>0</v>
      </c>
      <c r="J672" s="76" cm="1">
        <f t="array" aca="1" ref="J672" ca="1">IFERROR(ROUND(LOOKUP(9.99999999999999E+307,--MID(VLOOKUP(A672,'FBS input file'!A:L,10,0),MIN(FIND({0,1,2,3,4,5,6,7,8,9},VLOOKUP(A672,'FBS input file'!A:L,10,0)&amp;"0123456789")),ROW(INDIRECT("1:20")))),0),0)</f>
        <v>0</v>
      </c>
      <c r="K672" t="str" cm="1">
        <f t="array" ref="K672">_xlfn.IFS(ISNUMBER(SEARCH("*severe*",VLOOKUP(A672,'FBS input file'!A:M,10,0)))=TRUE,"Severe LB",ISNUMBER(SEARCH("*LB*",VLOOKUP(A672,'FBS input file'!A:M,10,0)))=TRUE,"LB",ISNUMBER(SEARCH("*LB*",VLOOKUP(A672,'FBS input file'!A:M,10,0)))=FALSE,"No")</f>
        <v>No</v>
      </c>
      <c r="L672" t="str" cm="1">
        <f t="array" ref="L672">IF(D672="Binding",IFERROR(_xlfn.IFS(AND(H672&gt;=$H$1,I672&gt;=$I$1),"Binding",AND(H672&gt;=$H$1,OR(J672&gt;=$J$1,K672="LB")),"Binding",AND(I672&gt;=$I$1,OR(J672&gt;=$J$1,K672="LB")),"Binding",K672="Severe LB","Binding"),"Not Binding"),"-")</f>
        <v>-</v>
      </c>
      <c r="M672">
        <f>IFERROR(_xlfn.NUMBERVALUE(VLOOKUP(A672,'FBS input file'!A:L,12,0)),"No")</f>
        <v>0</v>
      </c>
      <c r="N672" t="str">
        <f>VLOOKUP(A672,'All Plates'!A:K,3,0)</f>
        <v>Consistent Expert</v>
      </c>
      <c r="O672" t="str">
        <f>VLOOKUP(A672,'All Plates'!A:K,7,0)</f>
        <v>high purity*</v>
      </c>
      <c r="P672">
        <f t="shared" si="31"/>
        <v>-10000</v>
      </c>
      <c r="Q672" s="53">
        <f t="shared" si="32"/>
        <v>0</v>
      </c>
    </row>
    <row r="673" spans="1:17" x14ac:dyDescent="0.25">
      <c r="A673" t="str">
        <f>'All Plates'!A672</f>
        <v>P7_H11</v>
      </c>
      <c r="B673" s="5" t="str">
        <f>'All Plates'!J672</f>
        <v>0110706250</v>
      </c>
      <c r="C673" t="s">
        <v>4890</v>
      </c>
      <c r="D673" t="str">
        <f>IFERROR('All Plates'!K672,"Not Binding")</f>
        <v>Not Binding</v>
      </c>
      <c r="E673" t="str">
        <f>IF(ISNUMBER(SEARCH("Waterlogsy",VLOOKUP(A673,'FBS input file'!A:I,9,0))),"Yes","No")</f>
        <v>No</v>
      </c>
      <c r="F673" t="str">
        <f>IF(ISNUMBER(SEARCH("T2",VLOOKUP(A673,'FBS input file'!A:I,9,0))),"Yes","No")</f>
        <v>No</v>
      </c>
      <c r="G673" t="str">
        <f>IF(ISNUMBER(SEARCH("1D",VLOOKUP(A673,'FBS input file'!A:I,9,0))),"Yes","No")</f>
        <v>No</v>
      </c>
      <c r="H673" s="57">
        <f>IFERROR(_xlfn.NUMBERVALUE(VLOOKUP(A673,'FBS input file'!A:M,13,0)),0)</f>
        <v>0</v>
      </c>
      <c r="I673" s="55">
        <f>IFERROR(_xlfn.NUMBERVALUE(VLOOKUP(A673,'FBS input file'!A:M,11,0)),0)</f>
        <v>0</v>
      </c>
      <c r="J673" s="76" cm="1">
        <f t="array" aca="1" ref="J673" ca="1">IFERROR(ROUND(LOOKUP(9.99999999999999E+307,--MID(VLOOKUP(A673,'FBS input file'!A:L,10,0),MIN(FIND({0,1,2,3,4,5,6,7,8,9},VLOOKUP(A673,'FBS input file'!A:L,10,0)&amp;"0123456789")),ROW(INDIRECT("1:20")))),0),0)</f>
        <v>0</v>
      </c>
      <c r="K673" t="str" cm="1">
        <f t="array" ref="K673">_xlfn.IFS(ISNUMBER(SEARCH("*severe*",VLOOKUP(A673,'FBS input file'!A:M,10,0)))=TRUE,"Severe LB",ISNUMBER(SEARCH("*LB*",VLOOKUP(A673,'FBS input file'!A:M,10,0)))=TRUE,"LB",ISNUMBER(SEARCH("*LB*",VLOOKUP(A673,'FBS input file'!A:M,10,0)))=FALSE,"No")</f>
        <v>No</v>
      </c>
      <c r="L673" t="str" cm="1">
        <f t="array" ref="L673">IF(D673="Binding",IFERROR(_xlfn.IFS(AND(H673&gt;=$H$1,I673&gt;=$I$1),"Binding",AND(H673&gt;=$H$1,OR(J673&gt;=$J$1,K673="LB")),"Binding",AND(I673&gt;=$I$1,OR(J673&gt;=$J$1,K673="LB")),"Binding",K673="Severe LB","Binding"),"Not Binding"),"-")</f>
        <v>-</v>
      </c>
      <c r="M673">
        <f>IFERROR(_xlfn.NUMBERVALUE(VLOOKUP(A673,'FBS input file'!A:L,12,0)),"No")</f>
        <v>0</v>
      </c>
      <c r="N673" t="str">
        <f>VLOOKUP(A673,'All Plates'!A:K,3,0)</f>
        <v>Consistent Expert</v>
      </c>
      <c r="O673" t="str">
        <f>VLOOKUP(A673,'All Plates'!A:K,7,0)</f>
        <v>high purity*</v>
      </c>
      <c r="P673">
        <f t="shared" si="31"/>
        <v>-10000</v>
      </c>
      <c r="Q673" s="53">
        <f t="shared" si="32"/>
        <v>0</v>
      </c>
    </row>
    <row r="674" spans="1:17" x14ac:dyDescent="0.25">
      <c r="A674" t="str">
        <f>'All Plates'!A673</f>
        <v>P7_H12</v>
      </c>
      <c r="B674" s="5" t="str">
        <f>'All Plates'!J673</f>
        <v>0110705227</v>
      </c>
      <c r="C674" t="s">
        <v>4891</v>
      </c>
      <c r="D674" t="str">
        <f>IFERROR('All Plates'!K673,"Not Binding")</f>
        <v>Not Binding</v>
      </c>
      <c r="E674" t="str">
        <f>IF(ISNUMBER(SEARCH("Waterlogsy",VLOOKUP(A674,'FBS input file'!A:I,9,0))),"Yes","No")</f>
        <v>No</v>
      </c>
      <c r="F674" t="str">
        <f>IF(ISNUMBER(SEARCH("T2",VLOOKUP(A674,'FBS input file'!A:I,9,0))),"Yes","No")</f>
        <v>No</v>
      </c>
      <c r="G674" t="str">
        <f>IF(ISNUMBER(SEARCH("1D",VLOOKUP(A674,'FBS input file'!A:I,9,0))),"Yes","No")</f>
        <v>No</v>
      </c>
      <c r="H674" s="57">
        <f>IFERROR(_xlfn.NUMBERVALUE(VLOOKUP(A674,'FBS input file'!A:M,13,0)),0)</f>
        <v>0</v>
      </c>
      <c r="I674" s="55">
        <f>IFERROR(_xlfn.NUMBERVALUE(VLOOKUP(A674,'FBS input file'!A:M,11,0)),0)</f>
        <v>0</v>
      </c>
      <c r="J674" s="76" cm="1">
        <f t="array" aca="1" ref="J674" ca="1">IFERROR(ROUND(LOOKUP(9.99999999999999E+307,--MID(VLOOKUP(A674,'FBS input file'!A:L,10,0),MIN(FIND({0,1,2,3,4,5,6,7,8,9},VLOOKUP(A674,'FBS input file'!A:L,10,0)&amp;"0123456789")),ROW(INDIRECT("1:20")))),0),0)</f>
        <v>0</v>
      </c>
      <c r="K674" t="str" cm="1">
        <f t="array" ref="K674">_xlfn.IFS(ISNUMBER(SEARCH("*severe*",VLOOKUP(A674,'FBS input file'!A:M,10,0)))=TRUE,"Severe LB",ISNUMBER(SEARCH("*LB*",VLOOKUP(A674,'FBS input file'!A:M,10,0)))=TRUE,"LB",ISNUMBER(SEARCH("*LB*",VLOOKUP(A674,'FBS input file'!A:M,10,0)))=FALSE,"No")</f>
        <v>No</v>
      </c>
      <c r="L674" t="str" cm="1">
        <f t="array" ref="L674">IF(D674="Binding",IFERROR(_xlfn.IFS(AND(H674&gt;=$H$1,I674&gt;=$I$1),"Binding",AND(H674&gt;=$H$1,OR(J674&gt;=$J$1,K674="LB")),"Binding",AND(I674&gt;=$I$1,OR(J674&gt;=$J$1,K674="LB")),"Binding",K674="Severe LB","Binding"),"Not Binding"),"-")</f>
        <v>-</v>
      </c>
      <c r="M674">
        <f>IFERROR(_xlfn.NUMBERVALUE(VLOOKUP(A674,'FBS input file'!A:L,12,0)),"No")</f>
        <v>0</v>
      </c>
      <c r="N674" t="str">
        <f>VLOOKUP(A674,'All Plates'!A:K,3,0)</f>
        <v>Consistent Expert</v>
      </c>
      <c r="O674" t="str">
        <f>VLOOKUP(A674,'All Plates'!A:K,7,0)</f>
        <v>medium purity*</v>
      </c>
      <c r="P674">
        <f t="shared" si="31"/>
        <v>-10000</v>
      </c>
      <c r="Q674" s="53">
        <f t="shared" si="32"/>
        <v>0</v>
      </c>
    </row>
    <row r="675" spans="1:17" x14ac:dyDescent="0.25">
      <c r="A675" t="str">
        <f>'All Plates'!A674</f>
        <v>P8_A01</v>
      </c>
      <c r="B675" s="5" t="str">
        <f>'All Plates'!J674</f>
        <v>0110770271</v>
      </c>
      <c r="C675" t="s">
        <v>4892</v>
      </c>
      <c r="D675" t="str">
        <f>IFERROR('All Plates'!K674,"Not Binding")</f>
        <v>Not Binding</v>
      </c>
      <c r="E675" t="str">
        <f>IF(ISNUMBER(SEARCH("Waterlogsy",VLOOKUP(A675,'FBS input file'!A:I,9,0))),"Yes","No")</f>
        <v>No</v>
      </c>
      <c r="F675" t="str">
        <f>IF(ISNUMBER(SEARCH("T2",VLOOKUP(A675,'FBS input file'!A:I,9,0))),"Yes","No")</f>
        <v>No</v>
      </c>
      <c r="G675" t="str">
        <f>IF(ISNUMBER(SEARCH("1D",VLOOKUP(A675,'FBS input file'!A:I,9,0))),"Yes","No")</f>
        <v>No</v>
      </c>
      <c r="H675" s="57">
        <f>IFERROR(_xlfn.NUMBERVALUE(VLOOKUP(A675,'FBS input file'!A:M,13,0)),0)</f>
        <v>0</v>
      </c>
      <c r="I675" s="55">
        <f>IFERROR(_xlfn.NUMBERVALUE(VLOOKUP(A675,'FBS input file'!A:M,11,0)),0)</f>
        <v>0</v>
      </c>
      <c r="J675" s="76" cm="1">
        <f t="array" aca="1" ref="J675" ca="1">IFERROR(ROUND(LOOKUP(9.99999999999999E+307,--MID(VLOOKUP(A675,'FBS input file'!A:L,10,0),MIN(FIND({0,1,2,3,4,5,6,7,8,9},VLOOKUP(A675,'FBS input file'!A:L,10,0)&amp;"0123456789")),ROW(INDIRECT("1:20")))),0),0)</f>
        <v>0</v>
      </c>
      <c r="K675" t="str" cm="1">
        <f t="array" ref="K675">_xlfn.IFS(ISNUMBER(SEARCH("*severe*",VLOOKUP(A675,'FBS input file'!A:M,10,0)))=TRUE,"Severe LB",ISNUMBER(SEARCH("*LB*",VLOOKUP(A675,'FBS input file'!A:M,10,0)))=TRUE,"LB",ISNUMBER(SEARCH("*LB*",VLOOKUP(A675,'FBS input file'!A:M,10,0)))=FALSE,"No")</f>
        <v>No</v>
      </c>
      <c r="L675" t="str" cm="1">
        <f t="array" ref="L675">IF(D675="Binding",IFERROR(_xlfn.IFS(AND(H675&gt;=$H$1,I675&gt;=$I$1),"Binding",AND(H675&gt;=$H$1,OR(J675&gt;=$J$1,K675="LB")),"Binding",AND(I675&gt;=$I$1,OR(J675&gt;=$J$1,K675="LB")),"Binding",K675="Severe LB","Binding"),"Not Binding"),"-")</f>
        <v>-</v>
      </c>
      <c r="M675">
        <f>IFERROR(_xlfn.NUMBERVALUE(VLOOKUP(A675,'FBS input file'!A:L,12,0)),"No")</f>
        <v>0</v>
      </c>
      <c r="N675" t="str">
        <f>VLOOKUP(A675,'All Plates'!A:K,3,0)</f>
        <v>Consistent Expert</v>
      </c>
      <c r="O675" t="str">
        <f>VLOOKUP(A675,'All Plates'!A:K,7,0)</f>
        <v>low solubility</v>
      </c>
      <c r="P675">
        <f t="shared" si="31"/>
        <v>-10000</v>
      </c>
      <c r="Q675" s="53">
        <f t="shared" si="32"/>
        <v>0</v>
      </c>
    </row>
    <row r="676" spans="1:17" x14ac:dyDescent="0.25">
      <c r="A676" t="str">
        <f>'All Plates'!A675</f>
        <v>P8_A02</v>
      </c>
      <c r="B676" s="5" t="str">
        <f>'All Plates'!J675</f>
        <v>0110770270</v>
      </c>
      <c r="C676" t="s">
        <v>4893</v>
      </c>
      <c r="D676" t="str">
        <f>IFERROR('All Plates'!K675,"Not Binding")</f>
        <v>Not Binding</v>
      </c>
      <c r="E676" t="str">
        <f>IF(ISNUMBER(SEARCH("Waterlogsy",VLOOKUP(A676,'FBS input file'!A:I,9,0))),"Yes","No")</f>
        <v>No</v>
      </c>
      <c r="F676" t="str">
        <f>IF(ISNUMBER(SEARCH("T2",VLOOKUP(A676,'FBS input file'!A:I,9,0))),"Yes","No")</f>
        <v>No</v>
      </c>
      <c r="G676" t="str">
        <f>IF(ISNUMBER(SEARCH("1D",VLOOKUP(A676,'FBS input file'!A:I,9,0))),"Yes","No")</f>
        <v>No</v>
      </c>
      <c r="H676" s="57">
        <f>IFERROR(_xlfn.NUMBERVALUE(VLOOKUP(A676,'FBS input file'!A:M,13,0)),0)</f>
        <v>0</v>
      </c>
      <c r="I676" s="55">
        <f>IFERROR(_xlfn.NUMBERVALUE(VLOOKUP(A676,'FBS input file'!A:M,11,0)),0)</f>
        <v>0</v>
      </c>
      <c r="J676" s="76" cm="1">
        <f t="array" aca="1" ref="J676" ca="1">IFERROR(ROUND(LOOKUP(9.99999999999999E+307,--MID(VLOOKUP(A676,'FBS input file'!A:L,10,0),MIN(FIND({0,1,2,3,4,5,6,7,8,9},VLOOKUP(A676,'FBS input file'!A:L,10,0)&amp;"0123456789")),ROW(INDIRECT("1:20")))),0),0)</f>
        <v>0</v>
      </c>
      <c r="K676" t="str" cm="1">
        <f t="array" ref="K676">_xlfn.IFS(ISNUMBER(SEARCH("*severe*",VLOOKUP(A676,'FBS input file'!A:M,10,0)))=TRUE,"Severe LB",ISNUMBER(SEARCH("*LB*",VLOOKUP(A676,'FBS input file'!A:M,10,0)))=TRUE,"LB",ISNUMBER(SEARCH("*LB*",VLOOKUP(A676,'FBS input file'!A:M,10,0)))=FALSE,"No")</f>
        <v>No</v>
      </c>
      <c r="L676" t="str" cm="1">
        <f t="array" ref="L676">IF(D676="Binding",IFERROR(_xlfn.IFS(AND(H676&gt;=$H$1,I676&gt;=$I$1),"Binding",AND(H676&gt;=$H$1,OR(J676&gt;=$J$1,K676="LB")),"Binding",AND(I676&gt;=$I$1,OR(J676&gt;=$J$1,K676="LB")),"Binding",K676="Severe LB","Binding"),"Not Binding"),"-")</f>
        <v>-</v>
      </c>
      <c r="M676">
        <f>IFERROR(_xlfn.NUMBERVALUE(VLOOKUP(A676,'FBS input file'!A:L,12,0)),"No")</f>
        <v>0</v>
      </c>
      <c r="N676" t="str">
        <f>VLOOKUP(A676,'All Plates'!A:K,3,0)</f>
        <v>Consistent Expert</v>
      </c>
      <c r="O676" t="str">
        <f>VLOOKUP(A676,'All Plates'!A:K,7,0)</f>
        <v>high purity*</v>
      </c>
      <c r="P676">
        <f t="shared" si="31"/>
        <v>-10000</v>
      </c>
      <c r="Q676" s="53">
        <f t="shared" si="32"/>
        <v>0</v>
      </c>
    </row>
    <row r="677" spans="1:17" x14ac:dyDescent="0.25">
      <c r="A677" t="str">
        <f>'All Plates'!A676</f>
        <v>P8_A03</v>
      </c>
      <c r="B677" s="5" t="str">
        <f>'All Plates'!J676</f>
        <v>0110770269</v>
      </c>
      <c r="C677" t="s">
        <v>4894</v>
      </c>
      <c r="D677" t="str">
        <f>IFERROR('All Plates'!K676,"Not Binding")</f>
        <v>Not Binding</v>
      </c>
      <c r="E677" t="str">
        <f>IF(ISNUMBER(SEARCH("Waterlogsy",VLOOKUP(A677,'FBS input file'!A:I,9,0))),"Yes","No")</f>
        <v>No</v>
      </c>
      <c r="F677" t="str">
        <f>IF(ISNUMBER(SEARCH("T2",VLOOKUP(A677,'FBS input file'!A:I,9,0))),"Yes","No")</f>
        <v>No</v>
      </c>
      <c r="G677" t="str">
        <f>IF(ISNUMBER(SEARCH("1D",VLOOKUP(A677,'FBS input file'!A:I,9,0))),"Yes","No")</f>
        <v>No</v>
      </c>
      <c r="H677" s="57">
        <f>IFERROR(_xlfn.NUMBERVALUE(VLOOKUP(A677,'FBS input file'!A:M,13,0)),0)</f>
        <v>0</v>
      </c>
      <c r="I677" s="55">
        <f>IFERROR(_xlfn.NUMBERVALUE(VLOOKUP(A677,'FBS input file'!A:M,11,0)),0)</f>
        <v>0</v>
      </c>
      <c r="J677" s="76" cm="1">
        <f t="array" aca="1" ref="J677" ca="1">IFERROR(ROUND(LOOKUP(9.99999999999999E+307,--MID(VLOOKUP(A677,'FBS input file'!A:L,10,0),MIN(FIND({0,1,2,3,4,5,6,7,8,9},VLOOKUP(A677,'FBS input file'!A:L,10,0)&amp;"0123456789")),ROW(INDIRECT("1:20")))),0),0)</f>
        <v>0</v>
      </c>
      <c r="K677" t="str" cm="1">
        <f t="array" ref="K677">_xlfn.IFS(ISNUMBER(SEARCH("*severe*",VLOOKUP(A677,'FBS input file'!A:M,10,0)))=TRUE,"Severe LB",ISNUMBER(SEARCH("*LB*",VLOOKUP(A677,'FBS input file'!A:M,10,0)))=TRUE,"LB",ISNUMBER(SEARCH("*LB*",VLOOKUP(A677,'FBS input file'!A:M,10,0)))=FALSE,"No")</f>
        <v>No</v>
      </c>
      <c r="L677" t="str" cm="1">
        <f t="array" ref="L677">IF(D677="Binding",IFERROR(_xlfn.IFS(AND(H677&gt;=$H$1,I677&gt;=$I$1),"Binding",AND(H677&gt;=$H$1,OR(J677&gt;=$J$1,K677="LB")),"Binding",AND(I677&gt;=$I$1,OR(J677&gt;=$J$1,K677="LB")),"Binding",K677="Severe LB","Binding"),"Not Binding"),"-")</f>
        <v>-</v>
      </c>
      <c r="M677">
        <f>IFERROR(_xlfn.NUMBERVALUE(VLOOKUP(A677,'FBS input file'!A:L,12,0)),"No")</f>
        <v>0</v>
      </c>
      <c r="N677" t="str">
        <f>VLOOKUP(A677,'All Plates'!A:K,3,0)</f>
        <v>Consistent Expert</v>
      </c>
      <c r="O677" t="str">
        <f>VLOOKUP(A677,'All Plates'!A:K,7,0)</f>
        <v>medium purity*</v>
      </c>
      <c r="P677">
        <f t="shared" si="31"/>
        <v>-10000</v>
      </c>
      <c r="Q677" s="53">
        <f t="shared" si="32"/>
        <v>0</v>
      </c>
    </row>
    <row r="678" spans="1:17" x14ac:dyDescent="0.25">
      <c r="A678" t="str">
        <f>'All Plates'!A677</f>
        <v>P8_A04</v>
      </c>
      <c r="B678" s="5" t="str">
        <f>'All Plates'!J677</f>
        <v>0110770268</v>
      </c>
      <c r="C678" t="s">
        <v>4895</v>
      </c>
      <c r="D678" t="str">
        <f>IFERROR('All Plates'!K677,"Not Binding")</f>
        <v>Not Binding</v>
      </c>
      <c r="E678" t="str">
        <f>IF(ISNUMBER(SEARCH("Waterlogsy",VLOOKUP(A678,'FBS input file'!A:I,9,0))),"Yes","No")</f>
        <v>No</v>
      </c>
      <c r="F678" t="str">
        <f>IF(ISNUMBER(SEARCH("T2",VLOOKUP(A678,'FBS input file'!A:I,9,0))),"Yes","No")</f>
        <v>No</v>
      </c>
      <c r="G678" t="str">
        <f>IF(ISNUMBER(SEARCH("1D",VLOOKUP(A678,'FBS input file'!A:I,9,0))),"Yes","No")</f>
        <v>No</v>
      </c>
      <c r="H678" s="57">
        <f>IFERROR(_xlfn.NUMBERVALUE(VLOOKUP(A678,'FBS input file'!A:M,13,0)),0)</f>
        <v>0</v>
      </c>
      <c r="I678" s="55">
        <f>IFERROR(_xlfn.NUMBERVALUE(VLOOKUP(A678,'FBS input file'!A:M,11,0)),0)</f>
        <v>0</v>
      </c>
      <c r="J678" s="76" cm="1">
        <f t="array" aca="1" ref="J678" ca="1">IFERROR(ROUND(LOOKUP(9.99999999999999E+307,--MID(VLOOKUP(A678,'FBS input file'!A:L,10,0),MIN(FIND({0,1,2,3,4,5,6,7,8,9},VLOOKUP(A678,'FBS input file'!A:L,10,0)&amp;"0123456789")),ROW(INDIRECT("1:20")))),0),0)</f>
        <v>0</v>
      </c>
      <c r="K678" t="str" cm="1">
        <f t="array" ref="K678">_xlfn.IFS(ISNUMBER(SEARCH("*severe*",VLOOKUP(A678,'FBS input file'!A:M,10,0)))=TRUE,"Severe LB",ISNUMBER(SEARCH("*LB*",VLOOKUP(A678,'FBS input file'!A:M,10,0)))=TRUE,"LB",ISNUMBER(SEARCH("*LB*",VLOOKUP(A678,'FBS input file'!A:M,10,0)))=FALSE,"No")</f>
        <v>No</v>
      </c>
      <c r="L678" t="str" cm="1">
        <f t="array" ref="L678">IF(D678="Binding",IFERROR(_xlfn.IFS(AND(H678&gt;=$H$1,I678&gt;=$I$1),"Binding",AND(H678&gt;=$H$1,OR(J678&gt;=$J$1,K678="LB")),"Binding",AND(I678&gt;=$I$1,OR(J678&gt;=$J$1,K678="LB")),"Binding",K678="Severe LB","Binding"),"Not Binding"),"-")</f>
        <v>-</v>
      </c>
      <c r="M678">
        <f>IFERROR(_xlfn.NUMBERVALUE(VLOOKUP(A678,'FBS input file'!A:L,12,0)),"No")</f>
        <v>0</v>
      </c>
      <c r="N678" t="str">
        <f>VLOOKUP(A678,'All Plates'!A:K,3,0)</f>
        <v>Consistent Expert</v>
      </c>
      <c r="O678" t="str">
        <f>VLOOKUP(A678,'All Plates'!A:K,7,0)</f>
        <v>high purity*</v>
      </c>
      <c r="P678">
        <f t="shared" si="31"/>
        <v>-10000</v>
      </c>
      <c r="Q678" s="53">
        <f t="shared" si="32"/>
        <v>0</v>
      </c>
    </row>
    <row r="679" spans="1:17" x14ac:dyDescent="0.25">
      <c r="A679" t="str">
        <f>'All Plates'!A678</f>
        <v>P8_A05</v>
      </c>
      <c r="B679" s="5" t="str">
        <f>'All Plates'!J678</f>
        <v>0110769308</v>
      </c>
      <c r="C679" t="s">
        <v>4896</v>
      </c>
      <c r="D679" t="str">
        <f>IFERROR('All Plates'!K678,"Not Binding")</f>
        <v>Not Binding</v>
      </c>
      <c r="E679" t="str">
        <f>IF(ISNUMBER(SEARCH("Waterlogsy",VLOOKUP(A679,'FBS input file'!A:I,9,0))),"Yes","No")</f>
        <v>No</v>
      </c>
      <c r="F679" t="str">
        <f>IF(ISNUMBER(SEARCH("T2",VLOOKUP(A679,'FBS input file'!A:I,9,0))),"Yes","No")</f>
        <v>No</v>
      </c>
      <c r="G679" t="str">
        <f>IF(ISNUMBER(SEARCH("1D",VLOOKUP(A679,'FBS input file'!A:I,9,0))),"Yes","No")</f>
        <v>No</v>
      </c>
      <c r="H679" s="57">
        <f>IFERROR(_xlfn.NUMBERVALUE(VLOOKUP(A679,'FBS input file'!A:M,13,0)),0)</f>
        <v>0</v>
      </c>
      <c r="I679" s="55">
        <f>IFERROR(_xlfn.NUMBERVALUE(VLOOKUP(A679,'FBS input file'!A:M,11,0)),0)</f>
        <v>0</v>
      </c>
      <c r="J679" s="76" cm="1">
        <f t="array" aca="1" ref="J679" ca="1">IFERROR(ROUND(LOOKUP(9.99999999999999E+307,--MID(VLOOKUP(A679,'FBS input file'!A:L,10,0),MIN(FIND({0,1,2,3,4,5,6,7,8,9},VLOOKUP(A679,'FBS input file'!A:L,10,0)&amp;"0123456789")),ROW(INDIRECT("1:20")))),0),0)</f>
        <v>0</v>
      </c>
      <c r="K679" t="str" cm="1">
        <f t="array" ref="K679">_xlfn.IFS(ISNUMBER(SEARCH("*severe*",VLOOKUP(A679,'FBS input file'!A:M,10,0)))=TRUE,"Severe LB",ISNUMBER(SEARCH("*LB*",VLOOKUP(A679,'FBS input file'!A:M,10,0)))=TRUE,"LB",ISNUMBER(SEARCH("*LB*",VLOOKUP(A679,'FBS input file'!A:M,10,0)))=FALSE,"No")</f>
        <v>No</v>
      </c>
      <c r="L679" t="str" cm="1">
        <f t="array" ref="L679">IF(D679="Binding",IFERROR(_xlfn.IFS(AND(H679&gt;=$H$1,I679&gt;=$I$1),"Binding",AND(H679&gt;=$H$1,OR(J679&gt;=$J$1,K679="LB")),"Binding",AND(I679&gt;=$I$1,OR(J679&gt;=$J$1,K679="LB")),"Binding",K679="Severe LB","Binding"),"Not Binding"),"-")</f>
        <v>-</v>
      </c>
      <c r="M679">
        <f>IFERROR(_xlfn.NUMBERVALUE(VLOOKUP(A679,'FBS input file'!A:L,12,0)),"No")</f>
        <v>0</v>
      </c>
      <c r="N679" t="str">
        <f>VLOOKUP(A679,'All Plates'!A:K,3,0)</f>
        <v>Consistent Expert</v>
      </c>
      <c r="O679" t="str">
        <f>VLOOKUP(A679,'All Plates'!A:K,7,0)</f>
        <v>high purity</v>
      </c>
      <c r="P679">
        <f t="shared" si="31"/>
        <v>-10000</v>
      </c>
      <c r="Q679" s="53">
        <f t="shared" si="32"/>
        <v>0</v>
      </c>
    </row>
    <row r="680" spans="1:17" x14ac:dyDescent="0.25">
      <c r="A680" t="str">
        <f>'All Plates'!A679</f>
        <v>P8_A06</v>
      </c>
      <c r="B680" s="5" t="str">
        <f>'All Plates'!J679</f>
        <v>0110770266</v>
      </c>
      <c r="C680" t="s">
        <v>4897</v>
      </c>
      <c r="D680" t="str">
        <f>IFERROR('All Plates'!K679,"Not Binding")</f>
        <v>Not Binding</v>
      </c>
      <c r="E680" t="str">
        <f>IF(ISNUMBER(SEARCH("Waterlogsy",VLOOKUP(A680,'FBS input file'!A:I,9,0))),"Yes","No")</f>
        <v>No</v>
      </c>
      <c r="F680" t="str">
        <f>IF(ISNUMBER(SEARCH("T2",VLOOKUP(A680,'FBS input file'!A:I,9,0))),"Yes","No")</f>
        <v>No</v>
      </c>
      <c r="G680" t="str">
        <f>IF(ISNUMBER(SEARCH("1D",VLOOKUP(A680,'FBS input file'!A:I,9,0))),"Yes","No")</f>
        <v>No</v>
      </c>
      <c r="H680" s="57">
        <f>IFERROR(_xlfn.NUMBERVALUE(VLOOKUP(A680,'FBS input file'!A:M,13,0)),0)</f>
        <v>0</v>
      </c>
      <c r="I680" s="55">
        <f>IFERROR(_xlfn.NUMBERVALUE(VLOOKUP(A680,'FBS input file'!A:M,11,0)),0)</f>
        <v>0</v>
      </c>
      <c r="J680" s="76" cm="1">
        <f t="array" aca="1" ref="J680" ca="1">IFERROR(ROUND(LOOKUP(9.99999999999999E+307,--MID(VLOOKUP(A680,'FBS input file'!A:L,10,0),MIN(FIND({0,1,2,3,4,5,6,7,8,9},VLOOKUP(A680,'FBS input file'!A:L,10,0)&amp;"0123456789")),ROW(INDIRECT("1:20")))),0),0)</f>
        <v>0</v>
      </c>
      <c r="K680" t="str" cm="1">
        <f t="array" ref="K680">_xlfn.IFS(ISNUMBER(SEARCH("*severe*",VLOOKUP(A680,'FBS input file'!A:M,10,0)))=TRUE,"Severe LB",ISNUMBER(SEARCH("*LB*",VLOOKUP(A680,'FBS input file'!A:M,10,0)))=TRUE,"LB",ISNUMBER(SEARCH("*LB*",VLOOKUP(A680,'FBS input file'!A:M,10,0)))=FALSE,"No")</f>
        <v>No</v>
      </c>
      <c r="L680" t="str" cm="1">
        <f t="array" ref="L680">IF(D680="Binding",IFERROR(_xlfn.IFS(AND(H680&gt;=$H$1,I680&gt;=$I$1),"Binding",AND(H680&gt;=$H$1,OR(J680&gt;=$J$1,K680="LB")),"Binding",AND(I680&gt;=$I$1,OR(J680&gt;=$J$1,K680="LB")),"Binding",K680="Severe LB","Binding"),"Not Binding"),"-")</f>
        <v>-</v>
      </c>
      <c r="M680">
        <f>IFERROR(_xlfn.NUMBERVALUE(VLOOKUP(A680,'FBS input file'!A:L,12,0)),"No")</f>
        <v>0</v>
      </c>
      <c r="N680" t="str">
        <f>VLOOKUP(A680,'All Plates'!A:K,3,0)</f>
        <v>Consistent Expert</v>
      </c>
      <c r="O680" t="str">
        <f>VLOOKUP(A680,'All Plates'!A:K,7,0)</f>
        <v>very high purity</v>
      </c>
      <c r="P680">
        <f t="shared" si="31"/>
        <v>-10000</v>
      </c>
      <c r="Q680" s="53">
        <f t="shared" si="32"/>
        <v>0</v>
      </c>
    </row>
    <row r="681" spans="1:17" x14ac:dyDescent="0.25">
      <c r="A681" t="str">
        <f>'All Plates'!A680</f>
        <v>P8_A07</v>
      </c>
      <c r="B681" s="5" t="str">
        <f>'All Plates'!J680</f>
        <v>0110770265</v>
      </c>
      <c r="C681" t="s">
        <v>4898</v>
      </c>
      <c r="D681" t="str">
        <f>IFERROR('All Plates'!K680,"Not Binding")</f>
        <v>Not Binding</v>
      </c>
      <c r="E681" t="str">
        <f>IF(ISNUMBER(SEARCH("Waterlogsy",VLOOKUP(A681,'FBS input file'!A:I,9,0))),"Yes","No")</f>
        <v>No</v>
      </c>
      <c r="F681" t="str">
        <f>IF(ISNUMBER(SEARCH("T2",VLOOKUP(A681,'FBS input file'!A:I,9,0))),"Yes","No")</f>
        <v>No</v>
      </c>
      <c r="G681" t="str">
        <f>IF(ISNUMBER(SEARCH("1D",VLOOKUP(A681,'FBS input file'!A:I,9,0))),"Yes","No")</f>
        <v>No</v>
      </c>
      <c r="H681" s="57">
        <f>IFERROR(_xlfn.NUMBERVALUE(VLOOKUP(A681,'FBS input file'!A:M,13,0)),0)</f>
        <v>0</v>
      </c>
      <c r="I681" s="55">
        <f>IFERROR(_xlfn.NUMBERVALUE(VLOOKUP(A681,'FBS input file'!A:M,11,0)),0)</f>
        <v>0</v>
      </c>
      <c r="J681" s="76" cm="1">
        <f t="array" aca="1" ref="J681" ca="1">IFERROR(ROUND(LOOKUP(9.99999999999999E+307,--MID(VLOOKUP(A681,'FBS input file'!A:L,10,0),MIN(FIND({0,1,2,3,4,5,6,7,8,9},VLOOKUP(A681,'FBS input file'!A:L,10,0)&amp;"0123456789")),ROW(INDIRECT("1:20")))),0),0)</f>
        <v>0</v>
      </c>
      <c r="K681" t="str" cm="1">
        <f t="array" ref="K681">_xlfn.IFS(ISNUMBER(SEARCH("*severe*",VLOOKUP(A681,'FBS input file'!A:M,10,0)))=TRUE,"Severe LB",ISNUMBER(SEARCH("*LB*",VLOOKUP(A681,'FBS input file'!A:M,10,0)))=TRUE,"LB",ISNUMBER(SEARCH("*LB*",VLOOKUP(A681,'FBS input file'!A:M,10,0)))=FALSE,"No")</f>
        <v>No</v>
      </c>
      <c r="L681" t="str" cm="1">
        <f t="array" ref="L681">IF(D681="Binding",IFERROR(_xlfn.IFS(AND(H681&gt;=$H$1,I681&gt;=$I$1),"Binding",AND(H681&gt;=$H$1,OR(J681&gt;=$J$1,K681="LB")),"Binding",AND(I681&gt;=$I$1,OR(J681&gt;=$J$1,K681="LB")),"Binding",K681="Severe LB","Binding"),"Not Binding"),"-")</f>
        <v>-</v>
      </c>
      <c r="M681">
        <f>IFERROR(_xlfn.NUMBERVALUE(VLOOKUP(A681,'FBS input file'!A:L,12,0)),"No")</f>
        <v>0</v>
      </c>
      <c r="N681" t="str">
        <f>VLOOKUP(A681,'All Plates'!A:K,3,0)</f>
        <v>Consistent Expert</v>
      </c>
      <c r="O681" t="str">
        <f>VLOOKUP(A681,'All Plates'!A:K,7,0)</f>
        <v>very high purity*</v>
      </c>
      <c r="P681">
        <f t="shared" si="31"/>
        <v>-10000</v>
      </c>
      <c r="Q681" s="53">
        <f t="shared" si="32"/>
        <v>0</v>
      </c>
    </row>
    <row r="682" spans="1:17" x14ac:dyDescent="0.25">
      <c r="A682" t="str">
        <f>'All Plates'!A681</f>
        <v>P8_A08</v>
      </c>
      <c r="B682" s="5" t="str">
        <f>'All Plates'!J681</f>
        <v>0110770264</v>
      </c>
      <c r="C682" t="s">
        <v>4899</v>
      </c>
      <c r="D682" t="str">
        <f>IFERROR('All Plates'!K681,"Not Binding")</f>
        <v>Not Binding</v>
      </c>
      <c r="E682" t="str">
        <f>IF(ISNUMBER(SEARCH("Waterlogsy",VLOOKUP(A682,'FBS input file'!A:I,9,0))),"Yes","No")</f>
        <v>No</v>
      </c>
      <c r="F682" t="str">
        <f>IF(ISNUMBER(SEARCH("T2",VLOOKUP(A682,'FBS input file'!A:I,9,0))),"Yes","No")</f>
        <v>No</v>
      </c>
      <c r="G682" t="str">
        <f>IF(ISNUMBER(SEARCH("1D",VLOOKUP(A682,'FBS input file'!A:I,9,0))),"Yes","No")</f>
        <v>No</v>
      </c>
      <c r="H682" s="57">
        <f>IFERROR(_xlfn.NUMBERVALUE(VLOOKUP(A682,'FBS input file'!A:M,13,0)),0)</f>
        <v>0</v>
      </c>
      <c r="I682" s="55">
        <f>IFERROR(_xlfn.NUMBERVALUE(VLOOKUP(A682,'FBS input file'!A:M,11,0)),0)</f>
        <v>0</v>
      </c>
      <c r="J682" s="76" cm="1">
        <f t="array" aca="1" ref="J682" ca="1">IFERROR(ROUND(LOOKUP(9.99999999999999E+307,--MID(VLOOKUP(A682,'FBS input file'!A:L,10,0),MIN(FIND({0,1,2,3,4,5,6,7,8,9},VLOOKUP(A682,'FBS input file'!A:L,10,0)&amp;"0123456789")),ROW(INDIRECT("1:20")))),0),0)</f>
        <v>0</v>
      </c>
      <c r="K682" t="str" cm="1">
        <f t="array" ref="K682">_xlfn.IFS(ISNUMBER(SEARCH("*severe*",VLOOKUP(A682,'FBS input file'!A:M,10,0)))=TRUE,"Severe LB",ISNUMBER(SEARCH("*LB*",VLOOKUP(A682,'FBS input file'!A:M,10,0)))=TRUE,"LB",ISNUMBER(SEARCH("*LB*",VLOOKUP(A682,'FBS input file'!A:M,10,0)))=FALSE,"No")</f>
        <v>No</v>
      </c>
      <c r="L682" t="str" cm="1">
        <f t="array" ref="L682">IF(D682="Binding",IFERROR(_xlfn.IFS(AND(H682&gt;=$H$1,I682&gt;=$I$1),"Binding",AND(H682&gt;=$H$1,OR(J682&gt;=$J$1,K682="LB")),"Binding",AND(I682&gt;=$I$1,OR(J682&gt;=$J$1,K682="LB")),"Binding",K682="Severe LB","Binding"),"Not Binding"),"-")</f>
        <v>-</v>
      </c>
      <c r="M682">
        <f>IFERROR(_xlfn.NUMBERVALUE(VLOOKUP(A682,'FBS input file'!A:L,12,0)),"No")</f>
        <v>0</v>
      </c>
      <c r="N682" t="str">
        <f>VLOOKUP(A682,'All Plates'!A:K,3,0)</f>
        <v>Consistent Expert</v>
      </c>
      <c r="O682" t="str">
        <f>VLOOKUP(A682,'All Plates'!A:K,7,0)</f>
        <v>very high purity*</v>
      </c>
      <c r="P682">
        <f t="shared" si="31"/>
        <v>-10000</v>
      </c>
      <c r="Q682" s="53">
        <f t="shared" si="32"/>
        <v>0</v>
      </c>
    </row>
    <row r="683" spans="1:17" x14ac:dyDescent="0.25">
      <c r="A683" t="str">
        <f>'All Plates'!A682</f>
        <v>P8_A09</v>
      </c>
      <c r="B683" s="5" t="str">
        <f>'All Plates'!J682</f>
        <v>0110770263</v>
      </c>
      <c r="C683" t="s">
        <v>4900</v>
      </c>
      <c r="D683" t="str">
        <f>IFERROR('All Plates'!K682,"Not Binding")</f>
        <v>Not Binding</v>
      </c>
      <c r="E683" t="str">
        <f>IF(ISNUMBER(SEARCH("Waterlogsy",VLOOKUP(A683,'FBS input file'!A:I,9,0))),"Yes","No")</f>
        <v>No</v>
      </c>
      <c r="F683" t="str">
        <f>IF(ISNUMBER(SEARCH("T2",VLOOKUP(A683,'FBS input file'!A:I,9,0))),"Yes","No")</f>
        <v>No</v>
      </c>
      <c r="G683" t="str">
        <f>IF(ISNUMBER(SEARCH("1D",VLOOKUP(A683,'FBS input file'!A:I,9,0))),"Yes","No")</f>
        <v>No</v>
      </c>
      <c r="H683" s="57">
        <f>IFERROR(_xlfn.NUMBERVALUE(VLOOKUP(A683,'FBS input file'!A:M,13,0)),0)</f>
        <v>0</v>
      </c>
      <c r="I683" s="55">
        <f>IFERROR(_xlfn.NUMBERVALUE(VLOOKUP(A683,'FBS input file'!A:M,11,0)),0)</f>
        <v>0</v>
      </c>
      <c r="J683" s="76" cm="1">
        <f t="array" aca="1" ref="J683" ca="1">IFERROR(ROUND(LOOKUP(9.99999999999999E+307,--MID(VLOOKUP(A683,'FBS input file'!A:L,10,0),MIN(FIND({0,1,2,3,4,5,6,7,8,9},VLOOKUP(A683,'FBS input file'!A:L,10,0)&amp;"0123456789")),ROW(INDIRECT("1:20")))),0),0)</f>
        <v>0</v>
      </c>
      <c r="K683" t="str" cm="1">
        <f t="array" ref="K683">_xlfn.IFS(ISNUMBER(SEARCH("*severe*",VLOOKUP(A683,'FBS input file'!A:M,10,0)))=TRUE,"Severe LB",ISNUMBER(SEARCH("*LB*",VLOOKUP(A683,'FBS input file'!A:M,10,0)))=TRUE,"LB",ISNUMBER(SEARCH("*LB*",VLOOKUP(A683,'FBS input file'!A:M,10,0)))=FALSE,"No")</f>
        <v>No</v>
      </c>
      <c r="L683" t="str" cm="1">
        <f t="array" ref="L683">IF(D683="Binding",IFERROR(_xlfn.IFS(AND(H683&gt;=$H$1,I683&gt;=$I$1),"Binding",AND(H683&gt;=$H$1,OR(J683&gt;=$J$1,K683="LB")),"Binding",AND(I683&gt;=$I$1,OR(J683&gt;=$J$1,K683="LB")),"Binding",K683="Severe LB","Binding"),"Not Binding"),"-")</f>
        <v>-</v>
      </c>
      <c r="M683">
        <f>IFERROR(_xlfn.NUMBERVALUE(VLOOKUP(A683,'FBS input file'!A:L,12,0)),"No")</f>
        <v>0</v>
      </c>
      <c r="N683" t="str">
        <f>VLOOKUP(A683,'All Plates'!A:K,3,0)</f>
        <v>Inconsistent Expert</v>
      </c>
      <c r="O683" t="str">
        <f>VLOOKUP(A683,'All Plates'!A:K,7,0)</f>
        <v>low solubility</v>
      </c>
      <c r="P683">
        <f t="shared" si="31"/>
        <v>-10000</v>
      </c>
      <c r="Q683" s="53">
        <f t="shared" si="32"/>
        <v>0</v>
      </c>
    </row>
    <row r="684" spans="1:17" x14ac:dyDescent="0.25">
      <c r="A684" t="str">
        <f>'All Plates'!A683</f>
        <v>P8_A10</v>
      </c>
      <c r="B684" s="5" t="str">
        <f>'All Plates'!J683</f>
        <v>0110770262</v>
      </c>
      <c r="C684" t="s">
        <v>4901</v>
      </c>
      <c r="D684" t="str">
        <f>IFERROR('All Plates'!K683,"Not Binding")</f>
        <v>Not Binding</v>
      </c>
      <c r="E684" t="str">
        <f>IF(ISNUMBER(SEARCH("Waterlogsy",VLOOKUP(A684,'FBS input file'!A:I,9,0))),"Yes","No")</f>
        <v>No</v>
      </c>
      <c r="F684" t="str">
        <f>IF(ISNUMBER(SEARCH("T2",VLOOKUP(A684,'FBS input file'!A:I,9,0))),"Yes","No")</f>
        <v>No</v>
      </c>
      <c r="G684" t="str">
        <f>IF(ISNUMBER(SEARCH("1D",VLOOKUP(A684,'FBS input file'!A:I,9,0))),"Yes","No")</f>
        <v>No</v>
      </c>
      <c r="H684" s="57">
        <f>IFERROR(_xlfn.NUMBERVALUE(VLOOKUP(A684,'FBS input file'!A:M,13,0)),0)</f>
        <v>0</v>
      </c>
      <c r="I684" s="55">
        <f>IFERROR(_xlfn.NUMBERVALUE(VLOOKUP(A684,'FBS input file'!A:M,11,0)),0)</f>
        <v>0</v>
      </c>
      <c r="J684" s="76" cm="1">
        <f t="array" aca="1" ref="J684" ca="1">IFERROR(ROUND(LOOKUP(9.99999999999999E+307,--MID(VLOOKUP(A684,'FBS input file'!A:L,10,0),MIN(FIND({0,1,2,3,4,5,6,7,8,9},VLOOKUP(A684,'FBS input file'!A:L,10,0)&amp;"0123456789")),ROW(INDIRECT("1:20")))),0),0)</f>
        <v>0</v>
      </c>
      <c r="K684" t="str" cm="1">
        <f t="array" ref="K684">_xlfn.IFS(ISNUMBER(SEARCH("*severe*",VLOOKUP(A684,'FBS input file'!A:M,10,0)))=TRUE,"Severe LB",ISNUMBER(SEARCH("*LB*",VLOOKUP(A684,'FBS input file'!A:M,10,0)))=TRUE,"LB",ISNUMBER(SEARCH("*LB*",VLOOKUP(A684,'FBS input file'!A:M,10,0)))=FALSE,"No")</f>
        <v>No</v>
      </c>
      <c r="L684" t="str" cm="1">
        <f t="array" ref="L684">IF(D684="Binding",IFERROR(_xlfn.IFS(AND(H684&gt;=$H$1,I684&gt;=$I$1),"Binding",AND(H684&gt;=$H$1,OR(J684&gt;=$J$1,K684="LB")),"Binding",AND(I684&gt;=$I$1,OR(J684&gt;=$J$1,K684="LB")),"Binding",K684="Severe LB","Binding"),"Not Binding"),"-")</f>
        <v>-</v>
      </c>
      <c r="M684">
        <f>IFERROR(_xlfn.NUMBERVALUE(VLOOKUP(A684,'FBS input file'!A:L,12,0)),"No")</f>
        <v>0</v>
      </c>
      <c r="N684" t="str">
        <f>VLOOKUP(A684,'All Plates'!A:K,3,0)</f>
        <v>Consistent Expert</v>
      </c>
      <c r="O684" t="str">
        <f>VLOOKUP(A684,'All Plates'!A:K,7,0)</f>
        <v>medium purity*</v>
      </c>
      <c r="P684">
        <f t="shared" si="31"/>
        <v>-10000</v>
      </c>
      <c r="Q684" s="53">
        <f t="shared" si="32"/>
        <v>0</v>
      </c>
    </row>
    <row r="685" spans="1:17" x14ac:dyDescent="0.25">
      <c r="A685" t="str">
        <f>'All Plates'!A684</f>
        <v>P8_A11</v>
      </c>
      <c r="B685" s="5" t="str">
        <f>'All Plates'!J684</f>
        <v>0110770261</v>
      </c>
      <c r="C685" t="s">
        <v>4902</v>
      </c>
      <c r="D685" t="str">
        <f>IFERROR('All Plates'!K684,"Not Binding")</f>
        <v>Not Binding</v>
      </c>
      <c r="E685" t="str">
        <f>IF(ISNUMBER(SEARCH("Waterlogsy",VLOOKUP(A685,'FBS input file'!A:I,9,0))),"Yes","No")</f>
        <v>No</v>
      </c>
      <c r="F685" t="str">
        <f>IF(ISNUMBER(SEARCH("T2",VLOOKUP(A685,'FBS input file'!A:I,9,0))),"Yes","No")</f>
        <v>No</v>
      </c>
      <c r="G685" t="str">
        <f>IF(ISNUMBER(SEARCH("1D",VLOOKUP(A685,'FBS input file'!A:I,9,0))),"Yes","No")</f>
        <v>No</v>
      </c>
      <c r="H685" s="57">
        <f>IFERROR(_xlfn.NUMBERVALUE(VLOOKUP(A685,'FBS input file'!A:M,13,0)),0)</f>
        <v>0</v>
      </c>
      <c r="I685" s="55">
        <f>IFERROR(_xlfn.NUMBERVALUE(VLOOKUP(A685,'FBS input file'!A:M,11,0)),0)</f>
        <v>0</v>
      </c>
      <c r="J685" s="76" cm="1">
        <f t="array" aca="1" ref="J685" ca="1">IFERROR(ROUND(LOOKUP(9.99999999999999E+307,--MID(VLOOKUP(A685,'FBS input file'!A:L,10,0),MIN(FIND({0,1,2,3,4,5,6,7,8,9},VLOOKUP(A685,'FBS input file'!A:L,10,0)&amp;"0123456789")),ROW(INDIRECT("1:20")))),0),0)</f>
        <v>0</v>
      </c>
      <c r="K685" t="str" cm="1">
        <f t="array" ref="K685">_xlfn.IFS(ISNUMBER(SEARCH("*severe*",VLOOKUP(A685,'FBS input file'!A:M,10,0)))=TRUE,"Severe LB",ISNUMBER(SEARCH("*LB*",VLOOKUP(A685,'FBS input file'!A:M,10,0)))=TRUE,"LB",ISNUMBER(SEARCH("*LB*",VLOOKUP(A685,'FBS input file'!A:M,10,0)))=FALSE,"No")</f>
        <v>No</v>
      </c>
      <c r="L685" t="str" cm="1">
        <f t="array" ref="L685">IF(D685="Binding",IFERROR(_xlfn.IFS(AND(H685&gt;=$H$1,I685&gt;=$I$1),"Binding",AND(H685&gt;=$H$1,OR(J685&gt;=$J$1,K685="LB")),"Binding",AND(I685&gt;=$I$1,OR(J685&gt;=$J$1,K685="LB")),"Binding",K685="Severe LB","Binding"),"Not Binding"),"-")</f>
        <v>-</v>
      </c>
      <c r="M685">
        <f>IFERROR(_xlfn.NUMBERVALUE(VLOOKUP(A685,'FBS input file'!A:L,12,0)),"No")</f>
        <v>0</v>
      </c>
      <c r="N685" t="str">
        <f>VLOOKUP(A685,'All Plates'!A:K,3,0)</f>
        <v>Inconsistent Expert</v>
      </c>
      <c r="O685" t="str">
        <f>VLOOKUP(A685,'All Plates'!A:K,7,0)</f>
        <v>low solubility</v>
      </c>
      <c r="P685">
        <f t="shared" si="31"/>
        <v>-10000</v>
      </c>
      <c r="Q685" s="53">
        <f t="shared" si="32"/>
        <v>0</v>
      </c>
    </row>
    <row r="686" spans="1:17" x14ac:dyDescent="0.25">
      <c r="A686" t="str">
        <f>'All Plates'!A685</f>
        <v>P8_A12</v>
      </c>
      <c r="B686" s="5" t="str">
        <f>'All Plates'!J685</f>
        <v>0110770260</v>
      </c>
      <c r="C686" t="s">
        <v>4903</v>
      </c>
      <c r="D686" t="str">
        <f>IFERROR('All Plates'!K685,"Not Binding")</f>
        <v>Not Binding</v>
      </c>
      <c r="E686" t="str">
        <f>IF(ISNUMBER(SEARCH("Waterlogsy",VLOOKUP(A686,'FBS input file'!A:I,9,0))),"Yes","No")</f>
        <v>No</v>
      </c>
      <c r="F686" t="str">
        <f>IF(ISNUMBER(SEARCH("T2",VLOOKUP(A686,'FBS input file'!A:I,9,0))),"Yes","No")</f>
        <v>No</v>
      </c>
      <c r="G686" t="str">
        <f>IF(ISNUMBER(SEARCH("1D",VLOOKUP(A686,'FBS input file'!A:I,9,0))),"Yes","No")</f>
        <v>No</v>
      </c>
      <c r="H686" s="57">
        <f>IFERROR(_xlfn.NUMBERVALUE(VLOOKUP(A686,'FBS input file'!A:M,13,0)),0)</f>
        <v>0</v>
      </c>
      <c r="I686" s="55">
        <f>IFERROR(_xlfn.NUMBERVALUE(VLOOKUP(A686,'FBS input file'!A:M,11,0)),0)</f>
        <v>0</v>
      </c>
      <c r="J686" s="76" cm="1">
        <f t="array" aca="1" ref="J686" ca="1">IFERROR(ROUND(LOOKUP(9.99999999999999E+307,--MID(VLOOKUP(A686,'FBS input file'!A:L,10,0),MIN(FIND({0,1,2,3,4,5,6,7,8,9},VLOOKUP(A686,'FBS input file'!A:L,10,0)&amp;"0123456789")),ROW(INDIRECT("1:20")))),0),0)</f>
        <v>0</v>
      </c>
      <c r="K686" t="str" cm="1">
        <f t="array" ref="K686">_xlfn.IFS(ISNUMBER(SEARCH("*severe*",VLOOKUP(A686,'FBS input file'!A:M,10,0)))=TRUE,"Severe LB",ISNUMBER(SEARCH("*LB*",VLOOKUP(A686,'FBS input file'!A:M,10,0)))=TRUE,"LB",ISNUMBER(SEARCH("*LB*",VLOOKUP(A686,'FBS input file'!A:M,10,0)))=FALSE,"No")</f>
        <v>No</v>
      </c>
      <c r="L686" t="str" cm="1">
        <f t="array" ref="L686">IF(D686="Binding",IFERROR(_xlfn.IFS(AND(H686&gt;=$H$1,I686&gt;=$I$1),"Binding",AND(H686&gt;=$H$1,OR(J686&gt;=$J$1,K686="LB")),"Binding",AND(I686&gt;=$I$1,OR(J686&gt;=$J$1,K686="LB")),"Binding",K686="Severe LB","Binding"),"Not Binding"),"-")</f>
        <v>-</v>
      </c>
      <c r="M686">
        <f>IFERROR(_xlfn.NUMBERVALUE(VLOOKUP(A686,'FBS input file'!A:L,12,0)),"No")</f>
        <v>0</v>
      </c>
      <c r="N686" t="str">
        <f>VLOOKUP(A686,'All Plates'!A:K,3,0)</f>
        <v>Consistent Expert</v>
      </c>
      <c r="O686" t="str">
        <f>VLOOKUP(A686,'All Plates'!A:K,7,0)</f>
        <v>medium purity*</v>
      </c>
      <c r="P686">
        <f t="shared" si="31"/>
        <v>-10000</v>
      </c>
      <c r="Q686" s="53">
        <f t="shared" si="32"/>
        <v>0</v>
      </c>
    </row>
    <row r="687" spans="1:17" x14ac:dyDescent="0.25">
      <c r="A687" t="str">
        <f>'All Plates'!A686</f>
        <v>P8_B01</v>
      </c>
      <c r="B687" s="5" t="str">
        <f>'All Plates'!J686</f>
        <v>0110770248</v>
      </c>
      <c r="C687" t="s">
        <v>4904</v>
      </c>
      <c r="D687" t="str">
        <f>IFERROR('All Plates'!K686,"Not Binding")</f>
        <v>Not Binding</v>
      </c>
      <c r="E687" t="str">
        <f>IF(ISNUMBER(SEARCH("Waterlogsy",VLOOKUP(A687,'FBS input file'!A:I,9,0))),"Yes","No")</f>
        <v>No</v>
      </c>
      <c r="F687" t="str">
        <f>IF(ISNUMBER(SEARCH("T2",VLOOKUP(A687,'FBS input file'!A:I,9,0))),"Yes","No")</f>
        <v>No</v>
      </c>
      <c r="G687" t="str">
        <f>IF(ISNUMBER(SEARCH("1D",VLOOKUP(A687,'FBS input file'!A:I,9,0))),"Yes","No")</f>
        <v>No</v>
      </c>
      <c r="H687" s="57">
        <f>IFERROR(_xlfn.NUMBERVALUE(VLOOKUP(A687,'FBS input file'!A:M,13,0)),0)</f>
        <v>0</v>
      </c>
      <c r="I687" s="55">
        <f>IFERROR(_xlfn.NUMBERVALUE(VLOOKUP(A687,'FBS input file'!A:M,11,0)),0)</f>
        <v>0</v>
      </c>
      <c r="J687" s="76" cm="1">
        <f t="array" aca="1" ref="J687" ca="1">IFERROR(ROUND(LOOKUP(9.99999999999999E+307,--MID(VLOOKUP(A687,'FBS input file'!A:L,10,0),MIN(FIND({0,1,2,3,4,5,6,7,8,9},VLOOKUP(A687,'FBS input file'!A:L,10,0)&amp;"0123456789")),ROW(INDIRECT("1:20")))),0),0)</f>
        <v>0</v>
      </c>
      <c r="K687" t="str" cm="1">
        <f t="array" ref="K687">_xlfn.IFS(ISNUMBER(SEARCH("*severe*",VLOOKUP(A687,'FBS input file'!A:M,10,0)))=TRUE,"Severe LB",ISNUMBER(SEARCH("*LB*",VLOOKUP(A687,'FBS input file'!A:M,10,0)))=TRUE,"LB",ISNUMBER(SEARCH("*LB*",VLOOKUP(A687,'FBS input file'!A:M,10,0)))=FALSE,"No")</f>
        <v>No</v>
      </c>
      <c r="L687" t="str" cm="1">
        <f t="array" ref="L687">IF(D687="Binding",IFERROR(_xlfn.IFS(AND(H687&gt;=$H$1,I687&gt;=$I$1),"Binding",AND(H687&gt;=$H$1,OR(J687&gt;=$J$1,K687="LB")),"Binding",AND(I687&gt;=$I$1,OR(J687&gt;=$J$1,K687="LB")),"Binding",K687="Severe LB","Binding"),"Not Binding"),"-")</f>
        <v>-</v>
      </c>
      <c r="M687">
        <f>IFERROR(_xlfn.NUMBERVALUE(VLOOKUP(A687,'FBS input file'!A:L,12,0)),"No")</f>
        <v>0</v>
      </c>
      <c r="N687" t="str">
        <f>VLOOKUP(A687,'All Plates'!A:K,3,0)</f>
        <v>Consistent Expert</v>
      </c>
      <c r="O687" t="str">
        <f>VLOOKUP(A687,'All Plates'!A:K,7,0)</f>
        <v>medium purity*</v>
      </c>
      <c r="P687">
        <f t="shared" si="31"/>
        <v>-10000</v>
      </c>
      <c r="Q687" s="53">
        <f t="shared" si="32"/>
        <v>0</v>
      </c>
    </row>
    <row r="688" spans="1:17" x14ac:dyDescent="0.25">
      <c r="A688" t="str">
        <f>'All Plates'!A687</f>
        <v>P8_B02</v>
      </c>
      <c r="B688" s="5" t="str">
        <f>'All Plates'!J687</f>
        <v>0110769268</v>
      </c>
      <c r="C688" t="s">
        <v>4905</v>
      </c>
      <c r="D688" t="str">
        <f>IFERROR('All Plates'!K687,"Not Binding")</f>
        <v>Not Binding</v>
      </c>
      <c r="E688" t="str">
        <f>IF(ISNUMBER(SEARCH("Waterlogsy",VLOOKUP(A688,'FBS input file'!A:I,9,0))),"Yes","No")</f>
        <v>No</v>
      </c>
      <c r="F688" t="str">
        <f>IF(ISNUMBER(SEARCH("T2",VLOOKUP(A688,'FBS input file'!A:I,9,0))),"Yes","No")</f>
        <v>No</v>
      </c>
      <c r="G688" t="str">
        <f>IF(ISNUMBER(SEARCH("1D",VLOOKUP(A688,'FBS input file'!A:I,9,0))),"Yes","No")</f>
        <v>No</v>
      </c>
      <c r="H688" s="57">
        <f>IFERROR(_xlfn.NUMBERVALUE(VLOOKUP(A688,'FBS input file'!A:M,13,0)),0)</f>
        <v>0</v>
      </c>
      <c r="I688" s="55">
        <f>IFERROR(_xlfn.NUMBERVALUE(VLOOKUP(A688,'FBS input file'!A:M,11,0)),0)</f>
        <v>0</v>
      </c>
      <c r="J688" s="76" cm="1">
        <f t="array" aca="1" ref="J688" ca="1">IFERROR(ROUND(LOOKUP(9.99999999999999E+307,--MID(VLOOKUP(A688,'FBS input file'!A:L,10,0),MIN(FIND({0,1,2,3,4,5,6,7,8,9},VLOOKUP(A688,'FBS input file'!A:L,10,0)&amp;"0123456789")),ROW(INDIRECT("1:20")))),0),0)</f>
        <v>0</v>
      </c>
      <c r="K688" t="str" cm="1">
        <f t="array" ref="K688">_xlfn.IFS(ISNUMBER(SEARCH("*severe*",VLOOKUP(A688,'FBS input file'!A:M,10,0)))=TRUE,"Severe LB",ISNUMBER(SEARCH("*LB*",VLOOKUP(A688,'FBS input file'!A:M,10,0)))=TRUE,"LB",ISNUMBER(SEARCH("*LB*",VLOOKUP(A688,'FBS input file'!A:M,10,0)))=FALSE,"No")</f>
        <v>No</v>
      </c>
      <c r="L688" t="str" cm="1">
        <f t="array" ref="L688">IF(D688="Binding",IFERROR(_xlfn.IFS(AND(H688&gt;=$H$1,I688&gt;=$I$1),"Binding",AND(H688&gt;=$H$1,OR(J688&gt;=$J$1,K688="LB")),"Binding",AND(I688&gt;=$I$1,OR(J688&gt;=$J$1,K688="LB")),"Binding",K688="Severe LB","Binding"),"Not Binding"),"-")</f>
        <v>-</v>
      </c>
      <c r="M688">
        <f>IFERROR(_xlfn.NUMBERVALUE(VLOOKUP(A688,'FBS input file'!A:L,12,0)),"No")</f>
        <v>0</v>
      </c>
      <c r="N688" t="str">
        <f>VLOOKUP(A688,'All Plates'!A:K,3,0)</f>
        <v>Consistent Expert</v>
      </c>
      <c r="O688" t="str">
        <f>VLOOKUP(A688,'All Plates'!A:K,7,0)</f>
        <v>medium purity*</v>
      </c>
      <c r="P688">
        <f t="shared" si="31"/>
        <v>-10000</v>
      </c>
      <c r="Q688" s="53">
        <f t="shared" si="32"/>
        <v>0</v>
      </c>
    </row>
    <row r="689" spans="1:17" x14ac:dyDescent="0.25">
      <c r="A689" t="str">
        <f>'All Plates'!A688</f>
        <v>P8_B03</v>
      </c>
      <c r="B689" s="5" t="str">
        <f>'All Plates'!J688</f>
        <v>0110770250</v>
      </c>
      <c r="C689" t="s">
        <v>4906</v>
      </c>
      <c r="D689" t="str">
        <f>IFERROR('All Plates'!K688,"Not Binding")</f>
        <v>Not Binding</v>
      </c>
      <c r="E689" t="str">
        <f>IF(ISNUMBER(SEARCH("Waterlogsy",VLOOKUP(A689,'FBS input file'!A:I,9,0))),"Yes","No")</f>
        <v>No</v>
      </c>
      <c r="F689" t="str">
        <f>IF(ISNUMBER(SEARCH("T2",VLOOKUP(A689,'FBS input file'!A:I,9,0))),"Yes","No")</f>
        <v>No</v>
      </c>
      <c r="G689" t="str">
        <f>IF(ISNUMBER(SEARCH("1D",VLOOKUP(A689,'FBS input file'!A:I,9,0))),"Yes","No")</f>
        <v>No</v>
      </c>
      <c r="H689" s="57">
        <f>IFERROR(_xlfn.NUMBERVALUE(VLOOKUP(A689,'FBS input file'!A:M,13,0)),0)</f>
        <v>0</v>
      </c>
      <c r="I689" s="55">
        <f>IFERROR(_xlfn.NUMBERVALUE(VLOOKUP(A689,'FBS input file'!A:M,11,0)),0)</f>
        <v>0</v>
      </c>
      <c r="J689" s="76" cm="1">
        <f t="array" aca="1" ref="J689" ca="1">IFERROR(ROUND(LOOKUP(9.99999999999999E+307,--MID(VLOOKUP(A689,'FBS input file'!A:L,10,0),MIN(FIND({0,1,2,3,4,5,6,7,8,9},VLOOKUP(A689,'FBS input file'!A:L,10,0)&amp;"0123456789")),ROW(INDIRECT("1:20")))),0),0)</f>
        <v>0</v>
      </c>
      <c r="K689" t="str" cm="1">
        <f t="array" ref="K689">_xlfn.IFS(ISNUMBER(SEARCH("*severe*",VLOOKUP(A689,'FBS input file'!A:M,10,0)))=TRUE,"Severe LB",ISNUMBER(SEARCH("*LB*",VLOOKUP(A689,'FBS input file'!A:M,10,0)))=TRUE,"LB",ISNUMBER(SEARCH("*LB*",VLOOKUP(A689,'FBS input file'!A:M,10,0)))=FALSE,"No")</f>
        <v>No</v>
      </c>
      <c r="L689" t="str" cm="1">
        <f t="array" ref="L689">IF(D689="Binding",IFERROR(_xlfn.IFS(AND(H689&gt;=$H$1,I689&gt;=$I$1),"Binding",AND(H689&gt;=$H$1,OR(J689&gt;=$J$1,K689="LB")),"Binding",AND(I689&gt;=$I$1,OR(J689&gt;=$J$1,K689="LB")),"Binding",K689="Severe LB","Binding"),"Not Binding"),"-")</f>
        <v>-</v>
      </c>
      <c r="M689">
        <f>IFERROR(_xlfn.NUMBERVALUE(VLOOKUP(A689,'FBS input file'!A:L,12,0)),"No")</f>
        <v>0</v>
      </c>
      <c r="N689" t="str">
        <f>VLOOKUP(A689,'All Plates'!A:K,3,0)</f>
        <v>Consistent Expert</v>
      </c>
      <c r="O689" t="str">
        <f>VLOOKUP(A689,'All Plates'!A:K,7,0)</f>
        <v>medium purity*</v>
      </c>
      <c r="P689">
        <f t="shared" si="31"/>
        <v>-10000</v>
      </c>
      <c r="Q689" s="53">
        <f t="shared" si="32"/>
        <v>0</v>
      </c>
    </row>
    <row r="690" spans="1:17" x14ac:dyDescent="0.25">
      <c r="A690" t="str">
        <f>'All Plates'!A689</f>
        <v>P8_B04</v>
      </c>
      <c r="B690" s="5" t="str">
        <f>'All Plates'!J689</f>
        <v>0110770251</v>
      </c>
      <c r="C690" t="s">
        <v>4907</v>
      </c>
      <c r="D690" t="str">
        <f>IFERROR('All Plates'!K689,"Not Binding")</f>
        <v>Not Binding</v>
      </c>
      <c r="E690" t="str">
        <f>IF(ISNUMBER(SEARCH("Waterlogsy",VLOOKUP(A690,'FBS input file'!A:I,9,0))),"Yes","No")</f>
        <v>No</v>
      </c>
      <c r="F690" t="str">
        <f>IF(ISNUMBER(SEARCH("T2",VLOOKUP(A690,'FBS input file'!A:I,9,0))),"Yes","No")</f>
        <v>No</v>
      </c>
      <c r="G690" t="str">
        <f>IF(ISNUMBER(SEARCH("1D",VLOOKUP(A690,'FBS input file'!A:I,9,0))),"Yes","No")</f>
        <v>No</v>
      </c>
      <c r="H690" s="57">
        <f>IFERROR(_xlfn.NUMBERVALUE(VLOOKUP(A690,'FBS input file'!A:M,13,0)),0)</f>
        <v>0</v>
      </c>
      <c r="I690" s="55">
        <f>IFERROR(_xlfn.NUMBERVALUE(VLOOKUP(A690,'FBS input file'!A:M,11,0)),0)</f>
        <v>0</v>
      </c>
      <c r="J690" s="76" cm="1">
        <f t="array" aca="1" ref="J690" ca="1">IFERROR(ROUND(LOOKUP(9.99999999999999E+307,--MID(VLOOKUP(A690,'FBS input file'!A:L,10,0),MIN(FIND({0,1,2,3,4,5,6,7,8,9},VLOOKUP(A690,'FBS input file'!A:L,10,0)&amp;"0123456789")),ROW(INDIRECT("1:20")))),0),0)</f>
        <v>0</v>
      </c>
      <c r="K690" t="str" cm="1">
        <f t="array" ref="K690">_xlfn.IFS(ISNUMBER(SEARCH("*severe*",VLOOKUP(A690,'FBS input file'!A:M,10,0)))=TRUE,"Severe LB",ISNUMBER(SEARCH("*LB*",VLOOKUP(A690,'FBS input file'!A:M,10,0)))=TRUE,"LB",ISNUMBER(SEARCH("*LB*",VLOOKUP(A690,'FBS input file'!A:M,10,0)))=FALSE,"No")</f>
        <v>No</v>
      </c>
      <c r="L690" t="str" cm="1">
        <f t="array" ref="L690">IF(D690="Binding",IFERROR(_xlfn.IFS(AND(H690&gt;=$H$1,I690&gt;=$I$1),"Binding",AND(H690&gt;=$H$1,OR(J690&gt;=$J$1,K690="LB")),"Binding",AND(I690&gt;=$I$1,OR(J690&gt;=$J$1,K690="LB")),"Binding",K690="Severe LB","Binding"),"Not Binding"),"-")</f>
        <v>-</v>
      </c>
      <c r="M690">
        <f>IFERROR(_xlfn.NUMBERVALUE(VLOOKUP(A690,'FBS input file'!A:L,12,0)),"No")</f>
        <v>0</v>
      </c>
      <c r="N690" t="str">
        <f>VLOOKUP(A690,'All Plates'!A:K,3,0)</f>
        <v>Consistent Expert</v>
      </c>
      <c r="O690" t="str">
        <f>VLOOKUP(A690,'All Plates'!A:K,7,0)</f>
        <v>high purity*</v>
      </c>
      <c r="P690">
        <f t="shared" si="31"/>
        <v>-10000</v>
      </c>
      <c r="Q690" s="53">
        <f t="shared" si="32"/>
        <v>0</v>
      </c>
    </row>
    <row r="691" spans="1:17" x14ac:dyDescent="0.25">
      <c r="A691" t="str">
        <f>'All Plates'!A690</f>
        <v>P8_B05</v>
      </c>
      <c r="B691" s="5" t="str">
        <f>'All Plates'!J690</f>
        <v>0110769283</v>
      </c>
      <c r="C691" t="s">
        <v>4908</v>
      </c>
      <c r="D691" t="str">
        <f>IFERROR('All Plates'!K690,"Not Binding")</f>
        <v>Not Binding</v>
      </c>
      <c r="E691" t="str">
        <f>IF(ISNUMBER(SEARCH("Waterlogsy",VLOOKUP(A691,'FBS input file'!A:I,9,0))),"Yes","No")</f>
        <v>No</v>
      </c>
      <c r="F691" t="str">
        <f>IF(ISNUMBER(SEARCH("T2",VLOOKUP(A691,'FBS input file'!A:I,9,0))),"Yes","No")</f>
        <v>No</v>
      </c>
      <c r="G691" t="str">
        <f>IF(ISNUMBER(SEARCH("1D",VLOOKUP(A691,'FBS input file'!A:I,9,0))),"Yes","No")</f>
        <v>No</v>
      </c>
      <c r="H691" s="57">
        <f>IFERROR(_xlfn.NUMBERVALUE(VLOOKUP(A691,'FBS input file'!A:M,13,0)),0)</f>
        <v>0</v>
      </c>
      <c r="I691" s="55">
        <f>IFERROR(_xlfn.NUMBERVALUE(VLOOKUP(A691,'FBS input file'!A:M,11,0)),0)</f>
        <v>0</v>
      </c>
      <c r="J691" s="76" cm="1">
        <f t="array" aca="1" ref="J691" ca="1">IFERROR(ROUND(LOOKUP(9.99999999999999E+307,--MID(VLOOKUP(A691,'FBS input file'!A:L,10,0),MIN(FIND({0,1,2,3,4,5,6,7,8,9},VLOOKUP(A691,'FBS input file'!A:L,10,0)&amp;"0123456789")),ROW(INDIRECT("1:20")))),0),0)</f>
        <v>0</v>
      </c>
      <c r="K691" t="str" cm="1">
        <f t="array" ref="K691">_xlfn.IFS(ISNUMBER(SEARCH("*severe*",VLOOKUP(A691,'FBS input file'!A:M,10,0)))=TRUE,"Severe LB",ISNUMBER(SEARCH("*LB*",VLOOKUP(A691,'FBS input file'!A:M,10,0)))=TRUE,"LB",ISNUMBER(SEARCH("*LB*",VLOOKUP(A691,'FBS input file'!A:M,10,0)))=FALSE,"No")</f>
        <v>No</v>
      </c>
      <c r="L691" t="str" cm="1">
        <f t="array" ref="L691">IF(D691="Binding",IFERROR(_xlfn.IFS(AND(H691&gt;=$H$1,I691&gt;=$I$1),"Binding",AND(H691&gt;=$H$1,OR(J691&gt;=$J$1,K691="LB")),"Binding",AND(I691&gt;=$I$1,OR(J691&gt;=$J$1,K691="LB")),"Binding",K691="Severe LB","Binding"),"Not Binding"),"-")</f>
        <v>-</v>
      </c>
      <c r="M691">
        <f>IFERROR(_xlfn.NUMBERVALUE(VLOOKUP(A691,'FBS input file'!A:L,12,0)),"No")</f>
        <v>0</v>
      </c>
      <c r="N691" t="str">
        <f>VLOOKUP(A691,'All Plates'!A:K,3,0)</f>
        <v>Consistent Expert</v>
      </c>
      <c r="O691" t="str">
        <f>VLOOKUP(A691,'All Plates'!A:K,7,0)</f>
        <v>medium purity*</v>
      </c>
      <c r="P691">
        <f t="shared" si="31"/>
        <v>-10000</v>
      </c>
      <c r="Q691" s="53">
        <f t="shared" si="32"/>
        <v>0</v>
      </c>
    </row>
    <row r="692" spans="1:17" x14ac:dyDescent="0.25">
      <c r="A692" t="str">
        <f>'All Plates'!A691</f>
        <v>P8_B06</v>
      </c>
      <c r="B692" s="5" t="str">
        <f>'All Plates'!J691</f>
        <v>0110770253</v>
      </c>
      <c r="C692" t="s">
        <v>4909</v>
      </c>
      <c r="D692" t="str">
        <f>IFERROR('All Plates'!K691,"Not Binding")</f>
        <v>Not Binding</v>
      </c>
      <c r="E692" t="str">
        <f>IF(ISNUMBER(SEARCH("Waterlogsy",VLOOKUP(A692,'FBS input file'!A:I,9,0))),"Yes","No")</f>
        <v>No</v>
      </c>
      <c r="F692" t="str">
        <f>IF(ISNUMBER(SEARCH("T2",VLOOKUP(A692,'FBS input file'!A:I,9,0))),"Yes","No")</f>
        <v>No</v>
      </c>
      <c r="G692" t="str">
        <f>IF(ISNUMBER(SEARCH("1D",VLOOKUP(A692,'FBS input file'!A:I,9,0))),"Yes","No")</f>
        <v>No</v>
      </c>
      <c r="H692" s="57">
        <f>IFERROR(_xlfn.NUMBERVALUE(VLOOKUP(A692,'FBS input file'!A:M,13,0)),0)</f>
        <v>0</v>
      </c>
      <c r="I692" s="55">
        <f>IFERROR(_xlfn.NUMBERVALUE(VLOOKUP(A692,'FBS input file'!A:M,11,0)),0)</f>
        <v>0</v>
      </c>
      <c r="J692" s="76" cm="1">
        <f t="array" aca="1" ref="J692" ca="1">IFERROR(ROUND(LOOKUP(9.99999999999999E+307,--MID(VLOOKUP(A692,'FBS input file'!A:L,10,0),MIN(FIND({0,1,2,3,4,5,6,7,8,9},VLOOKUP(A692,'FBS input file'!A:L,10,0)&amp;"0123456789")),ROW(INDIRECT("1:20")))),0),0)</f>
        <v>0</v>
      </c>
      <c r="K692" t="str" cm="1">
        <f t="array" ref="K692">_xlfn.IFS(ISNUMBER(SEARCH("*severe*",VLOOKUP(A692,'FBS input file'!A:M,10,0)))=TRUE,"Severe LB",ISNUMBER(SEARCH("*LB*",VLOOKUP(A692,'FBS input file'!A:M,10,0)))=TRUE,"LB",ISNUMBER(SEARCH("*LB*",VLOOKUP(A692,'FBS input file'!A:M,10,0)))=FALSE,"No")</f>
        <v>No</v>
      </c>
      <c r="L692" t="str" cm="1">
        <f t="array" ref="L692">IF(D692="Binding",IFERROR(_xlfn.IFS(AND(H692&gt;=$H$1,I692&gt;=$I$1),"Binding",AND(H692&gt;=$H$1,OR(J692&gt;=$J$1,K692="LB")),"Binding",AND(I692&gt;=$I$1,OR(J692&gt;=$J$1,K692="LB")),"Binding",K692="Severe LB","Binding"),"Not Binding"),"-")</f>
        <v>-</v>
      </c>
      <c r="M692">
        <f>IFERROR(_xlfn.NUMBERVALUE(VLOOKUP(A692,'FBS input file'!A:L,12,0)),"No")</f>
        <v>0</v>
      </c>
      <c r="N692" t="str">
        <f>VLOOKUP(A692,'All Plates'!A:K,3,0)</f>
        <v>Consistent Expert</v>
      </c>
      <c r="O692" t="str">
        <f>VLOOKUP(A692,'All Plates'!A:K,7,0)</f>
        <v>addtional signals or too few signals</v>
      </c>
      <c r="P692">
        <f t="shared" si="31"/>
        <v>-10000</v>
      </c>
      <c r="Q692" s="53">
        <f t="shared" si="32"/>
        <v>0</v>
      </c>
    </row>
    <row r="693" spans="1:17" x14ac:dyDescent="0.25">
      <c r="A693" t="str">
        <f>'All Plates'!A692</f>
        <v>P8_B07</v>
      </c>
      <c r="B693" s="5" t="str">
        <f>'All Plates'!J692</f>
        <v>0110769292</v>
      </c>
      <c r="C693" t="s">
        <v>4910</v>
      </c>
      <c r="D693" t="str">
        <f>IFERROR('All Plates'!K692,"Not Binding")</f>
        <v>Not Binding</v>
      </c>
      <c r="E693" t="str">
        <f>IF(ISNUMBER(SEARCH("Waterlogsy",VLOOKUP(A693,'FBS input file'!A:I,9,0))),"Yes","No")</f>
        <v>No</v>
      </c>
      <c r="F693" t="str">
        <f>IF(ISNUMBER(SEARCH("T2",VLOOKUP(A693,'FBS input file'!A:I,9,0))),"Yes","No")</f>
        <v>No</v>
      </c>
      <c r="G693" t="str">
        <f>IF(ISNUMBER(SEARCH("1D",VLOOKUP(A693,'FBS input file'!A:I,9,0))),"Yes","No")</f>
        <v>No</v>
      </c>
      <c r="H693" s="57">
        <f>IFERROR(_xlfn.NUMBERVALUE(VLOOKUP(A693,'FBS input file'!A:M,13,0)),0)</f>
        <v>0</v>
      </c>
      <c r="I693" s="55">
        <f>IFERROR(_xlfn.NUMBERVALUE(VLOOKUP(A693,'FBS input file'!A:M,11,0)),0)</f>
        <v>0</v>
      </c>
      <c r="J693" s="76" cm="1">
        <f t="array" aca="1" ref="J693" ca="1">IFERROR(ROUND(LOOKUP(9.99999999999999E+307,--MID(VLOOKUP(A693,'FBS input file'!A:L,10,0),MIN(FIND({0,1,2,3,4,5,6,7,8,9},VLOOKUP(A693,'FBS input file'!A:L,10,0)&amp;"0123456789")),ROW(INDIRECT("1:20")))),0),0)</f>
        <v>0</v>
      </c>
      <c r="K693" t="str" cm="1">
        <f t="array" ref="K693">_xlfn.IFS(ISNUMBER(SEARCH("*severe*",VLOOKUP(A693,'FBS input file'!A:M,10,0)))=TRUE,"Severe LB",ISNUMBER(SEARCH("*LB*",VLOOKUP(A693,'FBS input file'!A:M,10,0)))=TRUE,"LB",ISNUMBER(SEARCH("*LB*",VLOOKUP(A693,'FBS input file'!A:M,10,0)))=FALSE,"No")</f>
        <v>No</v>
      </c>
      <c r="L693" t="str" cm="1">
        <f t="array" ref="L693">IF(D693="Binding",IFERROR(_xlfn.IFS(AND(H693&gt;=$H$1,I693&gt;=$I$1),"Binding",AND(H693&gt;=$H$1,OR(J693&gt;=$J$1,K693="LB")),"Binding",AND(I693&gt;=$I$1,OR(J693&gt;=$J$1,K693="LB")),"Binding",K693="Severe LB","Binding"),"Not Binding"),"-")</f>
        <v>-</v>
      </c>
      <c r="M693">
        <f>IFERROR(_xlfn.NUMBERVALUE(VLOOKUP(A693,'FBS input file'!A:L,12,0)),"No")</f>
        <v>0</v>
      </c>
      <c r="N693" t="str">
        <f>VLOOKUP(A693,'All Plates'!A:K,3,0)</f>
        <v>Inconsistent Expert</v>
      </c>
      <c r="O693" t="str">
        <f>VLOOKUP(A693,'All Plates'!A:K,7,0)</f>
        <v>low solubility</v>
      </c>
      <c r="P693">
        <f t="shared" si="31"/>
        <v>-10000</v>
      </c>
      <c r="Q693" s="53">
        <f t="shared" si="32"/>
        <v>0</v>
      </c>
    </row>
    <row r="694" spans="1:17" x14ac:dyDescent="0.25">
      <c r="A694" t="str">
        <f>'All Plates'!A693</f>
        <v>P8_B08</v>
      </c>
      <c r="B694" s="5" t="str">
        <f>'All Plates'!J693</f>
        <v>0110769269</v>
      </c>
      <c r="C694" t="s">
        <v>4911</v>
      </c>
      <c r="D694" t="str">
        <f>IFERROR('All Plates'!K693,"Not Binding")</f>
        <v>Not Binding</v>
      </c>
      <c r="E694" t="str">
        <f>IF(ISNUMBER(SEARCH("Waterlogsy",VLOOKUP(A694,'FBS input file'!A:I,9,0))),"Yes","No")</f>
        <v>No</v>
      </c>
      <c r="F694" t="str">
        <f>IF(ISNUMBER(SEARCH("T2",VLOOKUP(A694,'FBS input file'!A:I,9,0))),"Yes","No")</f>
        <v>No</v>
      </c>
      <c r="G694" t="str">
        <f>IF(ISNUMBER(SEARCH("1D",VLOOKUP(A694,'FBS input file'!A:I,9,0))),"Yes","No")</f>
        <v>No</v>
      </c>
      <c r="H694" s="57">
        <f>IFERROR(_xlfn.NUMBERVALUE(VLOOKUP(A694,'FBS input file'!A:M,13,0)),0)</f>
        <v>0</v>
      </c>
      <c r="I694" s="55">
        <f>IFERROR(_xlfn.NUMBERVALUE(VLOOKUP(A694,'FBS input file'!A:M,11,0)),0)</f>
        <v>0</v>
      </c>
      <c r="J694" s="76" cm="1">
        <f t="array" aca="1" ref="J694" ca="1">IFERROR(ROUND(LOOKUP(9.99999999999999E+307,--MID(VLOOKUP(A694,'FBS input file'!A:L,10,0),MIN(FIND({0,1,2,3,4,5,6,7,8,9},VLOOKUP(A694,'FBS input file'!A:L,10,0)&amp;"0123456789")),ROW(INDIRECT("1:20")))),0),0)</f>
        <v>0</v>
      </c>
      <c r="K694" t="str" cm="1">
        <f t="array" ref="K694">_xlfn.IFS(ISNUMBER(SEARCH("*severe*",VLOOKUP(A694,'FBS input file'!A:M,10,0)))=TRUE,"Severe LB",ISNUMBER(SEARCH("*LB*",VLOOKUP(A694,'FBS input file'!A:M,10,0)))=TRUE,"LB",ISNUMBER(SEARCH("*LB*",VLOOKUP(A694,'FBS input file'!A:M,10,0)))=FALSE,"No")</f>
        <v>No</v>
      </c>
      <c r="L694" t="str" cm="1">
        <f t="array" ref="L694">IF(D694="Binding",IFERROR(_xlfn.IFS(AND(H694&gt;=$H$1,I694&gt;=$I$1),"Binding",AND(H694&gt;=$H$1,OR(J694&gt;=$J$1,K694="LB")),"Binding",AND(I694&gt;=$I$1,OR(J694&gt;=$J$1,K694="LB")),"Binding",K694="Severe LB","Binding"),"Not Binding"),"-")</f>
        <v>-</v>
      </c>
      <c r="M694">
        <f>IFERROR(_xlfn.NUMBERVALUE(VLOOKUP(A694,'FBS input file'!A:L,12,0)),"No")</f>
        <v>0</v>
      </c>
      <c r="N694" t="str">
        <f>VLOOKUP(A694,'All Plates'!A:K,3,0)</f>
        <v>Consistent Expert</v>
      </c>
      <c r="O694" t="str">
        <f>VLOOKUP(A694,'All Plates'!A:K,7,0)</f>
        <v>medium purity*</v>
      </c>
      <c r="P694">
        <f t="shared" si="31"/>
        <v>-10000</v>
      </c>
      <c r="Q694" s="53">
        <f t="shared" si="32"/>
        <v>0</v>
      </c>
    </row>
    <row r="695" spans="1:17" x14ac:dyDescent="0.25">
      <c r="A695" t="str">
        <f>'All Plates'!A694</f>
        <v>P8_B09</v>
      </c>
      <c r="B695" s="5" t="str">
        <f>'All Plates'!J694</f>
        <v>0110769258</v>
      </c>
      <c r="C695" t="s">
        <v>4912</v>
      </c>
      <c r="D695" t="str">
        <f>IFERROR('All Plates'!K694,"Not Binding")</f>
        <v>Not Binding</v>
      </c>
      <c r="E695" t="str">
        <f>IF(ISNUMBER(SEARCH("Waterlogsy",VLOOKUP(A695,'FBS input file'!A:I,9,0))),"Yes","No")</f>
        <v>No</v>
      </c>
      <c r="F695" t="str">
        <f>IF(ISNUMBER(SEARCH("T2",VLOOKUP(A695,'FBS input file'!A:I,9,0))),"Yes","No")</f>
        <v>No</v>
      </c>
      <c r="G695" t="str">
        <f>IF(ISNUMBER(SEARCH("1D",VLOOKUP(A695,'FBS input file'!A:I,9,0))),"Yes","No")</f>
        <v>No</v>
      </c>
      <c r="H695" s="57">
        <f>IFERROR(_xlfn.NUMBERVALUE(VLOOKUP(A695,'FBS input file'!A:M,13,0)),0)</f>
        <v>0</v>
      </c>
      <c r="I695" s="55">
        <f>IFERROR(_xlfn.NUMBERVALUE(VLOOKUP(A695,'FBS input file'!A:M,11,0)),0)</f>
        <v>0</v>
      </c>
      <c r="J695" s="76" cm="1">
        <f t="array" aca="1" ref="J695" ca="1">IFERROR(ROUND(LOOKUP(9.99999999999999E+307,--MID(VLOOKUP(A695,'FBS input file'!A:L,10,0),MIN(FIND({0,1,2,3,4,5,6,7,8,9},VLOOKUP(A695,'FBS input file'!A:L,10,0)&amp;"0123456789")),ROW(INDIRECT("1:20")))),0),0)</f>
        <v>0</v>
      </c>
      <c r="K695" t="str" cm="1">
        <f t="array" ref="K695">_xlfn.IFS(ISNUMBER(SEARCH("*severe*",VLOOKUP(A695,'FBS input file'!A:M,10,0)))=TRUE,"Severe LB",ISNUMBER(SEARCH("*LB*",VLOOKUP(A695,'FBS input file'!A:M,10,0)))=TRUE,"LB",ISNUMBER(SEARCH("*LB*",VLOOKUP(A695,'FBS input file'!A:M,10,0)))=FALSE,"No")</f>
        <v>No</v>
      </c>
      <c r="L695" t="str" cm="1">
        <f t="array" ref="L695">IF(D695="Binding",IFERROR(_xlfn.IFS(AND(H695&gt;=$H$1,I695&gt;=$I$1),"Binding",AND(H695&gt;=$H$1,OR(J695&gt;=$J$1,K695="LB")),"Binding",AND(I695&gt;=$I$1,OR(J695&gt;=$J$1,K695="LB")),"Binding",K695="Severe LB","Binding"),"Not Binding"),"-")</f>
        <v>-</v>
      </c>
      <c r="M695">
        <f>IFERROR(_xlfn.NUMBERVALUE(VLOOKUP(A695,'FBS input file'!A:L,12,0)),"No")</f>
        <v>0</v>
      </c>
      <c r="N695" t="str">
        <f>VLOOKUP(A695,'All Plates'!A:K,3,0)</f>
        <v>Inconsistent Expert</v>
      </c>
      <c r="O695" t="str">
        <f>VLOOKUP(A695,'All Plates'!A:K,7,0)</f>
        <v>low solubility</v>
      </c>
      <c r="P695">
        <f t="shared" si="31"/>
        <v>-10000</v>
      </c>
      <c r="Q695" s="53">
        <f t="shared" si="32"/>
        <v>0</v>
      </c>
    </row>
    <row r="696" spans="1:17" x14ac:dyDescent="0.25">
      <c r="A696" t="str">
        <f>'All Plates'!A695</f>
        <v>P8_B10</v>
      </c>
      <c r="B696" s="5" t="str">
        <f>'All Plates'!J695</f>
        <v>0110770257</v>
      </c>
      <c r="C696" t="s">
        <v>4913</v>
      </c>
      <c r="D696" t="str">
        <f>IFERROR('All Plates'!K695,"Not Binding")</f>
        <v>Not Binding</v>
      </c>
      <c r="E696" t="str">
        <f>IF(ISNUMBER(SEARCH("Waterlogsy",VLOOKUP(A696,'FBS input file'!A:I,9,0))),"Yes","No")</f>
        <v>No</v>
      </c>
      <c r="F696" t="str">
        <f>IF(ISNUMBER(SEARCH("T2",VLOOKUP(A696,'FBS input file'!A:I,9,0))),"Yes","No")</f>
        <v>No</v>
      </c>
      <c r="G696" t="str">
        <f>IF(ISNUMBER(SEARCH("1D",VLOOKUP(A696,'FBS input file'!A:I,9,0))),"Yes","No")</f>
        <v>No</v>
      </c>
      <c r="H696" s="57">
        <f>IFERROR(_xlfn.NUMBERVALUE(VLOOKUP(A696,'FBS input file'!A:M,13,0)),0)</f>
        <v>0</v>
      </c>
      <c r="I696" s="55">
        <f>IFERROR(_xlfn.NUMBERVALUE(VLOOKUP(A696,'FBS input file'!A:M,11,0)),0)</f>
        <v>0</v>
      </c>
      <c r="J696" s="76" cm="1">
        <f t="array" aca="1" ref="J696" ca="1">IFERROR(ROUND(LOOKUP(9.99999999999999E+307,--MID(VLOOKUP(A696,'FBS input file'!A:L,10,0),MIN(FIND({0,1,2,3,4,5,6,7,8,9},VLOOKUP(A696,'FBS input file'!A:L,10,0)&amp;"0123456789")),ROW(INDIRECT("1:20")))),0),0)</f>
        <v>0</v>
      </c>
      <c r="K696" t="str" cm="1">
        <f t="array" ref="K696">_xlfn.IFS(ISNUMBER(SEARCH("*severe*",VLOOKUP(A696,'FBS input file'!A:M,10,0)))=TRUE,"Severe LB",ISNUMBER(SEARCH("*LB*",VLOOKUP(A696,'FBS input file'!A:M,10,0)))=TRUE,"LB",ISNUMBER(SEARCH("*LB*",VLOOKUP(A696,'FBS input file'!A:M,10,0)))=FALSE,"No")</f>
        <v>No</v>
      </c>
      <c r="L696" t="str" cm="1">
        <f t="array" ref="L696">IF(D696="Binding",IFERROR(_xlfn.IFS(AND(H696&gt;=$H$1,I696&gt;=$I$1),"Binding",AND(H696&gt;=$H$1,OR(J696&gt;=$J$1,K696="LB")),"Binding",AND(I696&gt;=$I$1,OR(J696&gt;=$J$1,K696="LB")),"Binding",K696="Severe LB","Binding"),"Not Binding"),"-")</f>
        <v>-</v>
      </c>
      <c r="M696">
        <f>IFERROR(_xlfn.NUMBERVALUE(VLOOKUP(A696,'FBS input file'!A:L,12,0)),"No")</f>
        <v>0</v>
      </c>
      <c r="N696" t="str">
        <f>VLOOKUP(A696,'All Plates'!A:K,3,0)</f>
        <v>Consistent Expert</v>
      </c>
      <c r="O696" t="str">
        <f>VLOOKUP(A696,'All Plates'!A:K,7,0)</f>
        <v>high purity</v>
      </c>
      <c r="P696">
        <f t="shared" si="31"/>
        <v>-10000</v>
      </c>
      <c r="Q696" s="53">
        <f t="shared" si="32"/>
        <v>0</v>
      </c>
    </row>
    <row r="697" spans="1:17" x14ac:dyDescent="0.25">
      <c r="A697" t="str">
        <f>'All Plates'!A696</f>
        <v>P8_B11</v>
      </c>
      <c r="B697" s="5" t="str">
        <f>'All Plates'!J696</f>
        <v>0110770258</v>
      </c>
      <c r="C697" t="s">
        <v>4914</v>
      </c>
      <c r="D697" t="str">
        <f>IFERROR('All Plates'!K696,"Not Binding")</f>
        <v>Not Binding</v>
      </c>
      <c r="E697" t="str">
        <f>IF(ISNUMBER(SEARCH("Waterlogsy",VLOOKUP(A697,'FBS input file'!A:I,9,0))),"Yes","No")</f>
        <v>No</v>
      </c>
      <c r="F697" t="str">
        <f>IF(ISNUMBER(SEARCH("T2",VLOOKUP(A697,'FBS input file'!A:I,9,0))),"Yes","No")</f>
        <v>No</v>
      </c>
      <c r="G697" t="str">
        <f>IF(ISNUMBER(SEARCH("1D",VLOOKUP(A697,'FBS input file'!A:I,9,0))),"Yes","No")</f>
        <v>No</v>
      </c>
      <c r="H697" s="57">
        <f>IFERROR(_xlfn.NUMBERVALUE(VLOOKUP(A697,'FBS input file'!A:M,13,0)),0)</f>
        <v>0</v>
      </c>
      <c r="I697" s="55">
        <f>IFERROR(_xlfn.NUMBERVALUE(VLOOKUP(A697,'FBS input file'!A:M,11,0)),0)</f>
        <v>0</v>
      </c>
      <c r="J697" s="76" cm="1">
        <f t="array" aca="1" ref="J697" ca="1">IFERROR(ROUND(LOOKUP(9.99999999999999E+307,--MID(VLOOKUP(A697,'FBS input file'!A:L,10,0),MIN(FIND({0,1,2,3,4,5,6,7,8,9},VLOOKUP(A697,'FBS input file'!A:L,10,0)&amp;"0123456789")),ROW(INDIRECT("1:20")))),0),0)</f>
        <v>0</v>
      </c>
      <c r="K697" t="str" cm="1">
        <f t="array" ref="K697">_xlfn.IFS(ISNUMBER(SEARCH("*severe*",VLOOKUP(A697,'FBS input file'!A:M,10,0)))=TRUE,"Severe LB",ISNUMBER(SEARCH("*LB*",VLOOKUP(A697,'FBS input file'!A:M,10,0)))=TRUE,"LB",ISNUMBER(SEARCH("*LB*",VLOOKUP(A697,'FBS input file'!A:M,10,0)))=FALSE,"No")</f>
        <v>No</v>
      </c>
      <c r="L697" t="str" cm="1">
        <f t="array" ref="L697">IF(D697="Binding",IFERROR(_xlfn.IFS(AND(H697&gt;=$H$1,I697&gt;=$I$1),"Binding",AND(H697&gt;=$H$1,OR(J697&gt;=$J$1,K697="LB")),"Binding",AND(I697&gt;=$I$1,OR(J697&gt;=$J$1,K697="LB")),"Binding",K697="Severe LB","Binding"),"Not Binding"),"-")</f>
        <v>-</v>
      </c>
      <c r="M697">
        <f>IFERROR(_xlfn.NUMBERVALUE(VLOOKUP(A697,'FBS input file'!A:L,12,0)),"No")</f>
        <v>0</v>
      </c>
      <c r="N697" t="str">
        <f>VLOOKUP(A697,'All Plates'!A:K,3,0)</f>
        <v>Consistent Expert</v>
      </c>
      <c r="O697" t="str">
        <f>VLOOKUP(A697,'All Plates'!A:K,7,0)</f>
        <v>very high purity*</v>
      </c>
      <c r="P697">
        <f t="shared" si="31"/>
        <v>-10000</v>
      </c>
      <c r="Q697" s="53">
        <f t="shared" si="32"/>
        <v>0</v>
      </c>
    </row>
    <row r="698" spans="1:17" x14ac:dyDescent="0.25">
      <c r="A698" t="str">
        <f>'All Plates'!A697</f>
        <v>P8_B12</v>
      </c>
      <c r="B698" s="5" t="str">
        <f>'All Plates'!J697</f>
        <v>0110770259</v>
      </c>
      <c r="C698" t="s">
        <v>4915</v>
      </c>
      <c r="D698" t="str">
        <f>IFERROR('All Plates'!K697,"Not Binding")</f>
        <v>Not Binding</v>
      </c>
      <c r="E698" t="str">
        <f>IF(ISNUMBER(SEARCH("Waterlogsy",VLOOKUP(A698,'FBS input file'!A:I,9,0))),"Yes","No")</f>
        <v>No</v>
      </c>
      <c r="F698" t="str">
        <f>IF(ISNUMBER(SEARCH("T2",VLOOKUP(A698,'FBS input file'!A:I,9,0))),"Yes","No")</f>
        <v>No</v>
      </c>
      <c r="G698" t="str">
        <f>IF(ISNUMBER(SEARCH("1D",VLOOKUP(A698,'FBS input file'!A:I,9,0))),"Yes","No")</f>
        <v>No</v>
      </c>
      <c r="H698" s="57">
        <f>IFERROR(_xlfn.NUMBERVALUE(VLOOKUP(A698,'FBS input file'!A:M,13,0)),0)</f>
        <v>0</v>
      </c>
      <c r="I698" s="55">
        <f>IFERROR(_xlfn.NUMBERVALUE(VLOOKUP(A698,'FBS input file'!A:M,11,0)),0)</f>
        <v>0</v>
      </c>
      <c r="J698" s="76" cm="1">
        <f t="array" aca="1" ref="J698" ca="1">IFERROR(ROUND(LOOKUP(9.99999999999999E+307,--MID(VLOOKUP(A698,'FBS input file'!A:L,10,0),MIN(FIND({0,1,2,3,4,5,6,7,8,9},VLOOKUP(A698,'FBS input file'!A:L,10,0)&amp;"0123456789")),ROW(INDIRECT("1:20")))),0),0)</f>
        <v>0</v>
      </c>
      <c r="K698" t="str" cm="1">
        <f t="array" ref="K698">_xlfn.IFS(ISNUMBER(SEARCH("*severe*",VLOOKUP(A698,'FBS input file'!A:M,10,0)))=TRUE,"Severe LB",ISNUMBER(SEARCH("*LB*",VLOOKUP(A698,'FBS input file'!A:M,10,0)))=TRUE,"LB",ISNUMBER(SEARCH("*LB*",VLOOKUP(A698,'FBS input file'!A:M,10,0)))=FALSE,"No")</f>
        <v>No</v>
      </c>
      <c r="L698" t="str" cm="1">
        <f t="array" ref="L698">IF(D698="Binding",IFERROR(_xlfn.IFS(AND(H698&gt;=$H$1,I698&gt;=$I$1),"Binding",AND(H698&gt;=$H$1,OR(J698&gt;=$J$1,K698="LB")),"Binding",AND(I698&gt;=$I$1,OR(J698&gt;=$J$1,K698="LB")),"Binding",K698="Severe LB","Binding"),"Not Binding"),"-")</f>
        <v>-</v>
      </c>
      <c r="M698">
        <f>IFERROR(_xlfn.NUMBERVALUE(VLOOKUP(A698,'FBS input file'!A:L,12,0)),"No")</f>
        <v>0</v>
      </c>
      <c r="N698" t="str">
        <f>VLOOKUP(A698,'All Plates'!A:K,3,0)</f>
        <v>Inconsistent Expert</v>
      </c>
      <c r="O698" t="str">
        <f>VLOOKUP(A698,'All Plates'!A:K,7,0)</f>
        <v>low solubility</v>
      </c>
      <c r="P698">
        <f t="shared" si="31"/>
        <v>-10000</v>
      </c>
      <c r="Q698" s="53">
        <f t="shared" si="32"/>
        <v>0</v>
      </c>
    </row>
    <row r="699" spans="1:17" x14ac:dyDescent="0.25">
      <c r="A699" t="str">
        <f>'All Plates'!A698</f>
        <v>P8_C01</v>
      </c>
      <c r="B699" s="5" t="str">
        <f>'All Plates'!J698</f>
        <v>0110770247</v>
      </c>
      <c r="C699" t="s">
        <v>4916</v>
      </c>
      <c r="D699" t="str">
        <f>IFERROR('All Plates'!K698,"Not Binding")</f>
        <v>Not Binding</v>
      </c>
      <c r="E699" t="str">
        <f>IF(ISNUMBER(SEARCH("Waterlogsy",VLOOKUP(A699,'FBS input file'!A:I,9,0))),"Yes","No")</f>
        <v>No</v>
      </c>
      <c r="F699" t="str">
        <f>IF(ISNUMBER(SEARCH("T2",VLOOKUP(A699,'FBS input file'!A:I,9,0))),"Yes","No")</f>
        <v>No</v>
      </c>
      <c r="G699" t="str">
        <f>IF(ISNUMBER(SEARCH("1D",VLOOKUP(A699,'FBS input file'!A:I,9,0))),"Yes","No")</f>
        <v>No</v>
      </c>
      <c r="H699" s="57">
        <f>IFERROR(_xlfn.NUMBERVALUE(VLOOKUP(A699,'FBS input file'!A:M,13,0)),0)</f>
        <v>0</v>
      </c>
      <c r="I699" s="55">
        <f>IFERROR(_xlfn.NUMBERVALUE(VLOOKUP(A699,'FBS input file'!A:M,11,0)),0)</f>
        <v>0</v>
      </c>
      <c r="J699" s="76" cm="1">
        <f t="array" aca="1" ref="J699" ca="1">IFERROR(ROUND(LOOKUP(9.99999999999999E+307,--MID(VLOOKUP(A699,'FBS input file'!A:L,10,0),MIN(FIND({0,1,2,3,4,5,6,7,8,9},VLOOKUP(A699,'FBS input file'!A:L,10,0)&amp;"0123456789")),ROW(INDIRECT("1:20")))),0),0)</f>
        <v>0</v>
      </c>
      <c r="K699" t="str" cm="1">
        <f t="array" ref="K699">_xlfn.IFS(ISNUMBER(SEARCH("*severe*",VLOOKUP(A699,'FBS input file'!A:M,10,0)))=TRUE,"Severe LB",ISNUMBER(SEARCH("*LB*",VLOOKUP(A699,'FBS input file'!A:M,10,0)))=TRUE,"LB",ISNUMBER(SEARCH("*LB*",VLOOKUP(A699,'FBS input file'!A:M,10,0)))=FALSE,"No")</f>
        <v>No</v>
      </c>
      <c r="L699" t="str" cm="1">
        <f t="array" ref="L699">IF(D699="Binding",IFERROR(_xlfn.IFS(AND(H699&gt;=$H$1,I699&gt;=$I$1),"Binding",AND(H699&gt;=$H$1,OR(J699&gt;=$J$1,K699="LB")),"Binding",AND(I699&gt;=$I$1,OR(J699&gt;=$J$1,K699="LB")),"Binding",K699="Severe LB","Binding"),"Not Binding"),"-")</f>
        <v>-</v>
      </c>
      <c r="M699">
        <f>IFERROR(_xlfn.NUMBERVALUE(VLOOKUP(A699,'FBS input file'!A:L,12,0)),"No")</f>
        <v>0</v>
      </c>
      <c r="N699" t="str">
        <f>VLOOKUP(A699,'All Plates'!A:K,3,0)</f>
        <v>Consistent Expert</v>
      </c>
      <c r="O699" t="str">
        <f>VLOOKUP(A699,'All Plates'!A:K,7,0)</f>
        <v>high purity</v>
      </c>
      <c r="P699">
        <f t="shared" si="31"/>
        <v>-10000</v>
      </c>
      <c r="Q699" s="53">
        <f t="shared" si="32"/>
        <v>0</v>
      </c>
    </row>
    <row r="700" spans="1:17" x14ac:dyDescent="0.25">
      <c r="A700" t="str">
        <f>'All Plates'!A699</f>
        <v>P8_C02</v>
      </c>
      <c r="B700" s="5" t="str">
        <f>'All Plates'!J699</f>
        <v>0110769259</v>
      </c>
      <c r="C700" t="s">
        <v>4917</v>
      </c>
      <c r="D700" t="str">
        <f>IFERROR('All Plates'!K699,"Not Binding")</f>
        <v>Not Binding</v>
      </c>
      <c r="E700" t="str">
        <f>IF(ISNUMBER(SEARCH("Waterlogsy",VLOOKUP(A700,'FBS input file'!A:I,9,0))),"Yes","No")</f>
        <v>No</v>
      </c>
      <c r="F700" t="str">
        <f>IF(ISNUMBER(SEARCH("T2",VLOOKUP(A700,'FBS input file'!A:I,9,0))),"Yes","No")</f>
        <v>No</v>
      </c>
      <c r="G700" t="str">
        <f>IF(ISNUMBER(SEARCH("1D",VLOOKUP(A700,'FBS input file'!A:I,9,0))),"Yes","No")</f>
        <v>No</v>
      </c>
      <c r="H700" s="57">
        <f>IFERROR(_xlfn.NUMBERVALUE(VLOOKUP(A700,'FBS input file'!A:M,13,0)),0)</f>
        <v>0</v>
      </c>
      <c r="I700" s="55">
        <f>IFERROR(_xlfn.NUMBERVALUE(VLOOKUP(A700,'FBS input file'!A:M,11,0)),0)</f>
        <v>0</v>
      </c>
      <c r="J700" s="76" cm="1">
        <f t="array" aca="1" ref="J700" ca="1">IFERROR(ROUND(LOOKUP(9.99999999999999E+307,--MID(VLOOKUP(A700,'FBS input file'!A:L,10,0),MIN(FIND({0,1,2,3,4,5,6,7,8,9},VLOOKUP(A700,'FBS input file'!A:L,10,0)&amp;"0123456789")),ROW(INDIRECT("1:20")))),0),0)</f>
        <v>0</v>
      </c>
      <c r="K700" t="str" cm="1">
        <f t="array" ref="K700">_xlfn.IFS(ISNUMBER(SEARCH("*severe*",VLOOKUP(A700,'FBS input file'!A:M,10,0)))=TRUE,"Severe LB",ISNUMBER(SEARCH("*LB*",VLOOKUP(A700,'FBS input file'!A:M,10,0)))=TRUE,"LB",ISNUMBER(SEARCH("*LB*",VLOOKUP(A700,'FBS input file'!A:M,10,0)))=FALSE,"No")</f>
        <v>No</v>
      </c>
      <c r="L700" t="str" cm="1">
        <f t="array" ref="L700">IF(D700="Binding",IFERROR(_xlfn.IFS(AND(H700&gt;=$H$1,I700&gt;=$I$1),"Binding",AND(H700&gt;=$H$1,OR(J700&gt;=$J$1,K700="LB")),"Binding",AND(I700&gt;=$I$1,OR(J700&gt;=$J$1,K700="LB")),"Binding",K700="Severe LB","Binding"),"Not Binding"),"-")</f>
        <v>-</v>
      </c>
      <c r="M700">
        <f>IFERROR(_xlfn.NUMBERVALUE(VLOOKUP(A700,'FBS input file'!A:L,12,0)),"No")</f>
        <v>0</v>
      </c>
      <c r="N700" t="str">
        <f>VLOOKUP(A700,'All Plates'!A:K,3,0)</f>
        <v>Consistent Expert</v>
      </c>
      <c r="O700" t="str">
        <f>VLOOKUP(A700,'All Plates'!A:K,7,0)</f>
        <v>high purity</v>
      </c>
      <c r="P700">
        <f t="shared" si="31"/>
        <v>-10000</v>
      </c>
      <c r="Q700" s="53">
        <f t="shared" si="32"/>
        <v>0</v>
      </c>
    </row>
    <row r="701" spans="1:17" x14ac:dyDescent="0.25">
      <c r="A701" t="str">
        <f>'All Plates'!A700</f>
        <v>P8_C03</v>
      </c>
      <c r="B701" s="5" t="str">
        <f>'All Plates'!J700</f>
        <v>0110770245</v>
      </c>
      <c r="C701" t="s">
        <v>4918</v>
      </c>
      <c r="D701" t="str">
        <f>IFERROR('All Plates'!K700,"Not Binding")</f>
        <v>Not Binding</v>
      </c>
      <c r="E701" t="str">
        <f>IF(ISNUMBER(SEARCH("Waterlogsy",VLOOKUP(A701,'FBS input file'!A:I,9,0))),"Yes","No")</f>
        <v>No</v>
      </c>
      <c r="F701" t="str">
        <f>IF(ISNUMBER(SEARCH("T2",VLOOKUP(A701,'FBS input file'!A:I,9,0))),"Yes","No")</f>
        <v>No</v>
      </c>
      <c r="G701" t="str">
        <f>IF(ISNUMBER(SEARCH("1D",VLOOKUP(A701,'FBS input file'!A:I,9,0))),"Yes","No")</f>
        <v>No</v>
      </c>
      <c r="H701" s="57">
        <f>IFERROR(_xlfn.NUMBERVALUE(VLOOKUP(A701,'FBS input file'!A:M,13,0)),0)</f>
        <v>0</v>
      </c>
      <c r="I701" s="55">
        <f>IFERROR(_xlfn.NUMBERVALUE(VLOOKUP(A701,'FBS input file'!A:M,11,0)),0)</f>
        <v>0</v>
      </c>
      <c r="J701" s="76" cm="1">
        <f t="array" aca="1" ref="J701" ca="1">IFERROR(ROUND(LOOKUP(9.99999999999999E+307,--MID(VLOOKUP(A701,'FBS input file'!A:L,10,0),MIN(FIND({0,1,2,3,4,5,6,7,8,9},VLOOKUP(A701,'FBS input file'!A:L,10,0)&amp;"0123456789")),ROW(INDIRECT("1:20")))),0),0)</f>
        <v>0</v>
      </c>
      <c r="K701" t="str" cm="1">
        <f t="array" ref="K701">_xlfn.IFS(ISNUMBER(SEARCH("*severe*",VLOOKUP(A701,'FBS input file'!A:M,10,0)))=TRUE,"Severe LB",ISNUMBER(SEARCH("*LB*",VLOOKUP(A701,'FBS input file'!A:M,10,0)))=TRUE,"LB",ISNUMBER(SEARCH("*LB*",VLOOKUP(A701,'FBS input file'!A:M,10,0)))=FALSE,"No")</f>
        <v>No</v>
      </c>
      <c r="L701" t="str" cm="1">
        <f t="array" ref="L701">IF(D701="Binding",IFERROR(_xlfn.IFS(AND(H701&gt;=$H$1,I701&gt;=$I$1),"Binding",AND(H701&gt;=$H$1,OR(J701&gt;=$J$1,K701="LB")),"Binding",AND(I701&gt;=$I$1,OR(J701&gt;=$J$1,K701="LB")),"Binding",K701="Severe LB","Binding"),"Not Binding"),"-")</f>
        <v>-</v>
      </c>
      <c r="M701">
        <f>IFERROR(_xlfn.NUMBERVALUE(VLOOKUP(A701,'FBS input file'!A:L,12,0)),"No")</f>
        <v>0</v>
      </c>
      <c r="N701" t="str">
        <f>VLOOKUP(A701,'All Plates'!A:K,3,0)</f>
        <v>Consistent Expert</v>
      </c>
      <c r="O701" t="str">
        <f>VLOOKUP(A701,'All Plates'!A:K,7,0)</f>
        <v>high purity*</v>
      </c>
      <c r="P701">
        <f t="shared" si="31"/>
        <v>-10000</v>
      </c>
      <c r="Q701" s="53">
        <f t="shared" si="32"/>
        <v>0</v>
      </c>
    </row>
    <row r="702" spans="1:17" x14ac:dyDescent="0.25">
      <c r="A702" t="str">
        <f>'All Plates'!A701</f>
        <v>P8_C04</v>
      </c>
      <c r="B702" s="5" t="str">
        <f>'All Plates'!J701</f>
        <v>0110770244</v>
      </c>
      <c r="C702" t="s">
        <v>4919</v>
      </c>
      <c r="D702" t="str">
        <f>IFERROR('All Plates'!K701,"Not Binding")</f>
        <v>Not Binding</v>
      </c>
      <c r="E702" t="str">
        <f>IF(ISNUMBER(SEARCH("Waterlogsy",VLOOKUP(A702,'FBS input file'!A:I,9,0))),"Yes","No")</f>
        <v>No</v>
      </c>
      <c r="F702" t="str">
        <f>IF(ISNUMBER(SEARCH("T2",VLOOKUP(A702,'FBS input file'!A:I,9,0))),"Yes","No")</f>
        <v>No</v>
      </c>
      <c r="G702" t="str">
        <f>IF(ISNUMBER(SEARCH("1D",VLOOKUP(A702,'FBS input file'!A:I,9,0))),"Yes","No")</f>
        <v>No</v>
      </c>
      <c r="H702" s="57">
        <f>IFERROR(_xlfn.NUMBERVALUE(VLOOKUP(A702,'FBS input file'!A:M,13,0)),0)</f>
        <v>0</v>
      </c>
      <c r="I702" s="55">
        <f>IFERROR(_xlfn.NUMBERVALUE(VLOOKUP(A702,'FBS input file'!A:M,11,0)),0)</f>
        <v>0</v>
      </c>
      <c r="J702" s="76" cm="1">
        <f t="array" aca="1" ref="J702" ca="1">IFERROR(ROUND(LOOKUP(9.99999999999999E+307,--MID(VLOOKUP(A702,'FBS input file'!A:L,10,0),MIN(FIND({0,1,2,3,4,5,6,7,8,9},VLOOKUP(A702,'FBS input file'!A:L,10,0)&amp;"0123456789")),ROW(INDIRECT("1:20")))),0),0)</f>
        <v>0</v>
      </c>
      <c r="K702" t="str" cm="1">
        <f t="array" ref="K702">_xlfn.IFS(ISNUMBER(SEARCH("*severe*",VLOOKUP(A702,'FBS input file'!A:M,10,0)))=TRUE,"Severe LB",ISNUMBER(SEARCH("*LB*",VLOOKUP(A702,'FBS input file'!A:M,10,0)))=TRUE,"LB",ISNUMBER(SEARCH("*LB*",VLOOKUP(A702,'FBS input file'!A:M,10,0)))=FALSE,"No")</f>
        <v>No</v>
      </c>
      <c r="L702" t="str" cm="1">
        <f t="array" ref="L702">IF(D702="Binding",IFERROR(_xlfn.IFS(AND(H702&gt;=$H$1,I702&gt;=$I$1),"Binding",AND(H702&gt;=$H$1,OR(J702&gt;=$J$1,K702="LB")),"Binding",AND(I702&gt;=$I$1,OR(J702&gt;=$J$1,K702="LB")),"Binding",K702="Severe LB","Binding"),"Not Binding"),"-")</f>
        <v>-</v>
      </c>
      <c r="M702">
        <f>IFERROR(_xlfn.NUMBERVALUE(VLOOKUP(A702,'FBS input file'!A:L,12,0)),"No")</f>
        <v>0</v>
      </c>
      <c r="N702" t="str">
        <f>VLOOKUP(A702,'All Plates'!A:K,3,0)</f>
        <v>Consistent Expert</v>
      </c>
      <c r="O702" t="str">
        <f>VLOOKUP(A702,'All Plates'!A:K,7,0)</f>
        <v>high purity</v>
      </c>
      <c r="P702">
        <f t="shared" si="31"/>
        <v>-10000</v>
      </c>
      <c r="Q702" s="53">
        <f t="shared" si="32"/>
        <v>0</v>
      </c>
    </row>
    <row r="703" spans="1:17" x14ac:dyDescent="0.25">
      <c r="A703" t="str">
        <f>'All Plates'!A702</f>
        <v>P8_C05</v>
      </c>
      <c r="B703" s="5" t="str">
        <f>'All Plates'!J702</f>
        <v>0110770243</v>
      </c>
      <c r="C703" t="s">
        <v>4920</v>
      </c>
      <c r="D703" t="str">
        <f>IFERROR('All Plates'!K702,"Not Binding")</f>
        <v>Not Binding</v>
      </c>
      <c r="E703" t="str">
        <f>IF(ISNUMBER(SEARCH("Waterlogsy",VLOOKUP(A703,'FBS input file'!A:I,9,0))),"Yes","No")</f>
        <v>No</v>
      </c>
      <c r="F703" t="str">
        <f>IF(ISNUMBER(SEARCH("T2",VLOOKUP(A703,'FBS input file'!A:I,9,0))),"Yes","No")</f>
        <v>No</v>
      </c>
      <c r="G703" t="str">
        <f>IF(ISNUMBER(SEARCH("1D",VLOOKUP(A703,'FBS input file'!A:I,9,0))),"Yes","No")</f>
        <v>No</v>
      </c>
      <c r="H703" s="57">
        <f>IFERROR(_xlfn.NUMBERVALUE(VLOOKUP(A703,'FBS input file'!A:M,13,0)),0)</f>
        <v>0</v>
      </c>
      <c r="I703" s="55">
        <f>IFERROR(_xlfn.NUMBERVALUE(VLOOKUP(A703,'FBS input file'!A:M,11,0)),0)</f>
        <v>0</v>
      </c>
      <c r="J703" s="76" cm="1">
        <f t="array" aca="1" ref="J703" ca="1">IFERROR(ROUND(LOOKUP(9.99999999999999E+307,--MID(VLOOKUP(A703,'FBS input file'!A:L,10,0),MIN(FIND({0,1,2,3,4,5,6,7,8,9},VLOOKUP(A703,'FBS input file'!A:L,10,0)&amp;"0123456789")),ROW(INDIRECT("1:20")))),0),0)</f>
        <v>0</v>
      </c>
      <c r="K703" t="str" cm="1">
        <f t="array" ref="K703">_xlfn.IFS(ISNUMBER(SEARCH("*severe*",VLOOKUP(A703,'FBS input file'!A:M,10,0)))=TRUE,"Severe LB",ISNUMBER(SEARCH("*LB*",VLOOKUP(A703,'FBS input file'!A:M,10,0)))=TRUE,"LB",ISNUMBER(SEARCH("*LB*",VLOOKUP(A703,'FBS input file'!A:M,10,0)))=FALSE,"No")</f>
        <v>No</v>
      </c>
      <c r="L703" t="str" cm="1">
        <f t="array" ref="L703">IF(D703="Binding",IFERROR(_xlfn.IFS(AND(H703&gt;=$H$1,I703&gt;=$I$1),"Binding",AND(H703&gt;=$H$1,OR(J703&gt;=$J$1,K703="LB")),"Binding",AND(I703&gt;=$I$1,OR(J703&gt;=$J$1,K703="LB")),"Binding",K703="Severe LB","Binding"),"Not Binding"),"-")</f>
        <v>-</v>
      </c>
      <c r="M703">
        <f>IFERROR(_xlfn.NUMBERVALUE(VLOOKUP(A703,'FBS input file'!A:L,12,0)),"No")</f>
        <v>0</v>
      </c>
      <c r="N703" t="str">
        <f>VLOOKUP(A703,'All Plates'!A:K,3,0)</f>
        <v>Consistent Expert</v>
      </c>
      <c r="O703" t="str">
        <f>VLOOKUP(A703,'All Plates'!A:K,7,0)</f>
        <v>high purity*</v>
      </c>
      <c r="P703">
        <f t="shared" si="31"/>
        <v>-10000</v>
      </c>
      <c r="Q703" s="53">
        <f t="shared" si="32"/>
        <v>0</v>
      </c>
    </row>
    <row r="704" spans="1:17" x14ac:dyDescent="0.25">
      <c r="A704" t="str">
        <f>'All Plates'!A703</f>
        <v>P8_C06</v>
      </c>
      <c r="B704" s="5" t="str">
        <f>'All Plates'!J703</f>
        <v>0110770242</v>
      </c>
      <c r="C704" t="s">
        <v>4921</v>
      </c>
      <c r="D704" t="str">
        <f>IFERROR('All Plates'!K703,"Not Binding")</f>
        <v>Not Binding</v>
      </c>
      <c r="E704" t="str">
        <f>IF(ISNUMBER(SEARCH("Waterlogsy",VLOOKUP(A704,'FBS input file'!A:I,9,0))),"Yes","No")</f>
        <v>No</v>
      </c>
      <c r="F704" t="str">
        <f>IF(ISNUMBER(SEARCH("T2",VLOOKUP(A704,'FBS input file'!A:I,9,0))),"Yes","No")</f>
        <v>No</v>
      </c>
      <c r="G704" t="str">
        <f>IF(ISNUMBER(SEARCH("1D",VLOOKUP(A704,'FBS input file'!A:I,9,0))),"Yes","No")</f>
        <v>No</v>
      </c>
      <c r="H704" s="57">
        <f>IFERROR(_xlfn.NUMBERVALUE(VLOOKUP(A704,'FBS input file'!A:M,13,0)),0)</f>
        <v>0</v>
      </c>
      <c r="I704" s="55">
        <f>IFERROR(_xlfn.NUMBERVALUE(VLOOKUP(A704,'FBS input file'!A:M,11,0)),0)</f>
        <v>0</v>
      </c>
      <c r="J704" s="76" cm="1">
        <f t="array" aca="1" ref="J704" ca="1">IFERROR(ROUND(LOOKUP(9.99999999999999E+307,--MID(VLOOKUP(A704,'FBS input file'!A:L,10,0),MIN(FIND({0,1,2,3,4,5,6,7,8,9},VLOOKUP(A704,'FBS input file'!A:L,10,0)&amp;"0123456789")),ROW(INDIRECT("1:20")))),0),0)</f>
        <v>0</v>
      </c>
      <c r="K704" t="str" cm="1">
        <f t="array" ref="K704">_xlfn.IFS(ISNUMBER(SEARCH("*severe*",VLOOKUP(A704,'FBS input file'!A:M,10,0)))=TRUE,"Severe LB",ISNUMBER(SEARCH("*LB*",VLOOKUP(A704,'FBS input file'!A:M,10,0)))=TRUE,"LB",ISNUMBER(SEARCH("*LB*",VLOOKUP(A704,'FBS input file'!A:M,10,0)))=FALSE,"No")</f>
        <v>No</v>
      </c>
      <c r="L704" t="str" cm="1">
        <f t="array" ref="L704">IF(D704="Binding",IFERROR(_xlfn.IFS(AND(H704&gt;=$H$1,I704&gt;=$I$1),"Binding",AND(H704&gt;=$H$1,OR(J704&gt;=$J$1,K704="LB")),"Binding",AND(I704&gt;=$I$1,OR(J704&gt;=$J$1,K704="LB")),"Binding",K704="Severe LB","Binding"),"Not Binding"),"-")</f>
        <v>-</v>
      </c>
      <c r="M704">
        <f>IFERROR(_xlfn.NUMBERVALUE(VLOOKUP(A704,'FBS input file'!A:L,12,0)),"No")</f>
        <v>0</v>
      </c>
      <c r="N704" t="str">
        <f>VLOOKUP(A704,'All Plates'!A:K,3,0)</f>
        <v>Consistent Expert</v>
      </c>
      <c r="O704" t="str">
        <f>VLOOKUP(A704,'All Plates'!A:K,7,0)</f>
        <v>high purity*</v>
      </c>
      <c r="P704">
        <f t="shared" si="31"/>
        <v>-10000</v>
      </c>
      <c r="Q704" s="53">
        <f t="shared" si="32"/>
        <v>0</v>
      </c>
    </row>
    <row r="705" spans="1:17" x14ac:dyDescent="0.25">
      <c r="A705" t="str">
        <f>'All Plates'!A704</f>
        <v>P8_C07</v>
      </c>
      <c r="B705" s="5" t="str">
        <f>'All Plates'!J704</f>
        <v>0110770241</v>
      </c>
      <c r="C705" t="s">
        <v>4922</v>
      </c>
      <c r="D705" t="str">
        <f>IFERROR('All Plates'!K704,"Not Binding")</f>
        <v>Not Binding</v>
      </c>
      <c r="E705" t="str">
        <f>IF(ISNUMBER(SEARCH("Waterlogsy",VLOOKUP(A705,'FBS input file'!A:I,9,0))),"Yes","No")</f>
        <v>No</v>
      </c>
      <c r="F705" t="str">
        <f>IF(ISNUMBER(SEARCH("T2",VLOOKUP(A705,'FBS input file'!A:I,9,0))),"Yes","No")</f>
        <v>No</v>
      </c>
      <c r="G705" t="str">
        <f>IF(ISNUMBER(SEARCH("1D",VLOOKUP(A705,'FBS input file'!A:I,9,0))),"Yes","No")</f>
        <v>No</v>
      </c>
      <c r="H705" s="57">
        <f>IFERROR(_xlfn.NUMBERVALUE(VLOOKUP(A705,'FBS input file'!A:M,13,0)),0)</f>
        <v>0</v>
      </c>
      <c r="I705" s="55">
        <f>IFERROR(_xlfn.NUMBERVALUE(VLOOKUP(A705,'FBS input file'!A:M,11,0)),0)</f>
        <v>0</v>
      </c>
      <c r="J705" s="76" cm="1">
        <f t="array" aca="1" ref="J705" ca="1">IFERROR(ROUND(LOOKUP(9.99999999999999E+307,--MID(VLOOKUP(A705,'FBS input file'!A:L,10,0),MIN(FIND({0,1,2,3,4,5,6,7,8,9},VLOOKUP(A705,'FBS input file'!A:L,10,0)&amp;"0123456789")),ROW(INDIRECT("1:20")))),0),0)</f>
        <v>0</v>
      </c>
      <c r="K705" t="str" cm="1">
        <f t="array" ref="K705">_xlfn.IFS(ISNUMBER(SEARCH("*severe*",VLOOKUP(A705,'FBS input file'!A:M,10,0)))=TRUE,"Severe LB",ISNUMBER(SEARCH("*LB*",VLOOKUP(A705,'FBS input file'!A:M,10,0)))=TRUE,"LB",ISNUMBER(SEARCH("*LB*",VLOOKUP(A705,'FBS input file'!A:M,10,0)))=FALSE,"No")</f>
        <v>No</v>
      </c>
      <c r="L705" t="str" cm="1">
        <f t="array" ref="L705">IF(D705="Binding",IFERROR(_xlfn.IFS(AND(H705&gt;=$H$1,I705&gt;=$I$1),"Binding",AND(H705&gt;=$H$1,OR(J705&gt;=$J$1,K705="LB")),"Binding",AND(I705&gt;=$I$1,OR(J705&gt;=$J$1,K705="LB")),"Binding",K705="Severe LB","Binding"),"Not Binding"),"-")</f>
        <v>-</v>
      </c>
      <c r="M705">
        <f>IFERROR(_xlfn.NUMBERVALUE(VLOOKUP(A705,'FBS input file'!A:L,12,0)),"No")</f>
        <v>0</v>
      </c>
      <c r="N705" t="str">
        <f>VLOOKUP(A705,'All Plates'!A:K,3,0)</f>
        <v>Consistent Expert</v>
      </c>
      <c r="O705" t="str">
        <f>VLOOKUP(A705,'All Plates'!A:K,7,0)</f>
        <v>addtional signals or too few signals</v>
      </c>
      <c r="P705">
        <f t="shared" si="31"/>
        <v>-10000</v>
      </c>
      <c r="Q705" s="53">
        <f t="shared" si="32"/>
        <v>0</v>
      </c>
    </row>
    <row r="706" spans="1:17" x14ac:dyDescent="0.25">
      <c r="A706" t="str">
        <f>'All Plates'!A705</f>
        <v>P8_C08</v>
      </c>
      <c r="B706" s="5" t="str">
        <f>'All Plates'!J705</f>
        <v>0110770240</v>
      </c>
      <c r="C706" t="s">
        <v>4923</v>
      </c>
      <c r="D706" t="str">
        <f>IFERROR('All Plates'!K705,"Not Binding")</f>
        <v>Not Binding</v>
      </c>
      <c r="E706" t="str">
        <f>IF(ISNUMBER(SEARCH("Waterlogsy",VLOOKUP(A706,'FBS input file'!A:I,9,0))),"Yes","No")</f>
        <v>No</v>
      </c>
      <c r="F706" t="str">
        <f>IF(ISNUMBER(SEARCH("T2",VLOOKUP(A706,'FBS input file'!A:I,9,0))),"Yes","No")</f>
        <v>No</v>
      </c>
      <c r="G706" t="str">
        <f>IF(ISNUMBER(SEARCH("1D",VLOOKUP(A706,'FBS input file'!A:I,9,0))),"Yes","No")</f>
        <v>No</v>
      </c>
      <c r="H706" s="57">
        <f>IFERROR(_xlfn.NUMBERVALUE(VLOOKUP(A706,'FBS input file'!A:M,13,0)),0)</f>
        <v>0</v>
      </c>
      <c r="I706" s="55">
        <f>IFERROR(_xlfn.NUMBERVALUE(VLOOKUP(A706,'FBS input file'!A:M,11,0)),0)</f>
        <v>0</v>
      </c>
      <c r="J706" s="76" cm="1">
        <f t="array" aca="1" ref="J706" ca="1">IFERROR(ROUND(LOOKUP(9.99999999999999E+307,--MID(VLOOKUP(A706,'FBS input file'!A:L,10,0),MIN(FIND({0,1,2,3,4,5,6,7,8,9},VLOOKUP(A706,'FBS input file'!A:L,10,0)&amp;"0123456789")),ROW(INDIRECT("1:20")))),0),0)</f>
        <v>0</v>
      </c>
      <c r="K706" t="str" cm="1">
        <f t="array" ref="K706">_xlfn.IFS(ISNUMBER(SEARCH("*severe*",VLOOKUP(A706,'FBS input file'!A:M,10,0)))=TRUE,"Severe LB",ISNUMBER(SEARCH("*LB*",VLOOKUP(A706,'FBS input file'!A:M,10,0)))=TRUE,"LB",ISNUMBER(SEARCH("*LB*",VLOOKUP(A706,'FBS input file'!A:M,10,0)))=FALSE,"No")</f>
        <v>No</v>
      </c>
      <c r="L706" t="str" cm="1">
        <f t="array" ref="L706">IF(D706="Binding",IFERROR(_xlfn.IFS(AND(H706&gt;=$H$1,I706&gt;=$I$1),"Binding",AND(H706&gt;=$H$1,OR(J706&gt;=$J$1,K706="LB")),"Binding",AND(I706&gt;=$I$1,OR(J706&gt;=$J$1,K706="LB")),"Binding",K706="Severe LB","Binding"),"Not Binding"),"-")</f>
        <v>-</v>
      </c>
      <c r="M706">
        <f>IFERROR(_xlfn.NUMBERVALUE(VLOOKUP(A706,'FBS input file'!A:L,12,0)),"No")</f>
        <v>0</v>
      </c>
      <c r="N706" t="str">
        <f>VLOOKUP(A706,'All Plates'!A:K,3,0)</f>
        <v>Consistent Expert</v>
      </c>
      <c r="O706" t="str">
        <f>VLOOKUP(A706,'All Plates'!A:K,7,0)</f>
        <v>high purity*</v>
      </c>
      <c r="P706">
        <f t="shared" si="31"/>
        <v>-10000</v>
      </c>
      <c r="Q706" s="53">
        <f t="shared" si="32"/>
        <v>0</v>
      </c>
    </row>
    <row r="707" spans="1:17" x14ac:dyDescent="0.25">
      <c r="A707" t="str">
        <f>'All Plates'!A706</f>
        <v>P8_C09</v>
      </c>
      <c r="B707" s="5" t="str">
        <f>'All Plates'!J706</f>
        <v>0110770239</v>
      </c>
      <c r="C707" t="s">
        <v>4924</v>
      </c>
      <c r="D707" t="str">
        <f>IFERROR('All Plates'!K706,"Not Binding")</f>
        <v>Not Binding</v>
      </c>
      <c r="E707" t="str">
        <f>IF(ISNUMBER(SEARCH("Waterlogsy",VLOOKUP(A707,'FBS input file'!A:I,9,0))),"Yes","No")</f>
        <v>No</v>
      </c>
      <c r="F707" t="str">
        <f>IF(ISNUMBER(SEARCH("T2",VLOOKUP(A707,'FBS input file'!A:I,9,0))),"Yes","No")</f>
        <v>No</v>
      </c>
      <c r="G707" t="str">
        <f>IF(ISNUMBER(SEARCH("1D",VLOOKUP(A707,'FBS input file'!A:I,9,0))),"Yes","No")</f>
        <v>No</v>
      </c>
      <c r="H707" s="57">
        <f>IFERROR(_xlfn.NUMBERVALUE(VLOOKUP(A707,'FBS input file'!A:M,13,0)),0)</f>
        <v>0</v>
      </c>
      <c r="I707" s="55">
        <f>IFERROR(_xlfn.NUMBERVALUE(VLOOKUP(A707,'FBS input file'!A:M,11,0)),0)</f>
        <v>0</v>
      </c>
      <c r="J707" s="76" cm="1">
        <f t="array" aca="1" ref="J707" ca="1">IFERROR(ROUND(LOOKUP(9.99999999999999E+307,--MID(VLOOKUP(A707,'FBS input file'!A:L,10,0),MIN(FIND({0,1,2,3,4,5,6,7,8,9},VLOOKUP(A707,'FBS input file'!A:L,10,0)&amp;"0123456789")),ROW(INDIRECT("1:20")))),0),0)</f>
        <v>0</v>
      </c>
      <c r="K707" t="str" cm="1">
        <f t="array" ref="K707">_xlfn.IFS(ISNUMBER(SEARCH("*severe*",VLOOKUP(A707,'FBS input file'!A:M,10,0)))=TRUE,"Severe LB",ISNUMBER(SEARCH("*LB*",VLOOKUP(A707,'FBS input file'!A:M,10,0)))=TRUE,"LB",ISNUMBER(SEARCH("*LB*",VLOOKUP(A707,'FBS input file'!A:M,10,0)))=FALSE,"No")</f>
        <v>No</v>
      </c>
      <c r="L707" t="str" cm="1">
        <f t="array" ref="L707">IF(D707="Binding",IFERROR(_xlfn.IFS(AND(H707&gt;=$H$1,I707&gt;=$I$1),"Binding",AND(H707&gt;=$H$1,OR(J707&gt;=$J$1,K707="LB")),"Binding",AND(I707&gt;=$I$1,OR(J707&gt;=$J$1,K707="LB")),"Binding",K707="Severe LB","Binding"),"Not Binding"),"-")</f>
        <v>-</v>
      </c>
      <c r="M707">
        <f>IFERROR(_xlfn.NUMBERVALUE(VLOOKUP(A707,'FBS input file'!A:L,12,0)),"No")</f>
        <v>0</v>
      </c>
      <c r="N707" t="str">
        <f>VLOOKUP(A707,'All Plates'!A:K,3,0)</f>
        <v>Inconsistent Expert</v>
      </c>
      <c r="O707" t="str">
        <f>VLOOKUP(A707,'All Plates'!A:K,7,0)</f>
        <v>addtional signals or too few signals</v>
      </c>
      <c r="P707">
        <f t="shared" ref="P707:P770" si="33">IF(OR(E707="Yes",F707="Yes",G707="Yes"),IF(AND(D707="Binding",N707="Inconsistent Expert"),"No","Good"),-10000)</f>
        <v>-10000</v>
      </c>
      <c r="Q707" s="53">
        <f t="shared" ref="Q707:Q770" si="34">IFERROR((I707/($S$2*$R$4))*1000,"No")</f>
        <v>0</v>
      </c>
    </row>
    <row r="708" spans="1:17" x14ac:dyDescent="0.25">
      <c r="A708" t="str">
        <f>'All Plates'!A707</f>
        <v>P8_C10</v>
      </c>
      <c r="B708" s="5" t="str">
        <f>'All Plates'!J707</f>
        <v>0110770238</v>
      </c>
      <c r="C708" t="s">
        <v>4925</v>
      </c>
      <c r="D708" t="str">
        <f>IFERROR('All Plates'!K707,"Not Binding")</f>
        <v>Not Binding</v>
      </c>
      <c r="E708" t="str">
        <f>IF(ISNUMBER(SEARCH("Waterlogsy",VLOOKUP(A708,'FBS input file'!A:I,9,0))),"Yes","No")</f>
        <v>No</v>
      </c>
      <c r="F708" t="str">
        <f>IF(ISNUMBER(SEARCH("T2",VLOOKUP(A708,'FBS input file'!A:I,9,0))),"Yes","No")</f>
        <v>No</v>
      </c>
      <c r="G708" t="str">
        <f>IF(ISNUMBER(SEARCH("1D",VLOOKUP(A708,'FBS input file'!A:I,9,0))),"Yes","No")</f>
        <v>No</v>
      </c>
      <c r="H708" s="57">
        <f>IFERROR(_xlfn.NUMBERVALUE(VLOOKUP(A708,'FBS input file'!A:M,13,0)),0)</f>
        <v>0</v>
      </c>
      <c r="I708" s="55">
        <f>IFERROR(_xlfn.NUMBERVALUE(VLOOKUP(A708,'FBS input file'!A:M,11,0)),0)</f>
        <v>0</v>
      </c>
      <c r="J708" s="76" cm="1">
        <f t="array" aca="1" ref="J708" ca="1">IFERROR(ROUND(LOOKUP(9.99999999999999E+307,--MID(VLOOKUP(A708,'FBS input file'!A:L,10,0),MIN(FIND({0,1,2,3,4,5,6,7,8,9},VLOOKUP(A708,'FBS input file'!A:L,10,0)&amp;"0123456789")),ROW(INDIRECT("1:20")))),0),0)</f>
        <v>0</v>
      </c>
      <c r="K708" t="str" cm="1">
        <f t="array" ref="K708">_xlfn.IFS(ISNUMBER(SEARCH("*severe*",VLOOKUP(A708,'FBS input file'!A:M,10,0)))=TRUE,"Severe LB",ISNUMBER(SEARCH("*LB*",VLOOKUP(A708,'FBS input file'!A:M,10,0)))=TRUE,"LB",ISNUMBER(SEARCH("*LB*",VLOOKUP(A708,'FBS input file'!A:M,10,0)))=FALSE,"No")</f>
        <v>No</v>
      </c>
      <c r="L708" t="str" cm="1">
        <f t="array" ref="L708">IF(D708="Binding",IFERROR(_xlfn.IFS(AND(H708&gt;=$H$1,I708&gt;=$I$1),"Binding",AND(H708&gt;=$H$1,OR(J708&gt;=$J$1,K708="LB")),"Binding",AND(I708&gt;=$I$1,OR(J708&gt;=$J$1,K708="LB")),"Binding",K708="Severe LB","Binding"),"Not Binding"),"-")</f>
        <v>-</v>
      </c>
      <c r="M708">
        <f>IFERROR(_xlfn.NUMBERVALUE(VLOOKUP(A708,'FBS input file'!A:L,12,0)),"No")</f>
        <v>0</v>
      </c>
      <c r="N708" t="str">
        <f>VLOOKUP(A708,'All Plates'!A:K,3,0)</f>
        <v>Inconsistent Expert</v>
      </c>
      <c r="O708" t="str">
        <f>VLOOKUP(A708,'All Plates'!A:K,7,0)</f>
        <v>low solubility</v>
      </c>
      <c r="P708">
        <f t="shared" si="33"/>
        <v>-10000</v>
      </c>
      <c r="Q708" s="53">
        <f t="shared" si="34"/>
        <v>0</v>
      </c>
    </row>
    <row r="709" spans="1:17" x14ac:dyDescent="0.25">
      <c r="A709" t="str">
        <f>'All Plates'!A708</f>
        <v>P8_C11</v>
      </c>
      <c r="B709" s="5" t="str">
        <f>'All Plates'!J708</f>
        <v>0110770237</v>
      </c>
      <c r="C709" t="s">
        <v>4926</v>
      </c>
      <c r="D709" t="str">
        <f>IFERROR('All Plates'!K708,"Not Binding")</f>
        <v>Not Binding</v>
      </c>
      <c r="E709" t="str">
        <f>IF(ISNUMBER(SEARCH("Waterlogsy",VLOOKUP(A709,'FBS input file'!A:I,9,0))),"Yes","No")</f>
        <v>No</v>
      </c>
      <c r="F709" t="str">
        <f>IF(ISNUMBER(SEARCH("T2",VLOOKUP(A709,'FBS input file'!A:I,9,0))),"Yes","No")</f>
        <v>No</v>
      </c>
      <c r="G709" t="str">
        <f>IF(ISNUMBER(SEARCH("1D",VLOOKUP(A709,'FBS input file'!A:I,9,0))),"Yes","No")</f>
        <v>No</v>
      </c>
      <c r="H709" s="57">
        <f>IFERROR(_xlfn.NUMBERVALUE(VLOOKUP(A709,'FBS input file'!A:M,13,0)),0)</f>
        <v>0</v>
      </c>
      <c r="I709" s="55">
        <f>IFERROR(_xlfn.NUMBERVALUE(VLOOKUP(A709,'FBS input file'!A:M,11,0)),0)</f>
        <v>0</v>
      </c>
      <c r="J709" s="76" cm="1">
        <f t="array" aca="1" ref="J709" ca="1">IFERROR(ROUND(LOOKUP(9.99999999999999E+307,--MID(VLOOKUP(A709,'FBS input file'!A:L,10,0),MIN(FIND({0,1,2,3,4,5,6,7,8,9},VLOOKUP(A709,'FBS input file'!A:L,10,0)&amp;"0123456789")),ROW(INDIRECT("1:20")))),0),0)</f>
        <v>0</v>
      </c>
      <c r="K709" t="str" cm="1">
        <f t="array" ref="K709">_xlfn.IFS(ISNUMBER(SEARCH("*severe*",VLOOKUP(A709,'FBS input file'!A:M,10,0)))=TRUE,"Severe LB",ISNUMBER(SEARCH("*LB*",VLOOKUP(A709,'FBS input file'!A:M,10,0)))=TRUE,"LB",ISNUMBER(SEARCH("*LB*",VLOOKUP(A709,'FBS input file'!A:M,10,0)))=FALSE,"No")</f>
        <v>No</v>
      </c>
      <c r="L709" t="str" cm="1">
        <f t="array" ref="L709">IF(D709="Binding",IFERROR(_xlfn.IFS(AND(H709&gt;=$H$1,I709&gt;=$I$1),"Binding",AND(H709&gt;=$H$1,OR(J709&gt;=$J$1,K709="LB")),"Binding",AND(I709&gt;=$I$1,OR(J709&gt;=$J$1,K709="LB")),"Binding",K709="Severe LB","Binding"),"Not Binding"),"-")</f>
        <v>-</v>
      </c>
      <c r="M709">
        <f>IFERROR(_xlfn.NUMBERVALUE(VLOOKUP(A709,'FBS input file'!A:L,12,0)),"No")</f>
        <v>0</v>
      </c>
      <c r="N709" t="str">
        <f>VLOOKUP(A709,'All Plates'!A:K,3,0)</f>
        <v>Consistent Expert</v>
      </c>
      <c r="O709" t="str">
        <f>VLOOKUP(A709,'All Plates'!A:K,7,0)</f>
        <v>high purity*</v>
      </c>
      <c r="P709">
        <f t="shared" si="33"/>
        <v>-10000</v>
      </c>
      <c r="Q709" s="53">
        <f t="shared" si="34"/>
        <v>0</v>
      </c>
    </row>
    <row r="710" spans="1:17" x14ac:dyDescent="0.25">
      <c r="A710" t="str">
        <f>'All Plates'!A709</f>
        <v>P8_C12</v>
      </c>
      <c r="B710" s="5" t="str">
        <f>'All Plates'!J709</f>
        <v>0110770236</v>
      </c>
      <c r="C710" t="s">
        <v>4927</v>
      </c>
      <c r="D710" t="str">
        <f>IFERROR('All Plates'!K709,"Not Binding")</f>
        <v>Not Binding</v>
      </c>
      <c r="E710" t="str">
        <f>IF(ISNUMBER(SEARCH("Waterlogsy",VLOOKUP(A710,'FBS input file'!A:I,9,0))),"Yes","No")</f>
        <v>No</v>
      </c>
      <c r="F710" t="str">
        <f>IF(ISNUMBER(SEARCH("T2",VLOOKUP(A710,'FBS input file'!A:I,9,0))),"Yes","No")</f>
        <v>No</v>
      </c>
      <c r="G710" t="str">
        <f>IF(ISNUMBER(SEARCH("1D",VLOOKUP(A710,'FBS input file'!A:I,9,0))),"Yes","No")</f>
        <v>No</v>
      </c>
      <c r="H710" s="57">
        <f>IFERROR(_xlfn.NUMBERVALUE(VLOOKUP(A710,'FBS input file'!A:M,13,0)),0)</f>
        <v>0</v>
      </c>
      <c r="I710" s="55">
        <f>IFERROR(_xlfn.NUMBERVALUE(VLOOKUP(A710,'FBS input file'!A:M,11,0)),0)</f>
        <v>0</v>
      </c>
      <c r="J710" s="76" cm="1">
        <f t="array" aca="1" ref="J710" ca="1">IFERROR(ROUND(LOOKUP(9.99999999999999E+307,--MID(VLOOKUP(A710,'FBS input file'!A:L,10,0),MIN(FIND({0,1,2,3,4,5,6,7,8,9},VLOOKUP(A710,'FBS input file'!A:L,10,0)&amp;"0123456789")),ROW(INDIRECT("1:20")))),0),0)</f>
        <v>0</v>
      </c>
      <c r="K710" t="str" cm="1">
        <f t="array" ref="K710">_xlfn.IFS(ISNUMBER(SEARCH("*severe*",VLOOKUP(A710,'FBS input file'!A:M,10,0)))=TRUE,"Severe LB",ISNUMBER(SEARCH("*LB*",VLOOKUP(A710,'FBS input file'!A:M,10,0)))=TRUE,"LB",ISNUMBER(SEARCH("*LB*",VLOOKUP(A710,'FBS input file'!A:M,10,0)))=FALSE,"No")</f>
        <v>No</v>
      </c>
      <c r="L710" t="str" cm="1">
        <f t="array" ref="L710">IF(D710="Binding",IFERROR(_xlfn.IFS(AND(H710&gt;=$H$1,I710&gt;=$I$1),"Binding",AND(H710&gt;=$H$1,OR(J710&gt;=$J$1,K710="LB")),"Binding",AND(I710&gt;=$I$1,OR(J710&gt;=$J$1,K710="LB")),"Binding",K710="Severe LB","Binding"),"Not Binding"),"-")</f>
        <v>-</v>
      </c>
      <c r="M710">
        <f>IFERROR(_xlfn.NUMBERVALUE(VLOOKUP(A710,'FBS input file'!A:L,12,0)),"No")</f>
        <v>0</v>
      </c>
      <c r="N710" t="str">
        <f>VLOOKUP(A710,'All Plates'!A:K,3,0)</f>
        <v>Consistent Expert</v>
      </c>
      <c r="O710" t="str">
        <f>VLOOKUP(A710,'All Plates'!A:K,7,0)</f>
        <v>high purity*</v>
      </c>
      <c r="P710">
        <f t="shared" si="33"/>
        <v>-10000</v>
      </c>
      <c r="Q710" s="53">
        <f t="shared" si="34"/>
        <v>0</v>
      </c>
    </row>
    <row r="711" spans="1:17" x14ac:dyDescent="0.25">
      <c r="A711" t="str">
        <f>'All Plates'!A710</f>
        <v>P8_D01</v>
      </c>
      <c r="B711" s="5" t="str">
        <f>'All Plates'!J710</f>
        <v>0110770224</v>
      </c>
      <c r="C711" t="s">
        <v>4928</v>
      </c>
      <c r="D711" t="str">
        <f>IFERROR('All Plates'!K710,"Not Binding")</f>
        <v>Not Binding</v>
      </c>
      <c r="E711" t="str">
        <f>IF(ISNUMBER(SEARCH("Waterlogsy",VLOOKUP(A711,'FBS input file'!A:I,9,0))),"Yes","No")</f>
        <v>No</v>
      </c>
      <c r="F711" t="str">
        <f>IF(ISNUMBER(SEARCH("T2",VLOOKUP(A711,'FBS input file'!A:I,9,0))),"Yes","No")</f>
        <v>No</v>
      </c>
      <c r="G711" t="str">
        <f>IF(ISNUMBER(SEARCH("1D",VLOOKUP(A711,'FBS input file'!A:I,9,0))),"Yes","No")</f>
        <v>No</v>
      </c>
      <c r="H711" s="57">
        <f>IFERROR(_xlfn.NUMBERVALUE(VLOOKUP(A711,'FBS input file'!A:M,13,0)),0)</f>
        <v>0</v>
      </c>
      <c r="I711" s="55">
        <f>IFERROR(_xlfn.NUMBERVALUE(VLOOKUP(A711,'FBS input file'!A:M,11,0)),0)</f>
        <v>0</v>
      </c>
      <c r="J711" s="76" cm="1">
        <f t="array" aca="1" ref="J711" ca="1">IFERROR(ROUND(LOOKUP(9.99999999999999E+307,--MID(VLOOKUP(A711,'FBS input file'!A:L,10,0),MIN(FIND({0,1,2,3,4,5,6,7,8,9},VLOOKUP(A711,'FBS input file'!A:L,10,0)&amp;"0123456789")),ROW(INDIRECT("1:20")))),0),0)</f>
        <v>0</v>
      </c>
      <c r="K711" t="str" cm="1">
        <f t="array" ref="K711">_xlfn.IFS(ISNUMBER(SEARCH("*severe*",VLOOKUP(A711,'FBS input file'!A:M,10,0)))=TRUE,"Severe LB",ISNUMBER(SEARCH("*LB*",VLOOKUP(A711,'FBS input file'!A:M,10,0)))=TRUE,"LB",ISNUMBER(SEARCH("*LB*",VLOOKUP(A711,'FBS input file'!A:M,10,0)))=FALSE,"No")</f>
        <v>No</v>
      </c>
      <c r="L711" t="str" cm="1">
        <f t="array" ref="L711">IF(D711="Binding",IFERROR(_xlfn.IFS(AND(H711&gt;=$H$1,I711&gt;=$I$1),"Binding",AND(H711&gt;=$H$1,OR(J711&gt;=$J$1,K711="LB")),"Binding",AND(I711&gt;=$I$1,OR(J711&gt;=$J$1,K711="LB")),"Binding",K711="Severe LB","Binding"),"Not Binding"),"-")</f>
        <v>-</v>
      </c>
      <c r="M711">
        <f>IFERROR(_xlfn.NUMBERVALUE(VLOOKUP(A711,'FBS input file'!A:L,12,0)),"No")</f>
        <v>0</v>
      </c>
      <c r="N711" t="str">
        <f>VLOOKUP(A711,'All Plates'!A:K,3,0)</f>
        <v>Consistent Expert</v>
      </c>
      <c r="O711" t="str">
        <f>VLOOKUP(A711,'All Plates'!A:K,7,0)</f>
        <v>high purity</v>
      </c>
      <c r="P711">
        <f t="shared" si="33"/>
        <v>-10000</v>
      </c>
      <c r="Q711" s="53">
        <f t="shared" si="34"/>
        <v>0</v>
      </c>
    </row>
    <row r="712" spans="1:17" x14ac:dyDescent="0.25">
      <c r="A712" t="str">
        <f>'All Plates'!A711</f>
        <v>P8_D02</v>
      </c>
      <c r="B712" s="5" t="str">
        <f>'All Plates'!J711</f>
        <v>0110770225</v>
      </c>
      <c r="C712" t="s">
        <v>4929</v>
      </c>
      <c r="D712" t="str">
        <f>IFERROR('All Plates'!K711,"Not Binding")</f>
        <v>Not Binding</v>
      </c>
      <c r="E712" t="str">
        <f>IF(ISNUMBER(SEARCH("Waterlogsy",VLOOKUP(A712,'FBS input file'!A:I,9,0))),"Yes","No")</f>
        <v>No</v>
      </c>
      <c r="F712" t="str">
        <f>IF(ISNUMBER(SEARCH("T2",VLOOKUP(A712,'FBS input file'!A:I,9,0))),"Yes","No")</f>
        <v>No</v>
      </c>
      <c r="G712" t="str">
        <f>IF(ISNUMBER(SEARCH("1D",VLOOKUP(A712,'FBS input file'!A:I,9,0))),"Yes","No")</f>
        <v>No</v>
      </c>
      <c r="H712" s="57">
        <f>IFERROR(_xlfn.NUMBERVALUE(VLOOKUP(A712,'FBS input file'!A:M,13,0)),0)</f>
        <v>0</v>
      </c>
      <c r="I712" s="55">
        <f>IFERROR(_xlfn.NUMBERVALUE(VLOOKUP(A712,'FBS input file'!A:M,11,0)),0)</f>
        <v>0</v>
      </c>
      <c r="J712" s="76" cm="1">
        <f t="array" aca="1" ref="J712" ca="1">IFERROR(ROUND(LOOKUP(9.99999999999999E+307,--MID(VLOOKUP(A712,'FBS input file'!A:L,10,0),MIN(FIND({0,1,2,3,4,5,6,7,8,9},VLOOKUP(A712,'FBS input file'!A:L,10,0)&amp;"0123456789")),ROW(INDIRECT("1:20")))),0),0)</f>
        <v>0</v>
      </c>
      <c r="K712" t="str" cm="1">
        <f t="array" ref="K712">_xlfn.IFS(ISNUMBER(SEARCH("*severe*",VLOOKUP(A712,'FBS input file'!A:M,10,0)))=TRUE,"Severe LB",ISNUMBER(SEARCH("*LB*",VLOOKUP(A712,'FBS input file'!A:M,10,0)))=TRUE,"LB",ISNUMBER(SEARCH("*LB*",VLOOKUP(A712,'FBS input file'!A:M,10,0)))=FALSE,"No")</f>
        <v>No</v>
      </c>
      <c r="L712" t="str" cm="1">
        <f t="array" ref="L712">IF(D712="Binding",IFERROR(_xlfn.IFS(AND(H712&gt;=$H$1,I712&gt;=$I$1),"Binding",AND(H712&gt;=$H$1,OR(J712&gt;=$J$1,K712="LB")),"Binding",AND(I712&gt;=$I$1,OR(J712&gt;=$J$1,K712="LB")),"Binding",K712="Severe LB","Binding"),"Not Binding"),"-")</f>
        <v>-</v>
      </c>
      <c r="M712">
        <f>IFERROR(_xlfn.NUMBERVALUE(VLOOKUP(A712,'FBS input file'!A:L,12,0)),"No")</f>
        <v>0</v>
      </c>
      <c r="N712" t="str">
        <f>VLOOKUP(A712,'All Plates'!A:K,3,0)</f>
        <v>Consistent Expert</v>
      </c>
      <c r="O712" t="str">
        <f>VLOOKUP(A712,'All Plates'!A:K,7,0)</f>
        <v>high purity</v>
      </c>
      <c r="P712">
        <f t="shared" si="33"/>
        <v>-10000</v>
      </c>
      <c r="Q712" s="53">
        <f t="shared" si="34"/>
        <v>0</v>
      </c>
    </row>
    <row r="713" spans="1:17" x14ac:dyDescent="0.25">
      <c r="A713" t="str">
        <f>'All Plates'!A712</f>
        <v>P8_D03</v>
      </c>
      <c r="B713" s="5" t="str">
        <f>'All Plates'!J712</f>
        <v>0110770226</v>
      </c>
      <c r="C713" t="s">
        <v>4930</v>
      </c>
      <c r="D713" t="str">
        <f>IFERROR('All Plates'!K712,"Not Binding")</f>
        <v>Not Binding</v>
      </c>
      <c r="E713" t="str">
        <f>IF(ISNUMBER(SEARCH("Waterlogsy",VLOOKUP(A713,'FBS input file'!A:I,9,0))),"Yes","No")</f>
        <v>No</v>
      </c>
      <c r="F713" t="str">
        <f>IF(ISNUMBER(SEARCH("T2",VLOOKUP(A713,'FBS input file'!A:I,9,0))),"Yes","No")</f>
        <v>No</v>
      </c>
      <c r="G713" t="str">
        <f>IF(ISNUMBER(SEARCH("1D",VLOOKUP(A713,'FBS input file'!A:I,9,0))),"Yes","No")</f>
        <v>No</v>
      </c>
      <c r="H713" s="57">
        <f>IFERROR(_xlfn.NUMBERVALUE(VLOOKUP(A713,'FBS input file'!A:M,13,0)),0)</f>
        <v>0</v>
      </c>
      <c r="I713" s="55">
        <f>IFERROR(_xlfn.NUMBERVALUE(VLOOKUP(A713,'FBS input file'!A:M,11,0)),0)</f>
        <v>0</v>
      </c>
      <c r="J713" s="76" cm="1">
        <f t="array" aca="1" ref="J713" ca="1">IFERROR(ROUND(LOOKUP(9.99999999999999E+307,--MID(VLOOKUP(A713,'FBS input file'!A:L,10,0),MIN(FIND({0,1,2,3,4,5,6,7,8,9},VLOOKUP(A713,'FBS input file'!A:L,10,0)&amp;"0123456789")),ROW(INDIRECT("1:20")))),0),0)</f>
        <v>0</v>
      </c>
      <c r="K713" t="str" cm="1">
        <f t="array" ref="K713">_xlfn.IFS(ISNUMBER(SEARCH("*severe*",VLOOKUP(A713,'FBS input file'!A:M,10,0)))=TRUE,"Severe LB",ISNUMBER(SEARCH("*LB*",VLOOKUP(A713,'FBS input file'!A:M,10,0)))=TRUE,"LB",ISNUMBER(SEARCH("*LB*",VLOOKUP(A713,'FBS input file'!A:M,10,0)))=FALSE,"No")</f>
        <v>No</v>
      </c>
      <c r="L713" t="str" cm="1">
        <f t="array" ref="L713">IF(D713="Binding",IFERROR(_xlfn.IFS(AND(H713&gt;=$H$1,I713&gt;=$I$1),"Binding",AND(H713&gt;=$H$1,OR(J713&gt;=$J$1,K713="LB")),"Binding",AND(I713&gt;=$I$1,OR(J713&gt;=$J$1,K713="LB")),"Binding",K713="Severe LB","Binding"),"Not Binding"),"-")</f>
        <v>-</v>
      </c>
      <c r="M713">
        <f>IFERROR(_xlfn.NUMBERVALUE(VLOOKUP(A713,'FBS input file'!A:L,12,0)),"No")</f>
        <v>0</v>
      </c>
      <c r="N713" t="str">
        <f>VLOOKUP(A713,'All Plates'!A:K,3,0)</f>
        <v>Consistent Expert</v>
      </c>
      <c r="O713" t="str">
        <f>VLOOKUP(A713,'All Plates'!A:K,7,0)</f>
        <v>medium purity*</v>
      </c>
      <c r="P713">
        <f t="shared" si="33"/>
        <v>-10000</v>
      </c>
      <c r="Q713" s="53">
        <f t="shared" si="34"/>
        <v>0</v>
      </c>
    </row>
    <row r="714" spans="1:17" x14ac:dyDescent="0.25">
      <c r="A714" t="str">
        <f>'All Plates'!A713</f>
        <v>P8_D04</v>
      </c>
      <c r="B714" s="5" t="str">
        <f>'All Plates'!J713</f>
        <v>0110770227</v>
      </c>
      <c r="C714" t="s">
        <v>4931</v>
      </c>
      <c r="D714" t="str">
        <f>IFERROR('All Plates'!K713,"Not Binding")</f>
        <v>Not Binding</v>
      </c>
      <c r="E714" t="str">
        <f>IF(ISNUMBER(SEARCH("Waterlogsy",VLOOKUP(A714,'FBS input file'!A:I,9,0))),"Yes","No")</f>
        <v>No</v>
      </c>
      <c r="F714" t="str">
        <f>IF(ISNUMBER(SEARCH("T2",VLOOKUP(A714,'FBS input file'!A:I,9,0))),"Yes","No")</f>
        <v>No</v>
      </c>
      <c r="G714" t="str">
        <f>IF(ISNUMBER(SEARCH("1D",VLOOKUP(A714,'FBS input file'!A:I,9,0))),"Yes","No")</f>
        <v>No</v>
      </c>
      <c r="H714" s="57">
        <f>IFERROR(_xlfn.NUMBERVALUE(VLOOKUP(A714,'FBS input file'!A:M,13,0)),0)</f>
        <v>0</v>
      </c>
      <c r="I714" s="55">
        <f>IFERROR(_xlfn.NUMBERVALUE(VLOOKUP(A714,'FBS input file'!A:M,11,0)),0)</f>
        <v>0</v>
      </c>
      <c r="J714" s="76" cm="1">
        <f t="array" aca="1" ref="J714" ca="1">IFERROR(ROUND(LOOKUP(9.99999999999999E+307,--MID(VLOOKUP(A714,'FBS input file'!A:L,10,0),MIN(FIND({0,1,2,3,4,5,6,7,8,9},VLOOKUP(A714,'FBS input file'!A:L,10,0)&amp;"0123456789")),ROW(INDIRECT("1:20")))),0),0)</f>
        <v>0</v>
      </c>
      <c r="K714" t="str" cm="1">
        <f t="array" ref="K714">_xlfn.IFS(ISNUMBER(SEARCH("*severe*",VLOOKUP(A714,'FBS input file'!A:M,10,0)))=TRUE,"Severe LB",ISNUMBER(SEARCH("*LB*",VLOOKUP(A714,'FBS input file'!A:M,10,0)))=TRUE,"LB",ISNUMBER(SEARCH("*LB*",VLOOKUP(A714,'FBS input file'!A:M,10,0)))=FALSE,"No")</f>
        <v>No</v>
      </c>
      <c r="L714" t="str" cm="1">
        <f t="array" ref="L714">IF(D714="Binding",IFERROR(_xlfn.IFS(AND(H714&gt;=$H$1,I714&gt;=$I$1),"Binding",AND(H714&gt;=$H$1,OR(J714&gt;=$J$1,K714="LB")),"Binding",AND(I714&gt;=$I$1,OR(J714&gt;=$J$1,K714="LB")),"Binding",K714="Severe LB","Binding"),"Not Binding"),"-")</f>
        <v>-</v>
      </c>
      <c r="M714">
        <f>IFERROR(_xlfn.NUMBERVALUE(VLOOKUP(A714,'FBS input file'!A:L,12,0)),"No")</f>
        <v>0</v>
      </c>
      <c r="N714" t="str">
        <f>VLOOKUP(A714,'All Plates'!A:K,3,0)</f>
        <v>Consistent Expert</v>
      </c>
      <c r="O714" t="str">
        <f>VLOOKUP(A714,'All Plates'!A:K,7,0)</f>
        <v>high purity*</v>
      </c>
      <c r="P714">
        <f t="shared" si="33"/>
        <v>-10000</v>
      </c>
      <c r="Q714" s="53">
        <f t="shared" si="34"/>
        <v>0</v>
      </c>
    </row>
    <row r="715" spans="1:17" x14ac:dyDescent="0.25">
      <c r="A715" t="str">
        <f>'All Plates'!A714</f>
        <v>P8_D05</v>
      </c>
      <c r="B715" s="5" t="str">
        <f>'All Plates'!J714</f>
        <v>0110770228</v>
      </c>
      <c r="C715" t="s">
        <v>4932</v>
      </c>
      <c r="D715" t="str">
        <f>IFERROR('All Plates'!K714,"Not Binding")</f>
        <v>Not Binding</v>
      </c>
      <c r="E715" t="str">
        <f>IF(ISNUMBER(SEARCH("Waterlogsy",VLOOKUP(A715,'FBS input file'!A:I,9,0))),"Yes","No")</f>
        <v>No</v>
      </c>
      <c r="F715" t="str">
        <f>IF(ISNUMBER(SEARCH("T2",VLOOKUP(A715,'FBS input file'!A:I,9,0))),"Yes","No")</f>
        <v>No</v>
      </c>
      <c r="G715" t="str">
        <f>IF(ISNUMBER(SEARCH("1D",VLOOKUP(A715,'FBS input file'!A:I,9,0))),"Yes","No")</f>
        <v>No</v>
      </c>
      <c r="H715" s="57">
        <f>IFERROR(_xlfn.NUMBERVALUE(VLOOKUP(A715,'FBS input file'!A:M,13,0)),0)</f>
        <v>0</v>
      </c>
      <c r="I715" s="55">
        <f>IFERROR(_xlfn.NUMBERVALUE(VLOOKUP(A715,'FBS input file'!A:M,11,0)),0)</f>
        <v>0</v>
      </c>
      <c r="J715" s="76" cm="1">
        <f t="array" aca="1" ref="J715" ca="1">IFERROR(ROUND(LOOKUP(9.99999999999999E+307,--MID(VLOOKUP(A715,'FBS input file'!A:L,10,0),MIN(FIND({0,1,2,3,4,5,6,7,8,9},VLOOKUP(A715,'FBS input file'!A:L,10,0)&amp;"0123456789")),ROW(INDIRECT("1:20")))),0),0)</f>
        <v>0</v>
      </c>
      <c r="K715" t="str" cm="1">
        <f t="array" ref="K715">_xlfn.IFS(ISNUMBER(SEARCH("*severe*",VLOOKUP(A715,'FBS input file'!A:M,10,0)))=TRUE,"Severe LB",ISNUMBER(SEARCH("*LB*",VLOOKUP(A715,'FBS input file'!A:M,10,0)))=TRUE,"LB",ISNUMBER(SEARCH("*LB*",VLOOKUP(A715,'FBS input file'!A:M,10,0)))=FALSE,"No")</f>
        <v>No</v>
      </c>
      <c r="L715" t="str" cm="1">
        <f t="array" ref="L715">IF(D715="Binding",IFERROR(_xlfn.IFS(AND(H715&gt;=$H$1,I715&gt;=$I$1),"Binding",AND(H715&gt;=$H$1,OR(J715&gt;=$J$1,K715="LB")),"Binding",AND(I715&gt;=$I$1,OR(J715&gt;=$J$1,K715="LB")),"Binding",K715="Severe LB","Binding"),"Not Binding"),"-")</f>
        <v>-</v>
      </c>
      <c r="M715">
        <f>IFERROR(_xlfn.NUMBERVALUE(VLOOKUP(A715,'FBS input file'!A:L,12,0)),"No")</f>
        <v>0</v>
      </c>
      <c r="N715" t="str">
        <f>VLOOKUP(A715,'All Plates'!A:K,3,0)</f>
        <v>Consistent Expert</v>
      </c>
      <c r="O715" t="str">
        <f>VLOOKUP(A715,'All Plates'!A:K,7,0)</f>
        <v>high purity*</v>
      </c>
      <c r="P715">
        <f t="shared" si="33"/>
        <v>-10000</v>
      </c>
      <c r="Q715" s="53">
        <f t="shared" si="34"/>
        <v>0</v>
      </c>
    </row>
    <row r="716" spans="1:17" x14ac:dyDescent="0.25">
      <c r="A716" t="str">
        <f>'All Plates'!A715</f>
        <v>P8_D06</v>
      </c>
      <c r="B716" s="5" t="str">
        <f>'All Plates'!J715</f>
        <v>0110770229</v>
      </c>
      <c r="C716" t="s">
        <v>4933</v>
      </c>
      <c r="D716" t="str">
        <f>IFERROR('All Plates'!K715,"Not Binding")</f>
        <v>Not Binding</v>
      </c>
      <c r="E716" t="str">
        <f>IF(ISNUMBER(SEARCH("Waterlogsy",VLOOKUP(A716,'FBS input file'!A:I,9,0))),"Yes","No")</f>
        <v>No</v>
      </c>
      <c r="F716" t="str">
        <f>IF(ISNUMBER(SEARCH("T2",VLOOKUP(A716,'FBS input file'!A:I,9,0))),"Yes","No")</f>
        <v>No</v>
      </c>
      <c r="G716" t="str">
        <f>IF(ISNUMBER(SEARCH("1D",VLOOKUP(A716,'FBS input file'!A:I,9,0))),"Yes","No")</f>
        <v>No</v>
      </c>
      <c r="H716" s="57">
        <f>IFERROR(_xlfn.NUMBERVALUE(VLOOKUP(A716,'FBS input file'!A:M,13,0)),0)</f>
        <v>0</v>
      </c>
      <c r="I716" s="55">
        <f>IFERROR(_xlfn.NUMBERVALUE(VLOOKUP(A716,'FBS input file'!A:M,11,0)),0)</f>
        <v>0</v>
      </c>
      <c r="J716" s="76" cm="1">
        <f t="array" aca="1" ref="J716" ca="1">IFERROR(ROUND(LOOKUP(9.99999999999999E+307,--MID(VLOOKUP(A716,'FBS input file'!A:L,10,0),MIN(FIND({0,1,2,3,4,5,6,7,8,9},VLOOKUP(A716,'FBS input file'!A:L,10,0)&amp;"0123456789")),ROW(INDIRECT("1:20")))),0),0)</f>
        <v>0</v>
      </c>
      <c r="K716" t="str" cm="1">
        <f t="array" ref="K716">_xlfn.IFS(ISNUMBER(SEARCH("*severe*",VLOOKUP(A716,'FBS input file'!A:M,10,0)))=TRUE,"Severe LB",ISNUMBER(SEARCH("*LB*",VLOOKUP(A716,'FBS input file'!A:M,10,0)))=TRUE,"LB",ISNUMBER(SEARCH("*LB*",VLOOKUP(A716,'FBS input file'!A:M,10,0)))=FALSE,"No")</f>
        <v>No</v>
      </c>
      <c r="L716" t="str" cm="1">
        <f t="array" ref="L716">IF(D716="Binding",IFERROR(_xlfn.IFS(AND(H716&gt;=$H$1,I716&gt;=$I$1),"Binding",AND(H716&gt;=$H$1,OR(J716&gt;=$J$1,K716="LB")),"Binding",AND(I716&gt;=$I$1,OR(J716&gt;=$J$1,K716="LB")),"Binding",K716="Severe LB","Binding"),"Not Binding"),"-")</f>
        <v>-</v>
      </c>
      <c r="M716">
        <f>IFERROR(_xlfn.NUMBERVALUE(VLOOKUP(A716,'FBS input file'!A:L,12,0)),"No")</f>
        <v>0</v>
      </c>
      <c r="N716" t="str">
        <f>VLOOKUP(A716,'All Plates'!A:K,3,0)</f>
        <v>Consistent Expert</v>
      </c>
      <c r="O716" t="str">
        <f>VLOOKUP(A716,'All Plates'!A:K,7,0)</f>
        <v>medium purity*</v>
      </c>
      <c r="P716">
        <f t="shared" si="33"/>
        <v>-10000</v>
      </c>
      <c r="Q716" s="53">
        <f t="shared" si="34"/>
        <v>0</v>
      </c>
    </row>
    <row r="717" spans="1:17" x14ac:dyDescent="0.25">
      <c r="A717" t="str">
        <f>'All Plates'!A716</f>
        <v>P8_D07</v>
      </c>
      <c r="B717" s="5" t="str">
        <f>'All Plates'!J716</f>
        <v>0110770230</v>
      </c>
      <c r="C717" t="s">
        <v>4934</v>
      </c>
      <c r="D717" t="str">
        <f>IFERROR('All Plates'!K716,"Not Binding")</f>
        <v>Not Binding</v>
      </c>
      <c r="E717" t="str">
        <f>IF(ISNUMBER(SEARCH("Waterlogsy",VLOOKUP(A717,'FBS input file'!A:I,9,0))),"Yes","No")</f>
        <v>No</v>
      </c>
      <c r="F717" t="str">
        <f>IF(ISNUMBER(SEARCH("T2",VLOOKUP(A717,'FBS input file'!A:I,9,0))),"Yes","No")</f>
        <v>No</v>
      </c>
      <c r="G717" t="str">
        <f>IF(ISNUMBER(SEARCH("1D",VLOOKUP(A717,'FBS input file'!A:I,9,0))),"Yes","No")</f>
        <v>No</v>
      </c>
      <c r="H717" s="57">
        <f>IFERROR(_xlfn.NUMBERVALUE(VLOOKUP(A717,'FBS input file'!A:M,13,0)),0)</f>
        <v>0</v>
      </c>
      <c r="I717" s="55">
        <f>IFERROR(_xlfn.NUMBERVALUE(VLOOKUP(A717,'FBS input file'!A:M,11,0)),0)</f>
        <v>0</v>
      </c>
      <c r="J717" s="76" cm="1">
        <f t="array" aca="1" ref="J717" ca="1">IFERROR(ROUND(LOOKUP(9.99999999999999E+307,--MID(VLOOKUP(A717,'FBS input file'!A:L,10,0),MIN(FIND({0,1,2,3,4,5,6,7,8,9},VLOOKUP(A717,'FBS input file'!A:L,10,0)&amp;"0123456789")),ROW(INDIRECT("1:20")))),0),0)</f>
        <v>0</v>
      </c>
      <c r="K717" t="str" cm="1">
        <f t="array" ref="K717">_xlfn.IFS(ISNUMBER(SEARCH("*severe*",VLOOKUP(A717,'FBS input file'!A:M,10,0)))=TRUE,"Severe LB",ISNUMBER(SEARCH("*LB*",VLOOKUP(A717,'FBS input file'!A:M,10,0)))=TRUE,"LB",ISNUMBER(SEARCH("*LB*",VLOOKUP(A717,'FBS input file'!A:M,10,0)))=FALSE,"No")</f>
        <v>No</v>
      </c>
      <c r="L717" t="str" cm="1">
        <f t="array" ref="L717">IF(D717="Binding",IFERROR(_xlfn.IFS(AND(H717&gt;=$H$1,I717&gt;=$I$1),"Binding",AND(H717&gt;=$H$1,OR(J717&gt;=$J$1,K717="LB")),"Binding",AND(I717&gt;=$I$1,OR(J717&gt;=$J$1,K717="LB")),"Binding",K717="Severe LB","Binding"),"Not Binding"),"-")</f>
        <v>-</v>
      </c>
      <c r="M717">
        <f>IFERROR(_xlfn.NUMBERVALUE(VLOOKUP(A717,'FBS input file'!A:L,12,0)),"No")</f>
        <v>0</v>
      </c>
      <c r="N717" t="str">
        <f>VLOOKUP(A717,'All Plates'!A:K,3,0)</f>
        <v>Consistent Expert</v>
      </c>
      <c r="O717" t="str">
        <f>VLOOKUP(A717,'All Plates'!A:K,7,0)</f>
        <v>high purity*</v>
      </c>
      <c r="P717">
        <f t="shared" si="33"/>
        <v>-10000</v>
      </c>
      <c r="Q717" s="53">
        <f t="shared" si="34"/>
        <v>0</v>
      </c>
    </row>
    <row r="718" spans="1:17" x14ac:dyDescent="0.25">
      <c r="A718" t="str">
        <f>'All Plates'!A717</f>
        <v>P8_D08</v>
      </c>
      <c r="B718" s="5" t="str">
        <f>'All Plates'!J717</f>
        <v>0110770231</v>
      </c>
      <c r="C718" t="s">
        <v>4935</v>
      </c>
      <c r="D718" t="str">
        <f>IFERROR('All Plates'!K717,"Not Binding")</f>
        <v>Not Binding</v>
      </c>
      <c r="E718" t="str">
        <f>IF(ISNUMBER(SEARCH("Waterlogsy",VLOOKUP(A718,'FBS input file'!A:I,9,0))),"Yes","No")</f>
        <v>No</v>
      </c>
      <c r="F718" t="str">
        <f>IF(ISNUMBER(SEARCH("T2",VLOOKUP(A718,'FBS input file'!A:I,9,0))),"Yes","No")</f>
        <v>No</v>
      </c>
      <c r="G718" t="str">
        <f>IF(ISNUMBER(SEARCH("1D",VLOOKUP(A718,'FBS input file'!A:I,9,0))),"Yes","No")</f>
        <v>No</v>
      </c>
      <c r="H718" s="57">
        <f>IFERROR(_xlfn.NUMBERVALUE(VLOOKUP(A718,'FBS input file'!A:M,13,0)),0)</f>
        <v>0</v>
      </c>
      <c r="I718" s="55">
        <f>IFERROR(_xlfn.NUMBERVALUE(VLOOKUP(A718,'FBS input file'!A:M,11,0)),0)</f>
        <v>0</v>
      </c>
      <c r="J718" s="76" cm="1">
        <f t="array" aca="1" ref="J718" ca="1">IFERROR(ROUND(LOOKUP(9.99999999999999E+307,--MID(VLOOKUP(A718,'FBS input file'!A:L,10,0),MIN(FIND({0,1,2,3,4,5,6,7,8,9},VLOOKUP(A718,'FBS input file'!A:L,10,0)&amp;"0123456789")),ROW(INDIRECT("1:20")))),0),0)</f>
        <v>0</v>
      </c>
      <c r="K718" t="str" cm="1">
        <f t="array" ref="K718">_xlfn.IFS(ISNUMBER(SEARCH("*severe*",VLOOKUP(A718,'FBS input file'!A:M,10,0)))=TRUE,"Severe LB",ISNUMBER(SEARCH("*LB*",VLOOKUP(A718,'FBS input file'!A:M,10,0)))=TRUE,"LB",ISNUMBER(SEARCH("*LB*",VLOOKUP(A718,'FBS input file'!A:M,10,0)))=FALSE,"No")</f>
        <v>No</v>
      </c>
      <c r="L718" t="str" cm="1">
        <f t="array" ref="L718">IF(D718="Binding",IFERROR(_xlfn.IFS(AND(H718&gt;=$H$1,I718&gt;=$I$1),"Binding",AND(H718&gt;=$H$1,OR(J718&gt;=$J$1,K718="LB")),"Binding",AND(I718&gt;=$I$1,OR(J718&gt;=$J$1,K718="LB")),"Binding",K718="Severe LB","Binding"),"Not Binding"),"-")</f>
        <v>-</v>
      </c>
      <c r="M718">
        <f>IFERROR(_xlfn.NUMBERVALUE(VLOOKUP(A718,'FBS input file'!A:L,12,0)),"No")</f>
        <v>0</v>
      </c>
      <c r="N718" t="str">
        <f>VLOOKUP(A718,'All Plates'!A:K,3,0)</f>
        <v>Consistent Expert</v>
      </c>
      <c r="O718" t="str">
        <f>VLOOKUP(A718,'All Plates'!A:K,7,0)</f>
        <v>medium purity*</v>
      </c>
      <c r="P718">
        <f t="shared" si="33"/>
        <v>-10000</v>
      </c>
      <c r="Q718" s="53">
        <f t="shared" si="34"/>
        <v>0</v>
      </c>
    </row>
    <row r="719" spans="1:17" x14ac:dyDescent="0.25">
      <c r="A719" t="str">
        <f>'All Plates'!A718</f>
        <v>P8_D09</v>
      </c>
      <c r="B719" s="5" t="str">
        <f>'All Plates'!J718</f>
        <v>0110770232</v>
      </c>
      <c r="C719" t="s">
        <v>4936</v>
      </c>
      <c r="D719" t="str">
        <f>IFERROR('All Plates'!K718,"Not Binding")</f>
        <v>Not Binding</v>
      </c>
      <c r="E719" t="str">
        <f>IF(ISNUMBER(SEARCH("Waterlogsy",VLOOKUP(A719,'FBS input file'!A:I,9,0))),"Yes","No")</f>
        <v>No</v>
      </c>
      <c r="F719" t="str">
        <f>IF(ISNUMBER(SEARCH("T2",VLOOKUP(A719,'FBS input file'!A:I,9,0))),"Yes","No")</f>
        <v>No</v>
      </c>
      <c r="G719" t="str">
        <f>IF(ISNUMBER(SEARCH("1D",VLOOKUP(A719,'FBS input file'!A:I,9,0))),"Yes","No")</f>
        <v>No</v>
      </c>
      <c r="H719" s="57">
        <f>IFERROR(_xlfn.NUMBERVALUE(VLOOKUP(A719,'FBS input file'!A:M,13,0)),0)</f>
        <v>0</v>
      </c>
      <c r="I719" s="55">
        <f>IFERROR(_xlfn.NUMBERVALUE(VLOOKUP(A719,'FBS input file'!A:M,11,0)),0)</f>
        <v>0</v>
      </c>
      <c r="J719" s="76" cm="1">
        <f t="array" aca="1" ref="J719" ca="1">IFERROR(ROUND(LOOKUP(9.99999999999999E+307,--MID(VLOOKUP(A719,'FBS input file'!A:L,10,0),MIN(FIND({0,1,2,3,4,5,6,7,8,9},VLOOKUP(A719,'FBS input file'!A:L,10,0)&amp;"0123456789")),ROW(INDIRECT("1:20")))),0),0)</f>
        <v>0</v>
      </c>
      <c r="K719" t="str" cm="1">
        <f t="array" ref="K719">_xlfn.IFS(ISNUMBER(SEARCH("*severe*",VLOOKUP(A719,'FBS input file'!A:M,10,0)))=TRUE,"Severe LB",ISNUMBER(SEARCH("*LB*",VLOOKUP(A719,'FBS input file'!A:M,10,0)))=TRUE,"LB",ISNUMBER(SEARCH("*LB*",VLOOKUP(A719,'FBS input file'!A:M,10,0)))=FALSE,"No")</f>
        <v>No</v>
      </c>
      <c r="L719" t="str" cm="1">
        <f t="array" ref="L719">IF(D719="Binding",IFERROR(_xlfn.IFS(AND(H719&gt;=$H$1,I719&gt;=$I$1),"Binding",AND(H719&gt;=$H$1,OR(J719&gt;=$J$1,K719="LB")),"Binding",AND(I719&gt;=$I$1,OR(J719&gt;=$J$1,K719="LB")),"Binding",K719="Severe LB","Binding"),"Not Binding"),"-")</f>
        <v>-</v>
      </c>
      <c r="M719">
        <f>IFERROR(_xlfn.NUMBERVALUE(VLOOKUP(A719,'FBS input file'!A:L,12,0)),"No")</f>
        <v>0</v>
      </c>
      <c r="N719" t="str">
        <f>VLOOKUP(A719,'All Plates'!A:K,3,0)</f>
        <v>Consistent Expert</v>
      </c>
      <c r="O719" t="str">
        <f>VLOOKUP(A719,'All Plates'!A:K,7,0)</f>
        <v>addtional signals or too few signals</v>
      </c>
      <c r="P719">
        <f t="shared" si="33"/>
        <v>-10000</v>
      </c>
      <c r="Q719" s="53">
        <f t="shared" si="34"/>
        <v>0</v>
      </c>
    </row>
    <row r="720" spans="1:17" x14ac:dyDescent="0.25">
      <c r="A720" t="str">
        <f>'All Plates'!A719</f>
        <v>P8_D10</v>
      </c>
      <c r="B720" s="5" t="str">
        <f>'All Plates'!J719</f>
        <v>0110770233</v>
      </c>
      <c r="C720" t="s">
        <v>4937</v>
      </c>
      <c r="D720" t="str">
        <f>IFERROR('All Plates'!K719,"Not Binding")</f>
        <v>Not Binding</v>
      </c>
      <c r="E720" t="str">
        <f>IF(ISNUMBER(SEARCH("Waterlogsy",VLOOKUP(A720,'FBS input file'!A:I,9,0))),"Yes","No")</f>
        <v>No</v>
      </c>
      <c r="F720" t="str">
        <f>IF(ISNUMBER(SEARCH("T2",VLOOKUP(A720,'FBS input file'!A:I,9,0))),"Yes","No")</f>
        <v>No</v>
      </c>
      <c r="G720" t="str">
        <f>IF(ISNUMBER(SEARCH("1D",VLOOKUP(A720,'FBS input file'!A:I,9,0))),"Yes","No")</f>
        <v>No</v>
      </c>
      <c r="H720" s="57">
        <f>IFERROR(_xlfn.NUMBERVALUE(VLOOKUP(A720,'FBS input file'!A:M,13,0)),0)</f>
        <v>0</v>
      </c>
      <c r="I720" s="55">
        <f>IFERROR(_xlfn.NUMBERVALUE(VLOOKUP(A720,'FBS input file'!A:M,11,0)),0)</f>
        <v>0</v>
      </c>
      <c r="J720" s="76" cm="1">
        <f t="array" aca="1" ref="J720" ca="1">IFERROR(ROUND(LOOKUP(9.99999999999999E+307,--MID(VLOOKUP(A720,'FBS input file'!A:L,10,0),MIN(FIND({0,1,2,3,4,5,6,7,8,9},VLOOKUP(A720,'FBS input file'!A:L,10,0)&amp;"0123456789")),ROW(INDIRECT("1:20")))),0),0)</f>
        <v>0</v>
      </c>
      <c r="K720" t="str" cm="1">
        <f t="array" ref="K720">_xlfn.IFS(ISNUMBER(SEARCH("*severe*",VLOOKUP(A720,'FBS input file'!A:M,10,0)))=TRUE,"Severe LB",ISNUMBER(SEARCH("*LB*",VLOOKUP(A720,'FBS input file'!A:M,10,0)))=TRUE,"LB",ISNUMBER(SEARCH("*LB*",VLOOKUP(A720,'FBS input file'!A:M,10,0)))=FALSE,"No")</f>
        <v>No</v>
      </c>
      <c r="L720" t="str" cm="1">
        <f t="array" ref="L720">IF(D720="Binding",IFERROR(_xlfn.IFS(AND(H720&gt;=$H$1,I720&gt;=$I$1),"Binding",AND(H720&gt;=$H$1,OR(J720&gt;=$J$1,K720="LB")),"Binding",AND(I720&gt;=$I$1,OR(J720&gt;=$J$1,K720="LB")),"Binding",K720="Severe LB","Binding"),"Not Binding"),"-")</f>
        <v>-</v>
      </c>
      <c r="M720">
        <f>IFERROR(_xlfn.NUMBERVALUE(VLOOKUP(A720,'FBS input file'!A:L,12,0)),"No")</f>
        <v>0</v>
      </c>
      <c r="N720" t="str">
        <f>VLOOKUP(A720,'All Plates'!A:K,3,0)</f>
        <v>Consistent Expert</v>
      </c>
      <c r="O720" t="str">
        <f>VLOOKUP(A720,'All Plates'!A:K,7,0)</f>
        <v>high purity</v>
      </c>
      <c r="P720">
        <f t="shared" si="33"/>
        <v>-10000</v>
      </c>
      <c r="Q720" s="53">
        <f t="shared" si="34"/>
        <v>0</v>
      </c>
    </row>
    <row r="721" spans="1:17" x14ac:dyDescent="0.25">
      <c r="A721" t="str">
        <f>'All Plates'!A720</f>
        <v>P8_D11</v>
      </c>
      <c r="B721" s="5" t="str">
        <f>'All Plates'!J720</f>
        <v>0110770234</v>
      </c>
      <c r="C721" t="s">
        <v>4938</v>
      </c>
      <c r="D721" t="str">
        <f>IFERROR('All Plates'!K720,"Not Binding")</f>
        <v>Not Binding</v>
      </c>
      <c r="E721" t="str">
        <f>IF(ISNUMBER(SEARCH("Waterlogsy",VLOOKUP(A721,'FBS input file'!A:I,9,0))),"Yes","No")</f>
        <v>No</v>
      </c>
      <c r="F721" t="str">
        <f>IF(ISNUMBER(SEARCH("T2",VLOOKUP(A721,'FBS input file'!A:I,9,0))),"Yes","No")</f>
        <v>No</v>
      </c>
      <c r="G721" t="str">
        <f>IF(ISNUMBER(SEARCH("1D",VLOOKUP(A721,'FBS input file'!A:I,9,0))),"Yes","No")</f>
        <v>No</v>
      </c>
      <c r="H721" s="57">
        <f>IFERROR(_xlfn.NUMBERVALUE(VLOOKUP(A721,'FBS input file'!A:M,13,0)),0)</f>
        <v>0</v>
      </c>
      <c r="I721" s="55">
        <f>IFERROR(_xlfn.NUMBERVALUE(VLOOKUP(A721,'FBS input file'!A:M,11,0)),0)</f>
        <v>0</v>
      </c>
      <c r="J721" s="76" cm="1">
        <f t="array" aca="1" ref="J721" ca="1">IFERROR(ROUND(LOOKUP(9.99999999999999E+307,--MID(VLOOKUP(A721,'FBS input file'!A:L,10,0),MIN(FIND({0,1,2,3,4,5,6,7,8,9},VLOOKUP(A721,'FBS input file'!A:L,10,0)&amp;"0123456789")),ROW(INDIRECT("1:20")))),0),0)</f>
        <v>0</v>
      </c>
      <c r="K721" t="str" cm="1">
        <f t="array" ref="K721">_xlfn.IFS(ISNUMBER(SEARCH("*severe*",VLOOKUP(A721,'FBS input file'!A:M,10,0)))=TRUE,"Severe LB",ISNUMBER(SEARCH("*LB*",VLOOKUP(A721,'FBS input file'!A:M,10,0)))=TRUE,"LB",ISNUMBER(SEARCH("*LB*",VLOOKUP(A721,'FBS input file'!A:M,10,0)))=FALSE,"No")</f>
        <v>No</v>
      </c>
      <c r="L721" t="str" cm="1">
        <f t="array" ref="L721">IF(D721="Binding",IFERROR(_xlfn.IFS(AND(H721&gt;=$H$1,I721&gt;=$I$1),"Binding",AND(H721&gt;=$H$1,OR(J721&gt;=$J$1,K721="LB")),"Binding",AND(I721&gt;=$I$1,OR(J721&gt;=$J$1,K721="LB")),"Binding",K721="Severe LB","Binding"),"Not Binding"),"-")</f>
        <v>-</v>
      </c>
      <c r="M721">
        <f>IFERROR(_xlfn.NUMBERVALUE(VLOOKUP(A721,'FBS input file'!A:L,12,0)),"No")</f>
        <v>0</v>
      </c>
      <c r="N721" t="str">
        <f>VLOOKUP(A721,'All Plates'!A:K,3,0)</f>
        <v>Consistent Expert</v>
      </c>
      <c r="O721" t="str">
        <f>VLOOKUP(A721,'All Plates'!A:K,7,0)</f>
        <v>medium purity*</v>
      </c>
      <c r="P721">
        <f t="shared" si="33"/>
        <v>-10000</v>
      </c>
      <c r="Q721" s="53">
        <f t="shared" si="34"/>
        <v>0</v>
      </c>
    </row>
    <row r="722" spans="1:17" x14ac:dyDescent="0.25">
      <c r="A722" t="str">
        <f>'All Plates'!A721</f>
        <v>P8_D12</v>
      </c>
      <c r="B722" s="5" t="str">
        <f>'All Plates'!J721</f>
        <v>0110770235</v>
      </c>
      <c r="C722" t="s">
        <v>4939</v>
      </c>
      <c r="D722" t="str">
        <f>IFERROR('All Plates'!K721,"Not Binding")</f>
        <v>Not Binding</v>
      </c>
      <c r="E722" t="str">
        <f>IF(ISNUMBER(SEARCH("Waterlogsy",VLOOKUP(A722,'FBS input file'!A:I,9,0))),"Yes","No")</f>
        <v>No</v>
      </c>
      <c r="F722" t="str">
        <f>IF(ISNUMBER(SEARCH("T2",VLOOKUP(A722,'FBS input file'!A:I,9,0))),"Yes","No")</f>
        <v>No</v>
      </c>
      <c r="G722" t="str">
        <f>IF(ISNUMBER(SEARCH("1D",VLOOKUP(A722,'FBS input file'!A:I,9,0))),"Yes","No")</f>
        <v>No</v>
      </c>
      <c r="H722" s="57">
        <f>IFERROR(_xlfn.NUMBERVALUE(VLOOKUP(A722,'FBS input file'!A:M,13,0)),0)</f>
        <v>0</v>
      </c>
      <c r="I722" s="55">
        <f>IFERROR(_xlfn.NUMBERVALUE(VLOOKUP(A722,'FBS input file'!A:M,11,0)),0)</f>
        <v>0</v>
      </c>
      <c r="J722" s="76" cm="1">
        <f t="array" aca="1" ref="J722" ca="1">IFERROR(ROUND(LOOKUP(9.99999999999999E+307,--MID(VLOOKUP(A722,'FBS input file'!A:L,10,0),MIN(FIND({0,1,2,3,4,5,6,7,8,9},VLOOKUP(A722,'FBS input file'!A:L,10,0)&amp;"0123456789")),ROW(INDIRECT("1:20")))),0),0)</f>
        <v>0</v>
      </c>
      <c r="K722" t="str" cm="1">
        <f t="array" ref="K722">_xlfn.IFS(ISNUMBER(SEARCH("*severe*",VLOOKUP(A722,'FBS input file'!A:M,10,0)))=TRUE,"Severe LB",ISNUMBER(SEARCH("*LB*",VLOOKUP(A722,'FBS input file'!A:M,10,0)))=TRUE,"LB",ISNUMBER(SEARCH("*LB*",VLOOKUP(A722,'FBS input file'!A:M,10,0)))=FALSE,"No")</f>
        <v>No</v>
      </c>
      <c r="L722" t="str" cm="1">
        <f t="array" ref="L722">IF(D722="Binding",IFERROR(_xlfn.IFS(AND(H722&gt;=$H$1,I722&gt;=$I$1),"Binding",AND(H722&gt;=$H$1,OR(J722&gt;=$J$1,K722="LB")),"Binding",AND(I722&gt;=$I$1,OR(J722&gt;=$J$1,K722="LB")),"Binding",K722="Severe LB","Binding"),"Not Binding"),"-")</f>
        <v>-</v>
      </c>
      <c r="M722">
        <f>IFERROR(_xlfn.NUMBERVALUE(VLOOKUP(A722,'FBS input file'!A:L,12,0)),"No")</f>
        <v>0</v>
      </c>
      <c r="N722" t="str">
        <f>VLOOKUP(A722,'All Plates'!A:K,3,0)</f>
        <v>Inconsistent Expert</v>
      </c>
      <c r="O722" t="str">
        <f>VLOOKUP(A722,'All Plates'!A:K,7,0)</f>
        <v>addtional signals or too few signals</v>
      </c>
      <c r="P722">
        <f t="shared" si="33"/>
        <v>-10000</v>
      </c>
      <c r="Q722" s="53">
        <f t="shared" si="34"/>
        <v>0</v>
      </c>
    </row>
    <row r="723" spans="1:17" x14ac:dyDescent="0.25">
      <c r="A723" t="str">
        <f>'All Plates'!A722</f>
        <v>P8_E01</v>
      </c>
      <c r="B723" s="5" t="str">
        <f>'All Plates'!J722</f>
        <v>0110770223</v>
      </c>
      <c r="C723" t="s">
        <v>4940</v>
      </c>
      <c r="D723" t="str">
        <f>IFERROR('All Plates'!K722,"Not Binding")</f>
        <v>Not Binding</v>
      </c>
      <c r="E723" t="str">
        <f>IF(ISNUMBER(SEARCH("Waterlogsy",VLOOKUP(A723,'FBS input file'!A:I,9,0))),"Yes","No")</f>
        <v>No</v>
      </c>
      <c r="F723" t="str">
        <f>IF(ISNUMBER(SEARCH("T2",VLOOKUP(A723,'FBS input file'!A:I,9,0))),"Yes","No")</f>
        <v>No</v>
      </c>
      <c r="G723" t="str">
        <f>IF(ISNUMBER(SEARCH("1D",VLOOKUP(A723,'FBS input file'!A:I,9,0))),"Yes","No")</f>
        <v>No</v>
      </c>
      <c r="H723" s="57">
        <f>IFERROR(_xlfn.NUMBERVALUE(VLOOKUP(A723,'FBS input file'!A:M,13,0)),0)</f>
        <v>0</v>
      </c>
      <c r="I723" s="55">
        <f>IFERROR(_xlfn.NUMBERVALUE(VLOOKUP(A723,'FBS input file'!A:M,11,0)),0)</f>
        <v>0</v>
      </c>
      <c r="J723" s="76" cm="1">
        <f t="array" aca="1" ref="J723" ca="1">IFERROR(ROUND(LOOKUP(9.99999999999999E+307,--MID(VLOOKUP(A723,'FBS input file'!A:L,10,0),MIN(FIND({0,1,2,3,4,5,6,7,8,9},VLOOKUP(A723,'FBS input file'!A:L,10,0)&amp;"0123456789")),ROW(INDIRECT("1:20")))),0),0)</f>
        <v>0</v>
      </c>
      <c r="K723" t="str" cm="1">
        <f t="array" ref="K723">_xlfn.IFS(ISNUMBER(SEARCH("*severe*",VLOOKUP(A723,'FBS input file'!A:M,10,0)))=TRUE,"Severe LB",ISNUMBER(SEARCH("*LB*",VLOOKUP(A723,'FBS input file'!A:M,10,0)))=TRUE,"LB",ISNUMBER(SEARCH("*LB*",VLOOKUP(A723,'FBS input file'!A:M,10,0)))=FALSE,"No")</f>
        <v>No</v>
      </c>
      <c r="L723" t="str" cm="1">
        <f t="array" ref="L723">IF(D723="Binding",IFERROR(_xlfn.IFS(AND(H723&gt;=$H$1,I723&gt;=$I$1),"Binding",AND(H723&gt;=$H$1,OR(J723&gt;=$J$1,K723="LB")),"Binding",AND(I723&gt;=$I$1,OR(J723&gt;=$J$1,K723="LB")),"Binding",K723="Severe LB","Binding"),"Not Binding"),"-")</f>
        <v>-</v>
      </c>
      <c r="M723">
        <f>IFERROR(_xlfn.NUMBERVALUE(VLOOKUP(A723,'FBS input file'!A:L,12,0)),"No")</f>
        <v>0</v>
      </c>
      <c r="N723" t="str">
        <f>VLOOKUP(A723,'All Plates'!A:K,3,0)</f>
        <v>Inconsistent Expert</v>
      </c>
      <c r="O723" t="str">
        <f>VLOOKUP(A723,'All Plates'!A:K,7,0)</f>
        <v>low solubility</v>
      </c>
      <c r="P723">
        <f t="shared" si="33"/>
        <v>-10000</v>
      </c>
      <c r="Q723" s="53">
        <f t="shared" si="34"/>
        <v>0</v>
      </c>
    </row>
    <row r="724" spans="1:17" x14ac:dyDescent="0.25">
      <c r="A724" t="str">
        <f>'All Plates'!A723</f>
        <v>P8_E02</v>
      </c>
      <c r="B724" s="5" t="str">
        <f>'All Plates'!J723</f>
        <v>0110770222</v>
      </c>
      <c r="C724" t="s">
        <v>4941</v>
      </c>
      <c r="D724" t="str">
        <f>IFERROR('All Plates'!K723,"Not Binding")</f>
        <v>Not Binding</v>
      </c>
      <c r="E724" t="str">
        <f>IF(ISNUMBER(SEARCH("Waterlogsy",VLOOKUP(A724,'FBS input file'!A:I,9,0))),"Yes","No")</f>
        <v>No</v>
      </c>
      <c r="F724" t="str">
        <f>IF(ISNUMBER(SEARCH("T2",VLOOKUP(A724,'FBS input file'!A:I,9,0))),"Yes","No")</f>
        <v>No</v>
      </c>
      <c r="G724" t="str">
        <f>IF(ISNUMBER(SEARCH("1D",VLOOKUP(A724,'FBS input file'!A:I,9,0))),"Yes","No")</f>
        <v>No</v>
      </c>
      <c r="H724" s="57">
        <f>IFERROR(_xlfn.NUMBERVALUE(VLOOKUP(A724,'FBS input file'!A:M,13,0)),0)</f>
        <v>0</v>
      </c>
      <c r="I724" s="55">
        <f>IFERROR(_xlfn.NUMBERVALUE(VLOOKUP(A724,'FBS input file'!A:M,11,0)),0)</f>
        <v>0</v>
      </c>
      <c r="J724" s="76" cm="1">
        <f t="array" aca="1" ref="J724" ca="1">IFERROR(ROUND(LOOKUP(9.99999999999999E+307,--MID(VLOOKUP(A724,'FBS input file'!A:L,10,0),MIN(FIND({0,1,2,3,4,5,6,7,8,9},VLOOKUP(A724,'FBS input file'!A:L,10,0)&amp;"0123456789")),ROW(INDIRECT("1:20")))),0),0)</f>
        <v>0</v>
      </c>
      <c r="K724" t="str" cm="1">
        <f t="array" ref="K724">_xlfn.IFS(ISNUMBER(SEARCH("*severe*",VLOOKUP(A724,'FBS input file'!A:M,10,0)))=TRUE,"Severe LB",ISNUMBER(SEARCH("*LB*",VLOOKUP(A724,'FBS input file'!A:M,10,0)))=TRUE,"LB",ISNUMBER(SEARCH("*LB*",VLOOKUP(A724,'FBS input file'!A:M,10,0)))=FALSE,"No")</f>
        <v>No</v>
      </c>
      <c r="L724" t="str" cm="1">
        <f t="array" ref="L724">IF(D724="Binding",IFERROR(_xlfn.IFS(AND(H724&gt;=$H$1,I724&gt;=$I$1),"Binding",AND(H724&gt;=$H$1,OR(J724&gt;=$J$1,K724="LB")),"Binding",AND(I724&gt;=$I$1,OR(J724&gt;=$J$1,K724="LB")),"Binding",K724="Severe LB","Binding"),"Not Binding"),"-")</f>
        <v>-</v>
      </c>
      <c r="M724">
        <f>IFERROR(_xlfn.NUMBERVALUE(VLOOKUP(A724,'FBS input file'!A:L,12,0)),"No")</f>
        <v>0</v>
      </c>
      <c r="N724" t="str">
        <f>VLOOKUP(A724,'All Plates'!A:K,3,0)</f>
        <v>Inconsistent Expert</v>
      </c>
      <c r="O724" t="str">
        <f>VLOOKUP(A724,'All Plates'!A:K,7,0)</f>
        <v>addtional signals or too few signals</v>
      </c>
      <c r="P724">
        <f t="shared" si="33"/>
        <v>-10000</v>
      </c>
      <c r="Q724" s="53">
        <f t="shared" si="34"/>
        <v>0</v>
      </c>
    </row>
    <row r="725" spans="1:17" x14ac:dyDescent="0.25">
      <c r="A725" t="str">
        <f>'All Plates'!A724</f>
        <v>P8_E03</v>
      </c>
      <c r="B725" s="5" t="str">
        <f>'All Plates'!J724</f>
        <v>0110770221</v>
      </c>
      <c r="C725" t="s">
        <v>4942</v>
      </c>
      <c r="D725" t="str">
        <f>IFERROR('All Plates'!K724,"Not Binding")</f>
        <v>Not Binding</v>
      </c>
      <c r="E725" t="str">
        <f>IF(ISNUMBER(SEARCH("Waterlogsy",VLOOKUP(A725,'FBS input file'!A:I,9,0))),"Yes","No")</f>
        <v>No</v>
      </c>
      <c r="F725" t="str">
        <f>IF(ISNUMBER(SEARCH("T2",VLOOKUP(A725,'FBS input file'!A:I,9,0))),"Yes","No")</f>
        <v>No</v>
      </c>
      <c r="G725" t="str">
        <f>IF(ISNUMBER(SEARCH("1D",VLOOKUP(A725,'FBS input file'!A:I,9,0))),"Yes","No")</f>
        <v>No</v>
      </c>
      <c r="H725" s="57">
        <f>IFERROR(_xlfn.NUMBERVALUE(VLOOKUP(A725,'FBS input file'!A:M,13,0)),0)</f>
        <v>0</v>
      </c>
      <c r="I725" s="55">
        <f>IFERROR(_xlfn.NUMBERVALUE(VLOOKUP(A725,'FBS input file'!A:M,11,0)),0)</f>
        <v>0</v>
      </c>
      <c r="J725" s="76" cm="1">
        <f t="array" aca="1" ref="J725" ca="1">IFERROR(ROUND(LOOKUP(9.99999999999999E+307,--MID(VLOOKUP(A725,'FBS input file'!A:L,10,0),MIN(FIND({0,1,2,3,4,5,6,7,8,9},VLOOKUP(A725,'FBS input file'!A:L,10,0)&amp;"0123456789")),ROW(INDIRECT("1:20")))),0),0)</f>
        <v>0</v>
      </c>
      <c r="K725" t="str" cm="1">
        <f t="array" ref="K725">_xlfn.IFS(ISNUMBER(SEARCH("*severe*",VLOOKUP(A725,'FBS input file'!A:M,10,0)))=TRUE,"Severe LB",ISNUMBER(SEARCH("*LB*",VLOOKUP(A725,'FBS input file'!A:M,10,0)))=TRUE,"LB",ISNUMBER(SEARCH("*LB*",VLOOKUP(A725,'FBS input file'!A:M,10,0)))=FALSE,"No")</f>
        <v>No</v>
      </c>
      <c r="L725" t="str" cm="1">
        <f t="array" ref="L725">IF(D725="Binding",IFERROR(_xlfn.IFS(AND(H725&gt;=$H$1,I725&gt;=$I$1),"Binding",AND(H725&gt;=$H$1,OR(J725&gt;=$J$1,K725="LB")),"Binding",AND(I725&gt;=$I$1,OR(J725&gt;=$J$1,K725="LB")),"Binding",K725="Severe LB","Binding"),"Not Binding"),"-")</f>
        <v>-</v>
      </c>
      <c r="M725">
        <f>IFERROR(_xlfn.NUMBERVALUE(VLOOKUP(A725,'FBS input file'!A:L,12,0)),"No")</f>
        <v>0</v>
      </c>
      <c r="N725" t="str">
        <f>VLOOKUP(A725,'All Plates'!A:K,3,0)</f>
        <v>Consistent Expert</v>
      </c>
      <c r="O725" t="str">
        <f>VLOOKUP(A725,'All Plates'!A:K,7,0)</f>
        <v>high purity*</v>
      </c>
      <c r="P725">
        <f t="shared" si="33"/>
        <v>-10000</v>
      </c>
      <c r="Q725" s="53">
        <f t="shared" si="34"/>
        <v>0</v>
      </c>
    </row>
    <row r="726" spans="1:17" x14ac:dyDescent="0.25">
      <c r="A726" t="str">
        <f>'All Plates'!A725</f>
        <v>P8_E04</v>
      </c>
      <c r="B726" s="5" t="str">
        <f>'All Plates'!J725</f>
        <v>0110770220</v>
      </c>
      <c r="C726" t="s">
        <v>4943</v>
      </c>
      <c r="D726" t="str">
        <f>IFERROR('All Plates'!K725,"Not Binding")</f>
        <v>Not Binding</v>
      </c>
      <c r="E726" t="str">
        <f>IF(ISNUMBER(SEARCH("Waterlogsy",VLOOKUP(A726,'FBS input file'!A:I,9,0))),"Yes","No")</f>
        <v>No</v>
      </c>
      <c r="F726" t="str">
        <f>IF(ISNUMBER(SEARCH("T2",VLOOKUP(A726,'FBS input file'!A:I,9,0))),"Yes","No")</f>
        <v>No</v>
      </c>
      <c r="G726" t="str">
        <f>IF(ISNUMBER(SEARCH("1D",VLOOKUP(A726,'FBS input file'!A:I,9,0))),"Yes","No")</f>
        <v>No</v>
      </c>
      <c r="H726" s="57">
        <f>IFERROR(_xlfn.NUMBERVALUE(VLOOKUP(A726,'FBS input file'!A:M,13,0)),0)</f>
        <v>0</v>
      </c>
      <c r="I726" s="55">
        <f>IFERROR(_xlfn.NUMBERVALUE(VLOOKUP(A726,'FBS input file'!A:M,11,0)),0)</f>
        <v>0</v>
      </c>
      <c r="J726" s="76" cm="1">
        <f t="array" aca="1" ref="J726" ca="1">IFERROR(ROUND(LOOKUP(9.99999999999999E+307,--MID(VLOOKUP(A726,'FBS input file'!A:L,10,0),MIN(FIND({0,1,2,3,4,5,6,7,8,9},VLOOKUP(A726,'FBS input file'!A:L,10,0)&amp;"0123456789")),ROW(INDIRECT("1:20")))),0),0)</f>
        <v>0</v>
      </c>
      <c r="K726" t="str" cm="1">
        <f t="array" ref="K726">_xlfn.IFS(ISNUMBER(SEARCH("*severe*",VLOOKUP(A726,'FBS input file'!A:M,10,0)))=TRUE,"Severe LB",ISNUMBER(SEARCH("*LB*",VLOOKUP(A726,'FBS input file'!A:M,10,0)))=TRUE,"LB",ISNUMBER(SEARCH("*LB*",VLOOKUP(A726,'FBS input file'!A:M,10,0)))=FALSE,"No")</f>
        <v>No</v>
      </c>
      <c r="L726" t="str" cm="1">
        <f t="array" ref="L726">IF(D726="Binding",IFERROR(_xlfn.IFS(AND(H726&gt;=$H$1,I726&gt;=$I$1),"Binding",AND(H726&gt;=$H$1,OR(J726&gt;=$J$1,K726="LB")),"Binding",AND(I726&gt;=$I$1,OR(J726&gt;=$J$1,K726="LB")),"Binding",K726="Severe LB","Binding"),"Not Binding"),"-")</f>
        <v>-</v>
      </c>
      <c r="M726">
        <f>IFERROR(_xlfn.NUMBERVALUE(VLOOKUP(A726,'FBS input file'!A:L,12,0)),"No")</f>
        <v>0</v>
      </c>
      <c r="N726" t="str">
        <f>VLOOKUP(A726,'All Plates'!A:K,3,0)</f>
        <v>Consistent Expert</v>
      </c>
      <c r="O726" t="str">
        <f>VLOOKUP(A726,'All Plates'!A:K,7,0)</f>
        <v>very high purity</v>
      </c>
      <c r="P726">
        <f t="shared" si="33"/>
        <v>-10000</v>
      </c>
      <c r="Q726" s="53">
        <f t="shared" si="34"/>
        <v>0</v>
      </c>
    </row>
    <row r="727" spans="1:17" x14ac:dyDescent="0.25">
      <c r="A727" t="str">
        <f>'All Plates'!A726</f>
        <v>P8_E05</v>
      </c>
      <c r="B727" s="5" t="str">
        <f>'All Plates'!J726</f>
        <v>0110770219</v>
      </c>
      <c r="C727" t="s">
        <v>4944</v>
      </c>
      <c r="D727" t="str">
        <f>IFERROR('All Plates'!K726,"Not Binding")</f>
        <v>Not Binding</v>
      </c>
      <c r="E727" t="str">
        <f>IF(ISNUMBER(SEARCH("Waterlogsy",VLOOKUP(A727,'FBS input file'!A:I,9,0))),"Yes","No")</f>
        <v>No</v>
      </c>
      <c r="F727" t="str">
        <f>IF(ISNUMBER(SEARCH("T2",VLOOKUP(A727,'FBS input file'!A:I,9,0))),"Yes","No")</f>
        <v>No</v>
      </c>
      <c r="G727" t="str">
        <f>IF(ISNUMBER(SEARCH("1D",VLOOKUP(A727,'FBS input file'!A:I,9,0))),"Yes","No")</f>
        <v>No</v>
      </c>
      <c r="H727" s="57">
        <f>IFERROR(_xlfn.NUMBERVALUE(VLOOKUP(A727,'FBS input file'!A:M,13,0)),0)</f>
        <v>0</v>
      </c>
      <c r="I727" s="55">
        <f>IFERROR(_xlfn.NUMBERVALUE(VLOOKUP(A727,'FBS input file'!A:M,11,0)),0)</f>
        <v>0</v>
      </c>
      <c r="J727" s="76" cm="1">
        <f t="array" aca="1" ref="J727" ca="1">IFERROR(ROUND(LOOKUP(9.99999999999999E+307,--MID(VLOOKUP(A727,'FBS input file'!A:L,10,0),MIN(FIND({0,1,2,3,4,5,6,7,8,9},VLOOKUP(A727,'FBS input file'!A:L,10,0)&amp;"0123456789")),ROW(INDIRECT("1:20")))),0),0)</f>
        <v>0</v>
      </c>
      <c r="K727" t="str" cm="1">
        <f t="array" ref="K727">_xlfn.IFS(ISNUMBER(SEARCH("*severe*",VLOOKUP(A727,'FBS input file'!A:M,10,0)))=TRUE,"Severe LB",ISNUMBER(SEARCH("*LB*",VLOOKUP(A727,'FBS input file'!A:M,10,0)))=TRUE,"LB",ISNUMBER(SEARCH("*LB*",VLOOKUP(A727,'FBS input file'!A:M,10,0)))=FALSE,"No")</f>
        <v>No</v>
      </c>
      <c r="L727" t="str" cm="1">
        <f t="array" ref="L727">IF(D727="Binding",IFERROR(_xlfn.IFS(AND(H727&gt;=$H$1,I727&gt;=$I$1),"Binding",AND(H727&gt;=$H$1,OR(J727&gt;=$J$1,K727="LB")),"Binding",AND(I727&gt;=$I$1,OR(J727&gt;=$J$1,K727="LB")),"Binding",K727="Severe LB","Binding"),"Not Binding"),"-")</f>
        <v>-</v>
      </c>
      <c r="M727">
        <f>IFERROR(_xlfn.NUMBERVALUE(VLOOKUP(A727,'FBS input file'!A:L,12,0)),"No")</f>
        <v>0</v>
      </c>
      <c r="N727" t="str">
        <f>VLOOKUP(A727,'All Plates'!A:K,3,0)</f>
        <v>Consistent Expert</v>
      </c>
      <c r="O727" t="str">
        <f>VLOOKUP(A727,'All Plates'!A:K,7,0)</f>
        <v>addtional signals or too few signals</v>
      </c>
      <c r="P727">
        <f t="shared" si="33"/>
        <v>-10000</v>
      </c>
      <c r="Q727" s="53">
        <f t="shared" si="34"/>
        <v>0</v>
      </c>
    </row>
    <row r="728" spans="1:17" x14ac:dyDescent="0.25">
      <c r="A728" t="str">
        <f>'All Plates'!A727</f>
        <v>P8_E06</v>
      </c>
      <c r="B728" s="5" t="str">
        <f>'All Plates'!J727</f>
        <v>0110770218</v>
      </c>
      <c r="C728" t="s">
        <v>4945</v>
      </c>
      <c r="D728" t="str">
        <f>IFERROR('All Plates'!K727,"Not Binding")</f>
        <v>Not Binding</v>
      </c>
      <c r="E728" t="str">
        <f>IF(ISNUMBER(SEARCH("Waterlogsy",VLOOKUP(A728,'FBS input file'!A:I,9,0))),"Yes","No")</f>
        <v>No</v>
      </c>
      <c r="F728" t="str">
        <f>IF(ISNUMBER(SEARCH("T2",VLOOKUP(A728,'FBS input file'!A:I,9,0))),"Yes","No")</f>
        <v>No</v>
      </c>
      <c r="G728" t="str">
        <f>IF(ISNUMBER(SEARCH("1D",VLOOKUP(A728,'FBS input file'!A:I,9,0))),"Yes","No")</f>
        <v>No</v>
      </c>
      <c r="H728" s="57">
        <f>IFERROR(_xlfn.NUMBERVALUE(VLOOKUP(A728,'FBS input file'!A:M,13,0)),0)</f>
        <v>0</v>
      </c>
      <c r="I728" s="55">
        <f>IFERROR(_xlfn.NUMBERVALUE(VLOOKUP(A728,'FBS input file'!A:M,11,0)),0)</f>
        <v>0</v>
      </c>
      <c r="J728" s="76" cm="1">
        <f t="array" aca="1" ref="J728" ca="1">IFERROR(ROUND(LOOKUP(9.99999999999999E+307,--MID(VLOOKUP(A728,'FBS input file'!A:L,10,0),MIN(FIND({0,1,2,3,4,5,6,7,8,9},VLOOKUP(A728,'FBS input file'!A:L,10,0)&amp;"0123456789")),ROW(INDIRECT("1:20")))),0),0)</f>
        <v>0</v>
      </c>
      <c r="K728" t="str" cm="1">
        <f t="array" ref="K728">_xlfn.IFS(ISNUMBER(SEARCH("*severe*",VLOOKUP(A728,'FBS input file'!A:M,10,0)))=TRUE,"Severe LB",ISNUMBER(SEARCH("*LB*",VLOOKUP(A728,'FBS input file'!A:M,10,0)))=TRUE,"LB",ISNUMBER(SEARCH("*LB*",VLOOKUP(A728,'FBS input file'!A:M,10,0)))=FALSE,"No")</f>
        <v>No</v>
      </c>
      <c r="L728" t="str" cm="1">
        <f t="array" ref="L728">IF(D728="Binding",IFERROR(_xlfn.IFS(AND(H728&gt;=$H$1,I728&gt;=$I$1),"Binding",AND(H728&gt;=$H$1,OR(J728&gt;=$J$1,K728="LB")),"Binding",AND(I728&gt;=$I$1,OR(J728&gt;=$J$1,K728="LB")),"Binding",K728="Severe LB","Binding"),"Not Binding"),"-")</f>
        <v>-</v>
      </c>
      <c r="M728">
        <f>IFERROR(_xlfn.NUMBERVALUE(VLOOKUP(A728,'FBS input file'!A:L,12,0)),"No")</f>
        <v>0</v>
      </c>
      <c r="N728" t="str">
        <f>VLOOKUP(A728,'All Plates'!A:K,3,0)</f>
        <v>Inconsistent Expert</v>
      </c>
      <c r="O728" t="str">
        <f>VLOOKUP(A728,'All Plates'!A:K,7,0)</f>
        <v>low solubility</v>
      </c>
      <c r="P728">
        <f t="shared" si="33"/>
        <v>-10000</v>
      </c>
      <c r="Q728" s="53">
        <f t="shared" si="34"/>
        <v>0</v>
      </c>
    </row>
    <row r="729" spans="1:17" x14ac:dyDescent="0.25">
      <c r="A729" t="str">
        <f>'All Plates'!A728</f>
        <v>P8_E07</v>
      </c>
      <c r="B729" s="5" t="str">
        <f>'All Plates'!J728</f>
        <v>0110770217</v>
      </c>
      <c r="C729" t="s">
        <v>4946</v>
      </c>
      <c r="D729" t="str">
        <f>IFERROR('All Plates'!K728,"Not Binding")</f>
        <v>Not Binding</v>
      </c>
      <c r="E729" t="str">
        <f>IF(ISNUMBER(SEARCH("Waterlogsy",VLOOKUP(A729,'FBS input file'!A:I,9,0))),"Yes","No")</f>
        <v>No</v>
      </c>
      <c r="F729" t="str">
        <f>IF(ISNUMBER(SEARCH("T2",VLOOKUP(A729,'FBS input file'!A:I,9,0))),"Yes","No")</f>
        <v>No</v>
      </c>
      <c r="G729" t="str">
        <f>IF(ISNUMBER(SEARCH("1D",VLOOKUP(A729,'FBS input file'!A:I,9,0))),"Yes","No")</f>
        <v>No</v>
      </c>
      <c r="H729" s="57">
        <f>IFERROR(_xlfn.NUMBERVALUE(VLOOKUP(A729,'FBS input file'!A:M,13,0)),0)</f>
        <v>0</v>
      </c>
      <c r="I729" s="55">
        <f>IFERROR(_xlfn.NUMBERVALUE(VLOOKUP(A729,'FBS input file'!A:M,11,0)),0)</f>
        <v>0</v>
      </c>
      <c r="J729" s="76" cm="1">
        <f t="array" aca="1" ref="J729" ca="1">IFERROR(ROUND(LOOKUP(9.99999999999999E+307,--MID(VLOOKUP(A729,'FBS input file'!A:L,10,0),MIN(FIND({0,1,2,3,4,5,6,7,8,9},VLOOKUP(A729,'FBS input file'!A:L,10,0)&amp;"0123456789")),ROW(INDIRECT("1:20")))),0),0)</f>
        <v>0</v>
      </c>
      <c r="K729" t="str" cm="1">
        <f t="array" ref="K729">_xlfn.IFS(ISNUMBER(SEARCH("*severe*",VLOOKUP(A729,'FBS input file'!A:M,10,0)))=TRUE,"Severe LB",ISNUMBER(SEARCH("*LB*",VLOOKUP(A729,'FBS input file'!A:M,10,0)))=TRUE,"LB",ISNUMBER(SEARCH("*LB*",VLOOKUP(A729,'FBS input file'!A:M,10,0)))=FALSE,"No")</f>
        <v>No</v>
      </c>
      <c r="L729" t="str" cm="1">
        <f t="array" ref="L729">IF(D729="Binding",IFERROR(_xlfn.IFS(AND(H729&gt;=$H$1,I729&gt;=$I$1),"Binding",AND(H729&gt;=$H$1,OR(J729&gt;=$J$1,K729="LB")),"Binding",AND(I729&gt;=$I$1,OR(J729&gt;=$J$1,K729="LB")),"Binding",K729="Severe LB","Binding"),"Not Binding"),"-")</f>
        <v>-</v>
      </c>
      <c r="M729">
        <f>IFERROR(_xlfn.NUMBERVALUE(VLOOKUP(A729,'FBS input file'!A:L,12,0)),"No")</f>
        <v>0</v>
      </c>
      <c r="N729" t="str">
        <f>VLOOKUP(A729,'All Plates'!A:K,3,0)</f>
        <v>Consistent Expert</v>
      </c>
      <c r="O729" t="str">
        <f>VLOOKUP(A729,'All Plates'!A:K,7,0)</f>
        <v>high purity*</v>
      </c>
      <c r="P729">
        <f t="shared" si="33"/>
        <v>-10000</v>
      </c>
      <c r="Q729" s="53">
        <f t="shared" si="34"/>
        <v>0</v>
      </c>
    </row>
    <row r="730" spans="1:17" x14ac:dyDescent="0.25">
      <c r="A730" t="str">
        <f>'All Plates'!A729</f>
        <v>P8_E08</v>
      </c>
      <c r="B730" s="5" t="str">
        <f>'All Plates'!J729</f>
        <v>0110770216</v>
      </c>
      <c r="C730" t="s">
        <v>4947</v>
      </c>
      <c r="D730" t="str">
        <f>IFERROR('All Plates'!K729,"Not Binding")</f>
        <v>Not Binding</v>
      </c>
      <c r="E730" t="str">
        <f>IF(ISNUMBER(SEARCH("Waterlogsy",VLOOKUP(A730,'FBS input file'!A:I,9,0))),"Yes","No")</f>
        <v>No</v>
      </c>
      <c r="F730" t="str">
        <f>IF(ISNUMBER(SEARCH("T2",VLOOKUP(A730,'FBS input file'!A:I,9,0))),"Yes","No")</f>
        <v>No</v>
      </c>
      <c r="G730" t="str">
        <f>IF(ISNUMBER(SEARCH("1D",VLOOKUP(A730,'FBS input file'!A:I,9,0))),"Yes","No")</f>
        <v>No</v>
      </c>
      <c r="H730" s="57">
        <f>IFERROR(_xlfn.NUMBERVALUE(VLOOKUP(A730,'FBS input file'!A:M,13,0)),0)</f>
        <v>0</v>
      </c>
      <c r="I730" s="55">
        <f>IFERROR(_xlfn.NUMBERVALUE(VLOOKUP(A730,'FBS input file'!A:M,11,0)),0)</f>
        <v>0</v>
      </c>
      <c r="J730" s="76" cm="1">
        <f t="array" aca="1" ref="J730" ca="1">IFERROR(ROUND(LOOKUP(9.99999999999999E+307,--MID(VLOOKUP(A730,'FBS input file'!A:L,10,0),MIN(FIND({0,1,2,3,4,5,6,7,8,9},VLOOKUP(A730,'FBS input file'!A:L,10,0)&amp;"0123456789")),ROW(INDIRECT("1:20")))),0),0)</f>
        <v>0</v>
      </c>
      <c r="K730" t="str" cm="1">
        <f t="array" ref="K730">_xlfn.IFS(ISNUMBER(SEARCH("*severe*",VLOOKUP(A730,'FBS input file'!A:M,10,0)))=TRUE,"Severe LB",ISNUMBER(SEARCH("*LB*",VLOOKUP(A730,'FBS input file'!A:M,10,0)))=TRUE,"LB",ISNUMBER(SEARCH("*LB*",VLOOKUP(A730,'FBS input file'!A:M,10,0)))=FALSE,"No")</f>
        <v>No</v>
      </c>
      <c r="L730" t="str" cm="1">
        <f t="array" ref="L730">IF(D730="Binding",IFERROR(_xlfn.IFS(AND(H730&gt;=$H$1,I730&gt;=$I$1),"Binding",AND(H730&gt;=$H$1,OR(J730&gt;=$J$1,K730="LB")),"Binding",AND(I730&gt;=$I$1,OR(J730&gt;=$J$1,K730="LB")),"Binding",K730="Severe LB","Binding"),"Not Binding"),"-")</f>
        <v>-</v>
      </c>
      <c r="M730">
        <f>IFERROR(_xlfn.NUMBERVALUE(VLOOKUP(A730,'FBS input file'!A:L,12,0)),"No")</f>
        <v>0</v>
      </c>
      <c r="N730" t="str">
        <f>VLOOKUP(A730,'All Plates'!A:K,3,0)</f>
        <v>Consistent Expert</v>
      </c>
      <c r="O730" t="str">
        <f>VLOOKUP(A730,'All Plates'!A:K,7,0)</f>
        <v>high purity</v>
      </c>
      <c r="P730">
        <f t="shared" si="33"/>
        <v>-10000</v>
      </c>
      <c r="Q730" s="53">
        <f t="shared" si="34"/>
        <v>0</v>
      </c>
    </row>
    <row r="731" spans="1:17" x14ac:dyDescent="0.25">
      <c r="A731" t="str">
        <f>'All Plates'!A730</f>
        <v>P8_E09</v>
      </c>
      <c r="B731" s="5" t="str">
        <f>'All Plates'!J730</f>
        <v>0110770215</v>
      </c>
      <c r="C731" t="s">
        <v>4948</v>
      </c>
      <c r="D731" t="str">
        <f>IFERROR('All Plates'!K730,"Not Binding")</f>
        <v>Not Binding</v>
      </c>
      <c r="E731" t="str">
        <f>IF(ISNUMBER(SEARCH("Waterlogsy",VLOOKUP(A731,'FBS input file'!A:I,9,0))),"Yes","No")</f>
        <v>No</v>
      </c>
      <c r="F731" t="str">
        <f>IF(ISNUMBER(SEARCH("T2",VLOOKUP(A731,'FBS input file'!A:I,9,0))),"Yes","No")</f>
        <v>No</v>
      </c>
      <c r="G731" t="str">
        <f>IF(ISNUMBER(SEARCH("1D",VLOOKUP(A731,'FBS input file'!A:I,9,0))),"Yes","No")</f>
        <v>No</v>
      </c>
      <c r="H731" s="57">
        <f>IFERROR(_xlfn.NUMBERVALUE(VLOOKUP(A731,'FBS input file'!A:M,13,0)),0)</f>
        <v>0</v>
      </c>
      <c r="I731" s="55">
        <f>IFERROR(_xlfn.NUMBERVALUE(VLOOKUP(A731,'FBS input file'!A:M,11,0)),0)</f>
        <v>0</v>
      </c>
      <c r="J731" s="76" cm="1">
        <f t="array" aca="1" ref="J731" ca="1">IFERROR(ROUND(LOOKUP(9.99999999999999E+307,--MID(VLOOKUP(A731,'FBS input file'!A:L,10,0),MIN(FIND({0,1,2,3,4,5,6,7,8,9},VLOOKUP(A731,'FBS input file'!A:L,10,0)&amp;"0123456789")),ROW(INDIRECT("1:20")))),0),0)</f>
        <v>0</v>
      </c>
      <c r="K731" t="str" cm="1">
        <f t="array" ref="K731">_xlfn.IFS(ISNUMBER(SEARCH("*severe*",VLOOKUP(A731,'FBS input file'!A:M,10,0)))=TRUE,"Severe LB",ISNUMBER(SEARCH("*LB*",VLOOKUP(A731,'FBS input file'!A:M,10,0)))=TRUE,"LB",ISNUMBER(SEARCH("*LB*",VLOOKUP(A731,'FBS input file'!A:M,10,0)))=FALSE,"No")</f>
        <v>No</v>
      </c>
      <c r="L731" t="str" cm="1">
        <f t="array" ref="L731">IF(D731="Binding",IFERROR(_xlfn.IFS(AND(H731&gt;=$H$1,I731&gt;=$I$1),"Binding",AND(H731&gt;=$H$1,OR(J731&gt;=$J$1,K731="LB")),"Binding",AND(I731&gt;=$I$1,OR(J731&gt;=$J$1,K731="LB")),"Binding",K731="Severe LB","Binding"),"Not Binding"),"-")</f>
        <v>-</v>
      </c>
      <c r="M731">
        <f>IFERROR(_xlfn.NUMBERVALUE(VLOOKUP(A731,'FBS input file'!A:L,12,0)),"No")</f>
        <v>0</v>
      </c>
      <c r="N731" t="str">
        <f>VLOOKUP(A731,'All Plates'!A:K,3,0)</f>
        <v>Inconsistent Expert</v>
      </c>
      <c r="O731" t="str">
        <f>VLOOKUP(A731,'All Plates'!A:K,7,0)</f>
        <v>low solubility</v>
      </c>
      <c r="P731">
        <f t="shared" si="33"/>
        <v>-10000</v>
      </c>
      <c r="Q731" s="53">
        <f t="shared" si="34"/>
        <v>0</v>
      </c>
    </row>
    <row r="732" spans="1:17" x14ac:dyDescent="0.25">
      <c r="A732" t="str">
        <f>'All Plates'!A731</f>
        <v>P8_E10</v>
      </c>
      <c r="B732" s="5" t="str">
        <f>'All Plates'!J731</f>
        <v>0110770214</v>
      </c>
      <c r="C732" t="s">
        <v>4949</v>
      </c>
      <c r="D732" t="str">
        <f>IFERROR('All Plates'!K731,"Not Binding")</f>
        <v>Not Binding</v>
      </c>
      <c r="E732" t="str">
        <f>IF(ISNUMBER(SEARCH("Waterlogsy",VLOOKUP(A732,'FBS input file'!A:I,9,0))),"Yes","No")</f>
        <v>No</v>
      </c>
      <c r="F732" t="str">
        <f>IF(ISNUMBER(SEARCH("T2",VLOOKUP(A732,'FBS input file'!A:I,9,0))),"Yes","No")</f>
        <v>No</v>
      </c>
      <c r="G732" t="str">
        <f>IF(ISNUMBER(SEARCH("1D",VLOOKUP(A732,'FBS input file'!A:I,9,0))),"Yes","No")</f>
        <v>No</v>
      </c>
      <c r="H732" s="57">
        <f>IFERROR(_xlfn.NUMBERVALUE(VLOOKUP(A732,'FBS input file'!A:M,13,0)),0)</f>
        <v>0</v>
      </c>
      <c r="I732" s="55">
        <f>IFERROR(_xlfn.NUMBERVALUE(VLOOKUP(A732,'FBS input file'!A:M,11,0)),0)</f>
        <v>0</v>
      </c>
      <c r="J732" s="76" cm="1">
        <f t="array" aca="1" ref="J732" ca="1">IFERROR(ROUND(LOOKUP(9.99999999999999E+307,--MID(VLOOKUP(A732,'FBS input file'!A:L,10,0),MIN(FIND({0,1,2,3,4,5,6,7,8,9},VLOOKUP(A732,'FBS input file'!A:L,10,0)&amp;"0123456789")),ROW(INDIRECT("1:20")))),0),0)</f>
        <v>0</v>
      </c>
      <c r="K732" t="str" cm="1">
        <f t="array" ref="K732">_xlfn.IFS(ISNUMBER(SEARCH("*severe*",VLOOKUP(A732,'FBS input file'!A:M,10,0)))=TRUE,"Severe LB",ISNUMBER(SEARCH("*LB*",VLOOKUP(A732,'FBS input file'!A:M,10,0)))=TRUE,"LB",ISNUMBER(SEARCH("*LB*",VLOOKUP(A732,'FBS input file'!A:M,10,0)))=FALSE,"No")</f>
        <v>No</v>
      </c>
      <c r="L732" t="str" cm="1">
        <f t="array" ref="L732">IF(D732="Binding",IFERROR(_xlfn.IFS(AND(H732&gt;=$H$1,I732&gt;=$I$1),"Binding",AND(H732&gt;=$H$1,OR(J732&gt;=$J$1,K732="LB")),"Binding",AND(I732&gt;=$I$1,OR(J732&gt;=$J$1,K732="LB")),"Binding",K732="Severe LB","Binding"),"Not Binding"),"-")</f>
        <v>-</v>
      </c>
      <c r="M732">
        <f>IFERROR(_xlfn.NUMBERVALUE(VLOOKUP(A732,'FBS input file'!A:L,12,0)),"No")</f>
        <v>0</v>
      </c>
      <c r="N732" t="str">
        <f>VLOOKUP(A732,'All Plates'!A:K,3,0)</f>
        <v>Consistent Expert</v>
      </c>
      <c r="O732" t="str">
        <f>VLOOKUP(A732,'All Plates'!A:K,7,0)</f>
        <v>medium purity*</v>
      </c>
      <c r="P732">
        <f t="shared" si="33"/>
        <v>-10000</v>
      </c>
      <c r="Q732" s="53">
        <f t="shared" si="34"/>
        <v>0</v>
      </c>
    </row>
    <row r="733" spans="1:17" x14ac:dyDescent="0.25">
      <c r="A733" t="str">
        <f>'All Plates'!A732</f>
        <v>P8_E11</v>
      </c>
      <c r="B733" s="5" t="str">
        <f>'All Plates'!J732</f>
        <v>0110770213</v>
      </c>
      <c r="C733" t="s">
        <v>4950</v>
      </c>
      <c r="D733" t="str">
        <f>IFERROR('All Plates'!K732,"Not Binding")</f>
        <v>Not Binding</v>
      </c>
      <c r="E733" t="str">
        <f>IF(ISNUMBER(SEARCH("Waterlogsy",VLOOKUP(A733,'FBS input file'!A:I,9,0))),"Yes","No")</f>
        <v>No</v>
      </c>
      <c r="F733" t="str">
        <f>IF(ISNUMBER(SEARCH("T2",VLOOKUP(A733,'FBS input file'!A:I,9,0))),"Yes","No")</f>
        <v>No</v>
      </c>
      <c r="G733" t="str">
        <f>IF(ISNUMBER(SEARCH("1D",VLOOKUP(A733,'FBS input file'!A:I,9,0))),"Yes","No")</f>
        <v>No</v>
      </c>
      <c r="H733" s="57">
        <f>IFERROR(_xlfn.NUMBERVALUE(VLOOKUP(A733,'FBS input file'!A:M,13,0)),0)</f>
        <v>0</v>
      </c>
      <c r="I733" s="55">
        <f>IFERROR(_xlfn.NUMBERVALUE(VLOOKUP(A733,'FBS input file'!A:M,11,0)),0)</f>
        <v>0</v>
      </c>
      <c r="J733" s="76" cm="1">
        <f t="array" aca="1" ref="J733" ca="1">IFERROR(ROUND(LOOKUP(9.99999999999999E+307,--MID(VLOOKUP(A733,'FBS input file'!A:L,10,0),MIN(FIND({0,1,2,3,4,5,6,7,8,9},VLOOKUP(A733,'FBS input file'!A:L,10,0)&amp;"0123456789")),ROW(INDIRECT("1:20")))),0),0)</f>
        <v>0</v>
      </c>
      <c r="K733" t="str" cm="1">
        <f t="array" ref="K733">_xlfn.IFS(ISNUMBER(SEARCH("*severe*",VLOOKUP(A733,'FBS input file'!A:M,10,0)))=TRUE,"Severe LB",ISNUMBER(SEARCH("*LB*",VLOOKUP(A733,'FBS input file'!A:M,10,0)))=TRUE,"LB",ISNUMBER(SEARCH("*LB*",VLOOKUP(A733,'FBS input file'!A:M,10,0)))=FALSE,"No")</f>
        <v>No</v>
      </c>
      <c r="L733" t="str" cm="1">
        <f t="array" ref="L733">IF(D733="Binding",IFERROR(_xlfn.IFS(AND(H733&gt;=$H$1,I733&gt;=$I$1),"Binding",AND(H733&gt;=$H$1,OR(J733&gt;=$J$1,K733="LB")),"Binding",AND(I733&gt;=$I$1,OR(J733&gt;=$J$1,K733="LB")),"Binding",K733="Severe LB","Binding"),"Not Binding"),"-")</f>
        <v>-</v>
      </c>
      <c r="M733">
        <f>IFERROR(_xlfn.NUMBERVALUE(VLOOKUP(A733,'FBS input file'!A:L,12,0)),"No")</f>
        <v>0</v>
      </c>
      <c r="N733" t="str">
        <f>VLOOKUP(A733,'All Plates'!A:K,3,0)</f>
        <v>Consistent Expert</v>
      </c>
      <c r="O733" t="str">
        <f>VLOOKUP(A733,'All Plates'!A:K,7,0)</f>
        <v>high purity*</v>
      </c>
      <c r="P733">
        <f t="shared" si="33"/>
        <v>-10000</v>
      </c>
      <c r="Q733" s="53">
        <f t="shared" si="34"/>
        <v>0</v>
      </c>
    </row>
    <row r="734" spans="1:17" x14ac:dyDescent="0.25">
      <c r="A734" t="str">
        <f>'All Plates'!A733</f>
        <v>P8_E12</v>
      </c>
      <c r="B734" s="5" t="str">
        <f>'All Plates'!J733</f>
        <v>0110770212</v>
      </c>
      <c r="C734" t="s">
        <v>4951</v>
      </c>
      <c r="D734" t="str">
        <f>IFERROR('All Plates'!K733,"Not Binding")</f>
        <v>Not Binding</v>
      </c>
      <c r="E734" t="str">
        <f>IF(ISNUMBER(SEARCH("Waterlogsy",VLOOKUP(A734,'FBS input file'!A:I,9,0))),"Yes","No")</f>
        <v>No</v>
      </c>
      <c r="F734" t="str">
        <f>IF(ISNUMBER(SEARCH("T2",VLOOKUP(A734,'FBS input file'!A:I,9,0))),"Yes","No")</f>
        <v>No</v>
      </c>
      <c r="G734" t="str">
        <f>IF(ISNUMBER(SEARCH("1D",VLOOKUP(A734,'FBS input file'!A:I,9,0))),"Yes","No")</f>
        <v>No</v>
      </c>
      <c r="H734" s="57">
        <f>IFERROR(_xlfn.NUMBERVALUE(VLOOKUP(A734,'FBS input file'!A:M,13,0)),0)</f>
        <v>0</v>
      </c>
      <c r="I734" s="55">
        <f>IFERROR(_xlfn.NUMBERVALUE(VLOOKUP(A734,'FBS input file'!A:M,11,0)),0)</f>
        <v>0</v>
      </c>
      <c r="J734" s="76" cm="1">
        <f t="array" aca="1" ref="J734" ca="1">IFERROR(ROUND(LOOKUP(9.99999999999999E+307,--MID(VLOOKUP(A734,'FBS input file'!A:L,10,0),MIN(FIND({0,1,2,3,4,5,6,7,8,9},VLOOKUP(A734,'FBS input file'!A:L,10,0)&amp;"0123456789")),ROW(INDIRECT("1:20")))),0),0)</f>
        <v>0</v>
      </c>
      <c r="K734" t="str" cm="1">
        <f t="array" ref="K734">_xlfn.IFS(ISNUMBER(SEARCH("*severe*",VLOOKUP(A734,'FBS input file'!A:M,10,0)))=TRUE,"Severe LB",ISNUMBER(SEARCH("*LB*",VLOOKUP(A734,'FBS input file'!A:M,10,0)))=TRUE,"LB",ISNUMBER(SEARCH("*LB*",VLOOKUP(A734,'FBS input file'!A:M,10,0)))=FALSE,"No")</f>
        <v>No</v>
      </c>
      <c r="L734" t="str" cm="1">
        <f t="array" ref="L734">IF(D734="Binding",IFERROR(_xlfn.IFS(AND(H734&gt;=$H$1,I734&gt;=$I$1),"Binding",AND(H734&gt;=$H$1,OR(J734&gt;=$J$1,K734="LB")),"Binding",AND(I734&gt;=$I$1,OR(J734&gt;=$J$1,K734="LB")),"Binding",K734="Severe LB","Binding"),"Not Binding"),"-")</f>
        <v>-</v>
      </c>
      <c r="M734">
        <f>IFERROR(_xlfn.NUMBERVALUE(VLOOKUP(A734,'FBS input file'!A:L,12,0)),"No")</f>
        <v>0</v>
      </c>
      <c r="N734" t="str">
        <f>VLOOKUP(A734,'All Plates'!A:K,3,0)</f>
        <v>Consistent Expert</v>
      </c>
      <c r="O734" t="str">
        <f>VLOOKUP(A734,'All Plates'!A:K,7,0)</f>
        <v>high purity*</v>
      </c>
      <c r="P734">
        <f t="shared" si="33"/>
        <v>-10000</v>
      </c>
      <c r="Q734" s="53">
        <f t="shared" si="34"/>
        <v>0</v>
      </c>
    </row>
    <row r="735" spans="1:17" x14ac:dyDescent="0.25">
      <c r="A735" t="str">
        <f>'All Plates'!A734</f>
        <v>P8_F01</v>
      </c>
      <c r="B735" s="5" t="str">
        <f>'All Plates'!J734</f>
        <v>0110770200</v>
      </c>
      <c r="C735" t="s">
        <v>4952</v>
      </c>
      <c r="D735" t="str">
        <f>IFERROR('All Plates'!K734,"Not Binding")</f>
        <v>Not Binding</v>
      </c>
      <c r="E735" t="str">
        <f>IF(ISNUMBER(SEARCH("Waterlogsy",VLOOKUP(A735,'FBS input file'!A:I,9,0))),"Yes","No")</f>
        <v>No</v>
      </c>
      <c r="F735" t="str">
        <f>IF(ISNUMBER(SEARCH("T2",VLOOKUP(A735,'FBS input file'!A:I,9,0))),"Yes","No")</f>
        <v>No</v>
      </c>
      <c r="G735" t="str">
        <f>IF(ISNUMBER(SEARCH("1D",VLOOKUP(A735,'FBS input file'!A:I,9,0))),"Yes","No")</f>
        <v>No</v>
      </c>
      <c r="H735" s="57">
        <f>IFERROR(_xlfn.NUMBERVALUE(VLOOKUP(A735,'FBS input file'!A:M,13,0)),0)</f>
        <v>0</v>
      </c>
      <c r="I735" s="55">
        <f>IFERROR(_xlfn.NUMBERVALUE(VLOOKUP(A735,'FBS input file'!A:M,11,0)),0)</f>
        <v>0</v>
      </c>
      <c r="J735" s="76" cm="1">
        <f t="array" aca="1" ref="J735" ca="1">IFERROR(ROUND(LOOKUP(9.99999999999999E+307,--MID(VLOOKUP(A735,'FBS input file'!A:L,10,0),MIN(FIND({0,1,2,3,4,5,6,7,8,9},VLOOKUP(A735,'FBS input file'!A:L,10,0)&amp;"0123456789")),ROW(INDIRECT("1:20")))),0),0)</f>
        <v>0</v>
      </c>
      <c r="K735" t="str" cm="1">
        <f t="array" ref="K735">_xlfn.IFS(ISNUMBER(SEARCH("*severe*",VLOOKUP(A735,'FBS input file'!A:M,10,0)))=TRUE,"Severe LB",ISNUMBER(SEARCH("*LB*",VLOOKUP(A735,'FBS input file'!A:M,10,0)))=TRUE,"LB",ISNUMBER(SEARCH("*LB*",VLOOKUP(A735,'FBS input file'!A:M,10,0)))=FALSE,"No")</f>
        <v>No</v>
      </c>
      <c r="L735" t="str" cm="1">
        <f t="array" ref="L735">IF(D735="Binding",IFERROR(_xlfn.IFS(AND(H735&gt;=$H$1,I735&gt;=$I$1),"Binding",AND(H735&gt;=$H$1,OR(J735&gt;=$J$1,K735="LB")),"Binding",AND(I735&gt;=$I$1,OR(J735&gt;=$J$1,K735="LB")),"Binding",K735="Severe LB","Binding"),"Not Binding"),"-")</f>
        <v>-</v>
      </c>
      <c r="M735">
        <f>IFERROR(_xlfn.NUMBERVALUE(VLOOKUP(A735,'FBS input file'!A:L,12,0)),"No")</f>
        <v>0</v>
      </c>
      <c r="N735" t="str">
        <f>VLOOKUP(A735,'All Plates'!A:K,3,0)</f>
        <v>Consistent Expert</v>
      </c>
      <c r="O735" t="str">
        <f>VLOOKUP(A735,'All Plates'!A:K,7,0)</f>
        <v>medium purity*</v>
      </c>
      <c r="P735">
        <f t="shared" si="33"/>
        <v>-10000</v>
      </c>
      <c r="Q735" s="53">
        <f t="shared" si="34"/>
        <v>0</v>
      </c>
    </row>
    <row r="736" spans="1:17" x14ac:dyDescent="0.25">
      <c r="A736" t="str">
        <f>'All Plates'!A735</f>
        <v>P8_F02</v>
      </c>
      <c r="B736" s="5" t="str">
        <f>'All Plates'!J735</f>
        <v>0110770201</v>
      </c>
      <c r="C736" t="s">
        <v>4953</v>
      </c>
      <c r="D736" t="str">
        <f>IFERROR('All Plates'!K735,"Not Binding")</f>
        <v>Not Binding</v>
      </c>
      <c r="E736" t="str">
        <f>IF(ISNUMBER(SEARCH("Waterlogsy",VLOOKUP(A736,'FBS input file'!A:I,9,0))),"Yes","No")</f>
        <v>No</v>
      </c>
      <c r="F736" t="str">
        <f>IF(ISNUMBER(SEARCH("T2",VLOOKUP(A736,'FBS input file'!A:I,9,0))),"Yes","No")</f>
        <v>No</v>
      </c>
      <c r="G736" t="str">
        <f>IF(ISNUMBER(SEARCH("1D",VLOOKUP(A736,'FBS input file'!A:I,9,0))),"Yes","No")</f>
        <v>No</v>
      </c>
      <c r="H736" s="57">
        <f>IFERROR(_xlfn.NUMBERVALUE(VLOOKUP(A736,'FBS input file'!A:M,13,0)),0)</f>
        <v>0</v>
      </c>
      <c r="I736" s="55">
        <f>IFERROR(_xlfn.NUMBERVALUE(VLOOKUP(A736,'FBS input file'!A:M,11,0)),0)</f>
        <v>0</v>
      </c>
      <c r="J736" s="76" cm="1">
        <f t="array" aca="1" ref="J736" ca="1">IFERROR(ROUND(LOOKUP(9.99999999999999E+307,--MID(VLOOKUP(A736,'FBS input file'!A:L,10,0),MIN(FIND({0,1,2,3,4,5,6,7,8,9},VLOOKUP(A736,'FBS input file'!A:L,10,0)&amp;"0123456789")),ROW(INDIRECT("1:20")))),0),0)</f>
        <v>0</v>
      </c>
      <c r="K736" t="str" cm="1">
        <f t="array" ref="K736">_xlfn.IFS(ISNUMBER(SEARCH("*severe*",VLOOKUP(A736,'FBS input file'!A:M,10,0)))=TRUE,"Severe LB",ISNUMBER(SEARCH("*LB*",VLOOKUP(A736,'FBS input file'!A:M,10,0)))=TRUE,"LB",ISNUMBER(SEARCH("*LB*",VLOOKUP(A736,'FBS input file'!A:M,10,0)))=FALSE,"No")</f>
        <v>No</v>
      </c>
      <c r="L736" t="str" cm="1">
        <f t="array" ref="L736">IF(D736="Binding",IFERROR(_xlfn.IFS(AND(H736&gt;=$H$1,I736&gt;=$I$1),"Binding",AND(H736&gt;=$H$1,OR(J736&gt;=$J$1,K736="LB")),"Binding",AND(I736&gt;=$I$1,OR(J736&gt;=$J$1,K736="LB")),"Binding",K736="Severe LB","Binding"),"Not Binding"),"-")</f>
        <v>-</v>
      </c>
      <c r="M736">
        <f>IFERROR(_xlfn.NUMBERVALUE(VLOOKUP(A736,'FBS input file'!A:L,12,0)),"No")</f>
        <v>0</v>
      </c>
      <c r="N736" t="str">
        <f>VLOOKUP(A736,'All Plates'!A:K,3,0)</f>
        <v>Consistent Expert</v>
      </c>
      <c r="O736" t="str">
        <f>VLOOKUP(A736,'All Plates'!A:K,7,0)</f>
        <v>high purity</v>
      </c>
      <c r="P736">
        <f t="shared" si="33"/>
        <v>-10000</v>
      </c>
      <c r="Q736" s="53">
        <f t="shared" si="34"/>
        <v>0</v>
      </c>
    </row>
    <row r="737" spans="1:17" x14ac:dyDescent="0.25">
      <c r="A737" t="str">
        <f>'All Plates'!A736</f>
        <v>P8_F03</v>
      </c>
      <c r="B737" s="5" t="str">
        <f>'All Plates'!J736</f>
        <v>0110770202</v>
      </c>
      <c r="C737" t="s">
        <v>4954</v>
      </c>
      <c r="D737" t="str">
        <f>IFERROR('All Plates'!K736,"Not Binding")</f>
        <v>Not Binding</v>
      </c>
      <c r="E737" t="str">
        <f>IF(ISNUMBER(SEARCH("Waterlogsy",VLOOKUP(A737,'FBS input file'!A:I,9,0))),"Yes","No")</f>
        <v>No</v>
      </c>
      <c r="F737" t="str">
        <f>IF(ISNUMBER(SEARCH("T2",VLOOKUP(A737,'FBS input file'!A:I,9,0))),"Yes","No")</f>
        <v>No</v>
      </c>
      <c r="G737" t="str">
        <f>IF(ISNUMBER(SEARCH("1D",VLOOKUP(A737,'FBS input file'!A:I,9,0))),"Yes","No")</f>
        <v>No</v>
      </c>
      <c r="H737" s="57">
        <f>IFERROR(_xlfn.NUMBERVALUE(VLOOKUP(A737,'FBS input file'!A:M,13,0)),0)</f>
        <v>0</v>
      </c>
      <c r="I737" s="55">
        <f>IFERROR(_xlfn.NUMBERVALUE(VLOOKUP(A737,'FBS input file'!A:M,11,0)),0)</f>
        <v>0</v>
      </c>
      <c r="J737" s="76" cm="1">
        <f t="array" aca="1" ref="J737" ca="1">IFERROR(ROUND(LOOKUP(9.99999999999999E+307,--MID(VLOOKUP(A737,'FBS input file'!A:L,10,0),MIN(FIND({0,1,2,3,4,5,6,7,8,9},VLOOKUP(A737,'FBS input file'!A:L,10,0)&amp;"0123456789")),ROW(INDIRECT("1:20")))),0),0)</f>
        <v>0</v>
      </c>
      <c r="K737" t="str" cm="1">
        <f t="array" ref="K737">_xlfn.IFS(ISNUMBER(SEARCH("*severe*",VLOOKUP(A737,'FBS input file'!A:M,10,0)))=TRUE,"Severe LB",ISNUMBER(SEARCH("*LB*",VLOOKUP(A737,'FBS input file'!A:M,10,0)))=TRUE,"LB",ISNUMBER(SEARCH("*LB*",VLOOKUP(A737,'FBS input file'!A:M,10,0)))=FALSE,"No")</f>
        <v>No</v>
      </c>
      <c r="L737" t="str" cm="1">
        <f t="array" ref="L737">IF(D737="Binding",IFERROR(_xlfn.IFS(AND(H737&gt;=$H$1,I737&gt;=$I$1),"Binding",AND(H737&gt;=$H$1,OR(J737&gt;=$J$1,K737="LB")),"Binding",AND(I737&gt;=$I$1,OR(J737&gt;=$J$1,K737="LB")),"Binding",K737="Severe LB","Binding"),"Not Binding"),"-")</f>
        <v>-</v>
      </c>
      <c r="M737">
        <f>IFERROR(_xlfn.NUMBERVALUE(VLOOKUP(A737,'FBS input file'!A:L,12,0)),"No")</f>
        <v>0</v>
      </c>
      <c r="N737" t="str">
        <f>VLOOKUP(A737,'All Plates'!A:K,3,0)</f>
        <v>Consistent Expert</v>
      </c>
      <c r="O737" t="str">
        <f>VLOOKUP(A737,'All Plates'!A:K,7,0)</f>
        <v>high purity*</v>
      </c>
      <c r="P737">
        <f t="shared" si="33"/>
        <v>-10000</v>
      </c>
      <c r="Q737" s="53">
        <f t="shared" si="34"/>
        <v>0</v>
      </c>
    </row>
    <row r="738" spans="1:17" x14ac:dyDescent="0.25">
      <c r="A738" t="str">
        <f>'All Plates'!A737</f>
        <v>P8_F04</v>
      </c>
      <c r="B738" s="5" t="str">
        <f>'All Plates'!J737</f>
        <v>0110770203</v>
      </c>
      <c r="C738" t="s">
        <v>4955</v>
      </c>
      <c r="D738" t="str">
        <f>IFERROR('All Plates'!K737,"Not Binding")</f>
        <v>Not Binding</v>
      </c>
      <c r="E738" t="str">
        <f>IF(ISNUMBER(SEARCH("Waterlogsy",VLOOKUP(A738,'FBS input file'!A:I,9,0))),"Yes","No")</f>
        <v>No</v>
      </c>
      <c r="F738" t="str">
        <f>IF(ISNUMBER(SEARCH("T2",VLOOKUP(A738,'FBS input file'!A:I,9,0))),"Yes","No")</f>
        <v>No</v>
      </c>
      <c r="G738" t="str">
        <f>IF(ISNUMBER(SEARCH("1D",VLOOKUP(A738,'FBS input file'!A:I,9,0))),"Yes","No")</f>
        <v>No</v>
      </c>
      <c r="H738" s="57">
        <f>IFERROR(_xlfn.NUMBERVALUE(VLOOKUP(A738,'FBS input file'!A:M,13,0)),0)</f>
        <v>0</v>
      </c>
      <c r="I738" s="55">
        <f>IFERROR(_xlfn.NUMBERVALUE(VLOOKUP(A738,'FBS input file'!A:M,11,0)),0)</f>
        <v>0</v>
      </c>
      <c r="J738" s="76" cm="1">
        <f t="array" aca="1" ref="J738" ca="1">IFERROR(ROUND(LOOKUP(9.99999999999999E+307,--MID(VLOOKUP(A738,'FBS input file'!A:L,10,0),MIN(FIND({0,1,2,3,4,5,6,7,8,9},VLOOKUP(A738,'FBS input file'!A:L,10,0)&amp;"0123456789")),ROW(INDIRECT("1:20")))),0),0)</f>
        <v>0</v>
      </c>
      <c r="K738" t="str" cm="1">
        <f t="array" ref="K738">_xlfn.IFS(ISNUMBER(SEARCH("*severe*",VLOOKUP(A738,'FBS input file'!A:M,10,0)))=TRUE,"Severe LB",ISNUMBER(SEARCH("*LB*",VLOOKUP(A738,'FBS input file'!A:M,10,0)))=TRUE,"LB",ISNUMBER(SEARCH("*LB*",VLOOKUP(A738,'FBS input file'!A:M,10,0)))=FALSE,"No")</f>
        <v>No</v>
      </c>
      <c r="L738" t="str" cm="1">
        <f t="array" ref="L738">IF(D738="Binding",IFERROR(_xlfn.IFS(AND(H738&gt;=$H$1,I738&gt;=$I$1),"Binding",AND(H738&gt;=$H$1,OR(J738&gt;=$J$1,K738="LB")),"Binding",AND(I738&gt;=$I$1,OR(J738&gt;=$J$1,K738="LB")),"Binding",K738="Severe LB","Binding"),"Not Binding"),"-")</f>
        <v>-</v>
      </c>
      <c r="M738">
        <f>IFERROR(_xlfn.NUMBERVALUE(VLOOKUP(A738,'FBS input file'!A:L,12,0)),"No")</f>
        <v>0</v>
      </c>
      <c r="N738" t="str">
        <f>VLOOKUP(A738,'All Plates'!A:K,3,0)</f>
        <v>Consistent Expert</v>
      </c>
      <c r="O738" t="str">
        <f>VLOOKUP(A738,'All Plates'!A:K,7,0)</f>
        <v>medium purity*</v>
      </c>
      <c r="P738">
        <f t="shared" si="33"/>
        <v>-10000</v>
      </c>
      <c r="Q738" s="53">
        <f t="shared" si="34"/>
        <v>0</v>
      </c>
    </row>
    <row r="739" spans="1:17" x14ac:dyDescent="0.25">
      <c r="A739" t="str">
        <f>'All Plates'!A738</f>
        <v>P8_F05</v>
      </c>
      <c r="B739" s="5" t="str">
        <f>'All Plates'!J738</f>
        <v>0110770204</v>
      </c>
      <c r="C739" t="s">
        <v>4956</v>
      </c>
      <c r="D739" t="str">
        <f>IFERROR('All Plates'!K738,"Not Binding")</f>
        <v>Not Binding</v>
      </c>
      <c r="E739" t="str">
        <f>IF(ISNUMBER(SEARCH("Waterlogsy",VLOOKUP(A739,'FBS input file'!A:I,9,0))),"Yes","No")</f>
        <v>No</v>
      </c>
      <c r="F739" t="str">
        <f>IF(ISNUMBER(SEARCH("T2",VLOOKUP(A739,'FBS input file'!A:I,9,0))),"Yes","No")</f>
        <v>No</v>
      </c>
      <c r="G739" t="str">
        <f>IF(ISNUMBER(SEARCH("1D",VLOOKUP(A739,'FBS input file'!A:I,9,0))),"Yes","No")</f>
        <v>No</v>
      </c>
      <c r="H739" s="57">
        <f>IFERROR(_xlfn.NUMBERVALUE(VLOOKUP(A739,'FBS input file'!A:M,13,0)),0)</f>
        <v>0</v>
      </c>
      <c r="I739" s="55">
        <f>IFERROR(_xlfn.NUMBERVALUE(VLOOKUP(A739,'FBS input file'!A:M,11,0)),0)</f>
        <v>0</v>
      </c>
      <c r="J739" s="76" cm="1">
        <f t="array" aca="1" ref="J739" ca="1">IFERROR(ROUND(LOOKUP(9.99999999999999E+307,--MID(VLOOKUP(A739,'FBS input file'!A:L,10,0),MIN(FIND({0,1,2,3,4,5,6,7,8,9},VLOOKUP(A739,'FBS input file'!A:L,10,0)&amp;"0123456789")),ROW(INDIRECT("1:20")))),0),0)</f>
        <v>0</v>
      </c>
      <c r="K739" t="str" cm="1">
        <f t="array" ref="K739">_xlfn.IFS(ISNUMBER(SEARCH("*severe*",VLOOKUP(A739,'FBS input file'!A:M,10,0)))=TRUE,"Severe LB",ISNUMBER(SEARCH("*LB*",VLOOKUP(A739,'FBS input file'!A:M,10,0)))=TRUE,"LB",ISNUMBER(SEARCH("*LB*",VLOOKUP(A739,'FBS input file'!A:M,10,0)))=FALSE,"No")</f>
        <v>No</v>
      </c>
      <c r="L739" t="str" cm="1">
        <f t="array" ref="L739">IF(D739="Binding",IFERROR(_xlfn.IFS(AND(H739&gt;=$H$1,I739&gt;=$I$1),"Binding",AND(H739&gt;=$H$1,OR(J739&gt;=$J$1,K739="LB")),"Binding",AND(I739&gt;=$I$1,OR(J739&gt;=$J$1,K739="LB")),"Binding",K739="Severe LB","Binding"),"Not Binding"),"-")</f>
        <v>-</v>
      </c>
      <c r="M739">
        <f>IFERROR(_xlfn.NUMBERVALUE(VLOOKUP(A739,'FBS input file'!A:L,12,0)),"No")</f>
        <v>0</v>
      </c>
      <c r="N739" t="str">
        <f>VLOOKUP(A739,'All Plates'!A:K,3,0)</f>
        <v>Consistent Expert</v>
      </c>
      <c r="O739" t="str">
        <f>VLOOKUP(A739,'All Plates'!A:K,7,0)</f>
        <v>high purity</v>
      </c>
      <c r="P739">
        <f t="shared" si="33"/>
        <v>-10000</v>
      </c>
      <c r="Q739" s="53">
        <f t="shared" si="34"/>
        <v>0</v>
      </c>
    </row>
    <row r="740" spans="1:17" x14ac:dyDescent="0.25">
      <c r="A740" t="str">
        <f>'All Plates'!A739</f>
        <v>P8_F06</v>
      </c>
      <c r="B740" s="5" t="str">
        <f>'All Plates'!J739</f>
        <v>0110770205</v>
      </c>
      <c r="C740" t="s">
        <v>4957</v>
      </c>
      <c r="D740" t="str">
        <f>IFERROR('All Plates'!K739,"Not Binding")</f>
        <v>Not Binding</v>
      </c>
      <c r="E740" t="str">
        <f>IF(ISNUMBER(SEARCH("Waterlogsy",VLOOKUP(A740,'FBS input file'!A:I,9,0))),"Yes","No")</f>
        <v>No</v>
      </c>
      <c r="F740" t="str">
        <f>IF(ISNUMBER(SEARCH("T2",VLOOKUP(A740,'FBS input file'!A:I,9,0))),"Yes","No")</f>
        <v>No</v>
      </c>
      <c r="G740" t="str">
        <f>IF(ISNUMBER(SEARCH("1D",VLOOKUP(A740,'FBS input file'!A:I,9,0))),"Yes","No")</f>
        <v>No</v>
      </c>
      <c r="H740" s="57">
        <f>IFERROR(_xlfn.NUMBERVALUE(VLOOKUP(A740,'FBS input file'!A:M,13,0)),0)</f>
        <v>0</v>
      </c>
      <c r="I740" s="55">
        <f>IFERROR(_xlfn.NUMBERVALUE(VLOOKUP(A740,'FBS input file'!A:M,11,0)),0)</f>
        <v>0</v>
      </c>
      <c r="J740" s="76" cm="1">
        <f t="array" aca="1" ref="J740" ca="1">IFERROR(ROUND(LOOKUP(9.99999999999999E+307,--MID(VLOOKUP(A740,'FBS input file'!A:L,10,0),MIN(FIND({0,1,2,3,4,5,6,7,8,9},VLOOKUP(A740,'FBS input file'!A:L,10,0)&amp;"0123456789")),ROW(INDIRECT("1:20")))),0),0)</f>
        <v>0</v>
      </c>
      <c r="K740" t="str" cm="1">
        <f t="array" ref="K740">_xlfn.IFS(ISNUMBER(SEARCH("*severe*",VLOOKUP(A740,'FBS input file'!A:M,10,0)))=TRUE,"Severe LB",ISNUMBER(SEARCH("*LB*",VLOOKUP(A740,'FBS input file'!A:M,10,0)))=TRUE,"LB",ISNUMBER(SEARCH("*LB*",VLOOKUP(A740,'FBS input file'!A:M,10,0)))=FALSE,"No")</f>
        <v>No</v>
      </c>
      <c r="L740" t="str" cm="1">
        <f t="array" ref="L740">IF(D740="Binding",IFERROR(_xlfn.IFS(AND(H740&gt;=$H$1,I740&gt;=$I$1),"Binding",AND(H740&gt;=$H$1,OR(J740&gt;=$J$1,K740="LB")),"Binding",AND(I740&gt;=$I$1,OR(J740&gt;=$J$1,K740="LB")),"Binding",K740="Severe LB","Binding"),"Not Binding"),"-")</f>
        <v>-</v>
      </c>
      <c r="M740">
        <f>IFERROR(_xlfn.NUMBERVALUE(VLOOKUP(A740,'FBS input file'!A:L,12,0)),"No")</f>
        <v>0</v>
      </c>
      <c r="N740" t="str">
        <f>VLOOKUP(A740,'All Plates'!A:K,3,0)</f>
        <v>Inconsistent Expert</v>
      </c>
      <c r="O740" t="str">
        <f>VLOOKUP(A740,'All Plates'!A:K,7,0)</f>
        <v>low solubility</v>
      </c>
      <c r="P740">
        <f t="shared" si="33"/>
        <v>-10000</v>
      </c>
      <c r="Q740" s="53">
        <f t="shared" si="34"/>
        <v>0</v>
      </c>
    </row>
    <row r="741" spans="1:17" x14ac:dyDescent="0.25">
      <c r="A741" t="str">
        <f>'All Plates'!A740</f>
        <v>P8_F07</v>
      </c>
      <c r="B741" s="5" t="str">
        <f>'All Plates'!J740</f>
        <v>0110770206</v>
      </c>
      <c r="C741" t="s">
        <v>4958</v>
      </c>
      <c r="D741" t="str">
        <f>IFERROR('All Plates'!K740,"Not Binding")</f>
        <v>Not Binding</v>
      </c>
      <c r="E741" t="str">
        <f>IF(ISNUMBER(SEARCH("Waterlogsy",VLOOKUP(A741,'FBS input file'!A:I,9,0))),"Yes","No")</f>
        <v>No</v>
      </c>
      <c r="F741" t="str">
        <f>IF(ISNUMBER(SEARCH("T2",VLOOKUP(A741,'FBS input file'!A:I,9,0))),"Yes","No")</f>
        <v>No</v>
      </c>
      <c r="G741" t="str">
        <f>IF(ISNUMBER(SEARCH("1D",VLOOKUP(A741,'FBS input file'!A:I,9,0))),"Yes","No")</f>
        <v>No</v>
      </c>
      <c r="H741" s="57">
        <f>IFERROR(_xlfn.NUMBERVALUE(VLOOKUP(A741,'FBS input file'!A:M,13,0)),0)</f>
        <v>0</v>
      </c>
      <c r="I741" s="55">
        <f>IFERROR(_xlfn.NUMBERVALUE(VLOOKUP(A741,'FBS input file'!A:M,11,0)),0)</f>
        <v>0</v>
      </c>
      <c r="J741" s="76" cm="1">
        <f t="array" aca="1" ref="J741" ca="1">IFERROR(ROUND(LOOKUP(9.99999999999999E+307,--MID(VLOOKUP(A741,'FBS input file'!A:L,10,0),MIN(FIND({0,1,2,3,4,5,6,7,8,9},VLOOKUP(A741,'FBS input file'!A:L,10,0)&amp;"0123456789")),ROW(INDIRECT("1:20")))),0),0)</f>
        <v>0</v>
      </c>
      <c r="K741" t="str" cm="1">
        <f t="array" ref="K741">_xlfn.IFS(ISNUMBER(SEARCH("*severe*",VLOOKUP(A741,'FBS input file'!A:M,10,0)))=TRUE,"Severe LB",ISNUMBER(SEARCH("*LB*",VLOOKUP(A741,'FBS input file'!A:M,10,0)))=TRUE,"LB",ISNUMBER(SEARCH("*LB*",VLOOKUP(A741,'FBS input file'!A:M,10,0)))=FALSE,"No")</f>
        <v>No</v>
      </c>
      <c r="L741" t="str" cm="1">
        <f t="array" ref="L741">IF(D741="Binding",IFERROR(_xlfn.IFS(AND(H741&gt;=$H$1,I741&gt;=$I$1),"Binding",AND(H741&gt;=$H$1,OR(J741&gt;=$J$1,K741="LB")),"Binding",AND(I741&gt;=$I$1,OR(J741&gt;=$J$1,K741="LB")),"Binding",K741="Severe LB","Binding"),"Not Binding"),"-")</f>
        <v>-</v>
      </c>
      <c r="M741">
        <f>IFERROR(_xlfn.NUMBERVALUE(VLOOKUP(A741,'FBS input file'!A:L,12,0)),"No")</f>
        <v>0</v>
      </c>
      <c r="N741" t="str">
        <f>VLOOKUP(A741,'All Plates'!A:K,3,0)</f>
        <v>Consistent Expert</v>
      </c>
      <c r="O741" t="str">
        <f>VLOOKUP(A741,'All Plates'!A:K,7,0)</f>
        <v>medium purity*</v>
      </c>
      <c r="P741">
        <f t="shared" si="33"/>
        <v>-10000</v>
      </c>
      <c r="Q741" s="53">
        <f t="shared" si="34"/>
        <v>0</v>
      </c>
    </row>
    <row r="742" spans="1:17" x14ac:dyDescent="0.25">
      <c r="A742" t="str">
        <f>'All Plates'!A741</f>
        <v>P8_F08</v>
      </c>
      <c r="B742" s="5" t="str">
        <f>'All Plates'!J741</f>
        <v>0110770207</v>
      </c>
      <c r="C742" t="s">
        <v>4959</v>
      </c>
      <c r="D742" t="str">
        <f>IFERROR('All Plates'!K741,"Not Binding")</f>
        <v>Not Binding</v>
      </c>
      <c r="E742" t="str">
        <f>IF(ISNUMBER(SEARCH("Waterlogsy",VLOOKUP(A742,'FBS input file'!A:I,9,0))),"Yes","No")</f>
        <v>No</v>
      </c>
      <c r="F742" t="str">
        <f>IF(ISNUMBER(SEARCH("T2",VLOOKUP(A742,'FBS input file'!A:I,9,0))),"Yes","No")</f>
        <v>No</v>
      </c>
      <c r="G742" t="str">
        <f>IF(ISNUMBER(SEARCH("1D",VLOOKUP(A742,'FBS input file'!A:I,9,0))),"Yes","No")</f>
        <v>No</v>
      </c>
      <c r="H742" s="57">
        <f>IFERROR(_xlfn.NUMBERVALUE(VLOOKUP(A742,'FBS input file'!A:M,13,0)),0)</f>
        <v>0</v>
      </c>
      <c r="I742" s="55">
        <f>IFERROR(_xlfn.NUMBERVALUE(VLOOKUP(A742,'FBS input file'!A:M,11,0)),0)</f>
        <v>0</v>
      </c>
      <c r="J742" s="76" cm="1">
        <f t="array" aca="1" ref="J742" ca="1">IFERROR(ROUND(LOOKUP(9.99999999999999E+307,--MID(VLOOKUP(A742,'FBS input file'!A:L,10,0),MIN(FIND({0,1,2,3,4,5,6,7,8,9},VLOOKUP(A742,'FBS input file'!A:L,10,0)&amp;"0123456789")),ROW(INDIRECT("1:20")))),0),0)</f>
        <v>0</v>
      </c>
      <c r="K742" t="str" cm="1">
        <f t="array" ref="K742">_xlfn.IFS(ISNUMBER(SEARCH("*severe*",VLOOKUP(A742,'FBS input file'!A:M,10,0)))=TRUE,"Severe LB",ISNUMBER(SEARCH("*LB*",VLOOKUP(A742,'FBS input file'!A:M,10,0)))=TRUE,"LB",ISNUMBER(SEARCH("*LB*",VLOOKUP(A742,'FBS input file'!A:M,10,0)))=FALSE,"No")</f>
        <v>No</v>
      </c>
      <c r="L742" t="str" cm="1">
        <f t="array" ref="L742">IF(D742="Binding",IFERROR(_xlfn.IFS(AND(H742&gt;=$H$1,I742&gt;=$I$1),"Binding",AND(H742&gt;=$H$1,OR(J742&gt;=$J$1,K742="LB")),"Binding",AND(I742&gt;=$I$1,OR(J742&gt;=$J$1,K742="LB")),"Binding",K742="Severe LB","Binding"),"Not Binding"),"-")</f>
        <v>-</v>
      </c>
      <c r="M742">
        <f>IFERROR(_xlfn.NUMBERVALUE(VLOOKUP(A742,'FBS input file'!A:L,12,0)),"No")</f>
        <v>0</v>
      </c>
      <c r="N742" t="str">
        <f>VLOOKUP(A742,'All Plates'!A:K,3,0)</f>
        <v>Consistent Expert</v>
      </c>
      <c r="O742" t="str">
        <f>VLOOKUP(A742,'All Plates'!A:K,7,0)</f>
        <v>medium purity*</v>
      </c>
      <c r="P742">
        <f t="shared" si="33"/>
        <v>-10000</v>
      </c>
      <c r="Q742" s="53">
        <f t="shared" si="34"/>
        <v>0</v>
      </c>
    </row>
    <row r="743" spans="1:17" x14ac:dyDescent="0.25">
      <c r="A743" t="str">
        <f>'All Plates'!A742</f>
        <v>P8_F09</v>
      </c>
      <c r="B743" s="5" t="str">
        <f>'All Plates'!J742</f>
        <v>0110770208</v>
      </c>
      <c r="C743" t="s">
        <v>4960</v>
      </c>
      <c r="D743" t="str">
        <f>IFERROR('All Plates'!K742,"Not Binding")</f>
        <v>Not Binding</v>
      </c>
      <c r="E743" t="str">
        <f>IF(ISNUMBER(SEARCH("Waterlogsy",VLOOKUP(A743,'FBS input file'!A:I,9,0))),"Yes","No")</f>
        <v>No</v>
      </c>
      <c r="F743" t="str">
        <f>IF(ISNUMBER(SEARCH("T2",VLOOKUP(A743,'FBS input file'!A:I,9,0))),"Yes","No")</f>
        <v>No</v>
      </c>
      <c r="G743" t="str">
        <f>IF(ISNUMBER(SEARCH("1D",VLOOKUP(A743,'FBS input file'!A:I,9,0))),"Yes","No")</f>
        <v>No</v>
      </c>
      <c r="H743" s="57">
        <f>IFERROR(_xlfn.NUMBERVALUE(VLOOKUP(A743,'FBS input file'!A:M,13,0)),0)</f>
        <v>0</v>
      </c>
      <c r="I743" s="55">
        <f>IFERROR(_xlfn.NUMBERVALUE(VLOOKUP(A743,'FBS input file'!A:M,11,0)),0)</f>
        <v>0</v>
      </c>
      <c r="J743" s="76" cm="1">
        <f t="array" aca="1" ref="J743" ca="1">IFERROR(ROUND(LOOKUP(9.99999999999999E+307,--MID(VLOOKUP(A743,'FBS input file'!A:L,10,0),MIN(FIND({0,1,2,3,4,5,6,7,8,9},VLOOKUP(A743,'FBS input file'!A:L,10,0)&amp;"0123456789")),ROW(INDIRECT("1:20")))),0),0)</f>
        <v>0</v>
      </c>
      <c r="K743" t="str" cm="1">
        <f t="array" ref="K743">_xlfn.IFS(ISNUMBER(SEARCH("*severe*",VLOOKUP(A743,'FBS input file'!A:M,10,0)))=TRUE,"Severe LB",ISNUMBER(SEARCH("*LB*",VLOOKUP(A743,'FBS input file'!A:M,10,0)))=TRUE,"LB",ISNUMBER(SEARCH("*LB*",VLOOKUP(A743,'FBS input file'!A:M,10,0)))=FALSE,"No")</f>
        <v>No</v>
      </c>
      <c r="L743" t="str" cm="1">
        <f t="array" ref="L743">IF(D743="Binding",IFERROR(_xlfn.IFS(AND(H743&gt;=$H$1,I743&gt;=$I$1),"Binding",AND(H743&gt;=$H$1,OR(J743&gt;=$J$1,K743="LB")),"Binding",AND(I743&gt;=$I$1,OR(J743&gt;=$J$1,K743="LB")),"Binding",K743="Severe LB","Binding"),"Not Binding"),"-")</f>
        <v>-</v>
      </c>
      <c r="M743">
        <f>IFERROR(_xlfn.NUMBERVALUE(VLOOKUP(A743,'FBS input file'!A:L,12,0)),"No")</f>
        <v>0</v>
      </c>
      <c r="N743" t="str">
        <f>VLOOKUP(A743,'All Plates'!A:K,3,0)</f>
        <v>Consistent Expert</v>
      </c>
      <c r="O743" t="str">
        <f>VLOOKUP(A743,'All Plates'!A:K,7,0)</f>
        <v>high purity</v>
      </c>
      <c r="P743">
        <f t="shared" si="33"/>
        <v>-10000</v>
      </c>
      <c r="Q743" s="53">
        <f t="shared" si="34"/>
        <v>0</v>
      </c>
    </row>
    <row r="744" spans="1:17" x14ac:dyDescent="0.25">
      <c r="A744" t="str">
        <f>'All Plates'!A743</f>
        <v>P8_F10</v>
      </c>
      <c r="B744" s="5" t="str">
        <f>'All Plates'!J743</f>
        <v>0110770209</v>
      </c>
      <c r="C744" t="s">
        <v>4961</v>
      </c>
      <c r="D744" t="str">
        <f>IFERROR('All Plates'!K743,"Not Binding")</f>
        <v>Not Binding</v>
      </c>
      <c r="E744" t="str">
        <f>IF(ISNUMBER(SEARCH("Waterlogsy",VLOOKUP(A744,'FBS input file'!A:I,9,0))),"Yes","No")</f>
        <v>No</v>
      </c>
      <c r="F744" t="str">
        <f>IF(ISNUMBER(SEARCH("T2",VLOOKUP(A744,'FBS input file'!A:I,9,0))),"Yes","No")</f>
        <v>No</v>
      </c>
      <c r="G744" t="str">
        <f>IF(ISNUMBER(SEARCH("1D",VLOOKUP(A744,'FBS input file'!A:I,9,0))),"Yes","No")</f>
        <v>No</v>
      </c>
      <c r="H744" s="57">
        <f>IFERROR(_xlfn.NUMBERVALUE(VLOOKUP(A744,'FBS input file'!A:M,13,0)),0)</f>
        <v>0</v>
      </c>
      <c r="I744" s="55">
        <f>IFERROR(_xlfn.NUMBERVALUE(VLOOKUP(A744,'FBS input file'!A:M,11,0)),0)</f>
        <v>0</v>
      </c>
      <c r="J744" s="76" cm="1">
        <f t="array" aca="1" ref="J744" ca="1">IFERROR(ROUND(LOOKUP(9.99999999999999E+307,--MID(VLOOKUP(A744,'FBS input file'!A:L,10,0),MIN(FIND({0,1,2,3,4,5,6,7,8,9},VLOOKUP(A744,'FBS input file'!A:L,10,0)&amp;"0123456789")),ROW(INDIRECT("1:20")))),0),0)</f>
        <v>0</v>
      </c>
      <c r="K744" t="str" cm="1">
        <f t="array" ref="K744">_xlfn.IFS(ISNUMBER(SEARCH("*severe*",VLOOKUP(A744,'FBS input file'!A:M,10,0)))=TRUE,"Severe LB",ISNUMBER(SEARCH("*LB*",VLOOKUP(A744,'FBS input file'!A:M,10,0)))=TRUE,"LB",ISNUMBER(SEARCH("*LB*",VLOOKUP(A744,'FBS input file'!A:M,10,0)))=FALSE,"No")</f>
        <v>No</v>
      </c>
      <c r="L744" t="str" cm="1">
        <f t="array" ref="L744">IF(D744="Binding",IFERROR(_xlfn.IFS(AND(H744&gt;=$H$1,I744&gt;=$I$1),"Binding",AND(H744&gt;=$H$1,OR(J744&gt;=$J$1,K744="LB")),"Binding",AND(I744&gt;=$I$1,OR(J744&gt;=$J$1,K744="LB")),"Binding",K744="Severe LB","Binding"),"Not Binding"),"-")</f>
        <v>-</v>
      </c>
      <c r="M744">
        <f>IFERROR(_xlfn.NUMBERVALUE(VLOOKUP(A744,'FBS input file'!A:L,12,0)),"No")</f>
        <v>0</v>
      </c>
      <c r="N744" t="str">
        <f>VLOOKUP(A744,'All Plates'!A:K,3,0)</f>
        <v>Inconsistent Expert</v>
      </c>
      <c r="O744" t="str">
        <f>VLOOKUP(A744,'All Plates'!A:K,7,0)</f>
        <v>low solubility</v>
      </c>
      <c r="P744">
        <f t="shared" si="33"/>
        <v>-10000</v>
      </c>
      <c r="Q744" s="53">
        <f t="shared" si="34"/>
        <v>0</v>
      </c>
    </row>
    <row r="745" spans="1:17" x14ac:dyDescent="0.25">
      <c r="A745" t="str">
        <f>'All Plates'!A744</f>
        <v>P8_F11</v>
      </c>
      <c r="B745" s="5" t="str">
        <f>'All Plates'!J744</f>
        <v>0110770210</v>
      </c>
      <c r="C745" t="s">
        <v>4962</v>
      </c>
      <c r="D745" t="str">
        <f>IFERROR('All Plates'!K744,"Not Binding")</f>
        <v>Not Binding</v>
      </c>
      <c r="E745" t="str">
        <f>IF(ISNUMBER(SEARCH("Waterlogsy",VLOOKUP(A745,'FBS input file'!A:I,9,0))),"Yes","No")</f>
        <v>No</v>
      </c>
      <c r="F745" t="str">
        <f>IF(ISNUMBER(SEARCH("T2",VLOOKUP(A745,'FBS input file'!A:I,9,0))),"Yes","No")</f>
        <v>No</v>
      </c>
      <c r="G745" t="str">
        <f>IF(ISNUMBER(SEARCH("1D",VLOOKUP(A745,'FBS input file'!A:I,9,0))),"Yes","No")</f>
        <v>No</v>
      </c>
      <c r="H745" s="57">
        <f>IFERROR(_xlfn.NUMBERVALUE(VLOOKUP(A745,'FBS input file'!A:M,13,0)),0)</f>
        <v>0</v>
      </c>
      <c r="I745" s="55">
        <f>IFERROR(_xlfn.NUMBERVALUE(VLOOKUP(A745,'FBS input file'!A:M,11,0)),0)</f>
        <v>0</v>
      </c>
      <c r="J745" s="76" cm="1">
        <f t="array" aca="1" ref="J745" ca="1">IFERROR(ROUND(LOOKUP(9.99999999999999E+307,--MID(VLOOKUP(A745,'FBS input file'!A:L,10,0),MIN(FIND({0,1,2,3,4,5,6,7,8,9},VLOOKUP(A745,'FBS input file'!A:L,10,0)&amp;"0123456789")),ROW(INDIRECT("1:20")))),0),0)</f>
        <v>0</v>
      </c>
      <c r="K745" t="str" cm="1">
        <f t="array" ref="K745">_xlfn.IFS(ISNUMBER(SEARCH("*severe*",VLOOKUP(A745,'FBS input file'!A:M,10,0)))=TRUE,"Severe LB",ISNUMBER(SEARCH("*LB*",VLOOKUP(A745,'FBS input file'!A:M,10,0)))=TRUE,"LB",ISNUMBER(SEARCH("*LB*",VLOOKUP(A745,'FBS input file'!A:M,10,0)))=FALSE,"No")</f>
        <v>No</v>
      </c>
      <c r="L745" t="str" cm="1">
        <f t="array" ref="L745">IF(D745="Binding",IFERROR(_xlfn.IFS(AND(H745&gt;=$H$1,I745&gt;=$I$1),"Binding",AND(H745&gt;=$H$1,OR(J745&gt;=$J$1,K745="LB")),"Binding",AND(I745&gt;=$I$1,OR(J745&gt;=$J$1,K745="LB")),"Binding",K745="Severe LB","Binding"),"Not Binding"),"-")</f>
        <v>-</v>
      </c>
      <c r="M745">
        <f>IFERROR(_xlfn.NUMBERVALUE(VLOOKUP(A745,'FBS input file'!A:L,12,0)),"No")</f>
        <v>0</v>
      </c>
      <c r="N745" t="str">
        <f>VLOOKUP(A745,'All Plates'!A:K,3,0)</f>
        <v>Consistent Expert</v>
      </c>
      <c r="O745" t="str">
        <f>VLOOKUP(A745,'All Plates'!A:K,7,0)</f>
        <v>high purity*</v>
      </c>
      <c r="P745">
        <f t="shared" si="33"/>
        <v>-10000</v>
      </c>
      <c r="Q745" s="53">
        <f t="shared" si="34"/>
        <v>0</v>
      </c>
    </row>
    <row r="746" spans="1:17" x14ac:dyDescent="0.25">
      <c r="A746" t="str">
        <f>'All Plates'!A745</f>
        <v>P8_F12</v>
      </c>
      <c r="B746" s="5" t="str">
        <f>'All Plates'!J745</f>
        <v>0110770211</v>
      </c>
      <c r="C746" t="s">
        <v>4963</v>
      </c>
      <c r="D746" t="str">
        <f>IFERROR('All Plates'!K745,"Not Binding")</f>
        <v>Not Binding</v>
      </c>
      <c r="E746" t="str">
        <f>IF(ISNUMBER(SEARCH("Waterlogsy",VLOOKUP(A746,'FBS input file'!A:I,9,0))),"Yes","No")</f>
        <v>No</v>
      </c>
      <c r="F746" t="str">
        <f>IF(ISNUMBER(SEARCH("T2",VLOOKUP(A746,'FBS input file'!A:I,9,0))),"Yes","No")</f>
        <v>No</v>
      </c>
      <c r="G746" t="str">
        <f>IF(ISNUMBER(SEARCH("1D",VLOOKUP(A746,'FBS input file'!A:I,9,0))),"Yes","No")</f>
        <v>No</v>
      </c>
      <c r="H746" s="57">
        <f>IFERROR(_xlfn.NUMBERVALUE(VLOOKUP(A746,'FBS input file'!A:M,13,0)),0)</f>
        <v>0</v>
      </c>
      <c r="I746" s="55">
        <f>IFERROR(_xlfn.NUMBERVALUE(VLOOKUP(A746,'FBS input file'!A:M,11,0)),0)</f>
        <v>0</v>
      </c>
      <c r="J746" s="76" cm="1">
        <f t="array" aca="1" ref="J746" ca="1">IFERROR(ROUND(LOOKUP(9.99999999999999E+307,--MID(VLOOKUP(A746,'FBS input file'!A:L,10,0),MIN(FIND({0,1,2,3,4,5,6,7,8,9},VLOOKUP(A746,'FBS input file'!A:L,10,0)&amp;"0123456789")),ROW(INDIRECT("1:20")))),0),0)</f>
        <v>0</v>
      </c>
      <c r="K746" t="str" cm="1">
        <f t="array" ref="K746">_xlfn.IFS(ISNUMBER(SEARCH("*severe*",VLOOKUP(A746,'FBS input file'!A:M,10,0)))=TRUE,"Severe LB",ISNUMBER(SEARCH("*LB*",VLOOKUP(A746,'FBS input file'!A:M,10,0)))=TRUE,"LB",ISNUMBER(SEARCH("*LB*",VLOOKUP(A746,'FBS input file'!A:M,10,0)))=FALSE,"No")</f>
        <v>No</v>
      </c>
      <c r="L746" t="str" cm="1">
        <f t="array" ref="L746">IF(D746="Binding",IFERROR(_xlfn.IFS(AND(H746&gt;=$H$1,I746&gt;=$I$1),"Binding",AND(H746&gt;=$H$1,OR(J746&gt;=$J$1,K746="LB")),"Binding",AND(I746&gt;=$I$1,OR(J746&gt;=$J$1,K746="LB")),"Binding",K746="Severe LB","Binding"),"Not Binding"),"-")</f>
        <v>-</v>
      </c>
      <c r="M746">
        <f>IFERROR(_xlfn.NUMBERVALUE(VLOOKUP(A746,'FBS input file'!A:L,12,0)),"No")</f>
        <v>0</v>
      </c>
      <c r="N746" t="str">
        <f>VLOOKUP(A746,'All Plates'!A:K,3,0)</f>
        <v>Consistent Expert</v>
      </c>
      <c r="O746" t="str">
        <f>VLOOKUP(A746,'All Plates'!A:K,7,0)</f>
        <v>very high purity*</v>
      </c>
      <c r="P746">
        <f t="shared" si="33"/>
        <v>-10000</v>
      </c>
      <c r="Q746" s="53">
        <f t="shared" si="34"/>
        <v>0</v>
      </c>
    </row>
    <row r="747" spans="1:17" x14ac:dyDescent="0.25">
      <c r="A747" t="str">
        <f>'All Plates'!A746</f>
        <v>P8_G01</v>
      </c>
      <c r="B747" s="5" t="str">
        <f>'All Plates'!J746</f>
        <v>0110770199</v>
      </c>
      <c r="C747" t="s">
        <v>4964</v>
      </c>
      <c r="D747" t="str">
        <f>IFERROR('All Plates'!K746,"Not Binding")</f>
        <v>Not Binding</v>
      </c>
      <c r="E747" t="str">
        <f>IF(ISNUMBER(SEARCH("Waterlogsy",VLOOKUP(A747,'FBS input file'!A:I,9,0))),"Yes","No")</f>
        <v>No</v>
      </c>
      <c r="F747" t="str">
        <f>IF(ISNUMBER(SEARCH("T2",VLOOKUP(A747,'FBS input file'!A:I,9,0))),"Yes","No")</f>
        <v>No</v>
      </c>
      <c r="G747" t="str">
        <f>IF(ISNUMBER(SEARCH("1D",VLOOKUP(A747,'FBS input file'!A:I,9,0))),"Yes","No")</f>
        <v>No</v>
      </c>
      <c r="H747" s="57">
        <f>IFERROR(_xlfn.NUMBERVALUE(VLOOKUP(A747,'FBS input file'!A:M,13,0)),0)</f>
        <v>0</v>
      </c>
      <c r="I747" s="55">
        <f>IFERROR(_xlfn.NUMBERVALUE(VLOOKUP(A747,'FBS input file'!A:M,11,0)),0)</f>
        <v>0</v>
      </c>
      <c r="J747" s="76" cm="1">
        <f t="array" aca="1" ref="J747" ca="1">IFERROR(ROUND(LOOKUP(9.99999999999999E+307,--MID(VLOOKUP(A747,'FBS input file'!A:L,10,0),MIN(FIND({0,1,2,3,4,5,6,7,8,9},VLOOKUP(A747,'FBS input file'!A:L,10,0)&amp;"0123456789")),ROW(INDIRECT("1:20")))),0),0)</f>
        <v>0</v>
      </c>
      <c r="K747" t="str" cm="1">
        <f t="array" ref="K747">_xlfn.IFS(ISNUMBER(SEARCH("*severe*",VLOOKUP(A747,'FBS input file'!A:M,10,0)))=TRUE,"Severe LB",ISNUMBER(SEARCH("*LB*",VLOOKUP(A747,'FBS input file'!A:M,10,0)))=TRUE,"LB",ISNUMBER(SEARCH("*LB*",VLOOKUP(A747,'FBS input file'!A:M,10,0)))=FALSE,"No")</f>
        <v>No</v>
      </c>
      <c r="L747" t="str" cm="1">
        <f t="array" ref="L747">IF(D747="Binding",IFERROR(_xlfn.IFS(AND(H747&gt;=$H$1,I747&gt;=$I$1),"Binding",AND(H747&gt;=$H$1,OR(J747&gt;=$J$1,K747="LB")),"Binding",AND(I747&gt;=$I$1,OR(J747&gt;=$J$1,K747="LB")),"Binding",K747="Severe LB","Binding"),"Not Binding"),"-")</f>
        <v>-</v>
      </c>
      <c r="M747">
        <f>IFERROR(_xlfn.NUMBERVALUE(VLOOKUP(A747,'FBS input file'!A:L,12,0)),"No")</f>
        <v>0</v>
      </c>
      <c r="N747" t="str">
        <f>VLOOKUP(A747,'All Plates'!A:K,3,0)</f>
        <v>Inconsistent Expert</v>
      </c>
      <c r="O747" t="str">
        <f>VLOOKUP(A747,'All Plates'!A:K,7,0)</f>
        <v>low solubility</v>
      </c>
      <c r="P747">
        <f t="shared" si="33"/>
        <v>-10000</v>
      </c>
      <c r="Q747" s="53">
        <f t="shared" si="34"/>
        <v>0</v>
      </c>
    </row>
    <row r="748" spans="1:17" x14ac:dyDescent="0.25">
      <c r="A748" t="str">
        <f>'All Plates'!A747</f>
        <v>P8_G02</v>
      </c>
      <c r="B748" s="5" t="str">
        <f>'All Plates'!J747</f>
        <v>0110770198</v>
      </c>
      <c r="C748" t="s">
        <v>4965</v>
      </c>
      <c r="D748" t="str">
        <f>IFERROR('All Plates'!K747,"Not Binding")</f>
        <v>Not Binding</v>
      </c>
      <c r="E748" t="str">
        <f>IF(ISNUMBER(SEARCH("Waterlogsy",VLOOKUP(A748,'FBS input file'!A:I,9,0))),"Yes","No")</f>
        <v>No</v>
      </c>
      <c r="F748" t="str">
        <f>IF(ISNUMBER(SEARCH("T2",VLOOKUP(A748,'FBS input file'!A:I,9,0))),"Yes","No")</f>
        <v>No</v>
      </c>
      <c r="G748" t="str">
        <f>IF(ISNUMBER(SEARCH("1D",VLOOKUP(A748,'FBS input file'!A:I,9,0))),"Yes","No")</f>
        <v>No</v>
      </c>
      <c r="H748" s="57">
        <f>IFERROR(_xlfn.NUMBERVALUE(VLOOKUP(A748,'FBS input file'!A:M,13,0)),0)</f>
        <v>0</v>
      </c>
      <c r="I748" s="55">
        <f>IFERROR(_xlfn.NUMBERVALUE(VLOOKUP(A748,'FBS input file'!A:M,11,0)),0)</f>
        <v>0</v>
      </c>
      <c r="J748" s="76" cm="1">
        <f t="array" aca="1" ref="J748" ca="1">IFERROR(ROUND(LOOKUP(9.99999999999999E+307,--MID(VLOOKUP(A748,'FBS input file'!A:L,10,0),MIN(FIND({0,1,2,3,4,5,6,7,8,9},VLOOKUP(A748,'FBS input file'!A:L,10,0)&amp;"0123456789")),ROW(INDIRECT("1:20")))),0),0)</f>
        <v>0</v>
      </c>
      <c r="K748" t="str" cm="1">
        <f t="array" ref="K748">_xlfn.IFS(ISNUMBER(SEARCH("*severe*",VLOOKUP(A748,'FBS input file'!A:M,10,0)))=TRUE,"Severe LB",ISNUMBER(SEARCH("*LB*",VLOOKUP(A748,'FBS input file'!A:M,10,0)))=TRUE,"LB",ISNUMBER(SEARCH("*LB*",VLOOKUP(A748,'FBS input file'!A:M,10,0)))=FALSE,"No")</f>
        <v>No</v>
      </c>
      <c r="L748" t="str" cm="1">
        <f t="array" ref="L748">IF(D748="Binding",IFERROR(_xlfn.IFS(AND(H748&gt;=$H$1,I748&gt;=$I$1),"Binding",AND(H748&gt;=$H$1,OR(J748&gt;=$J$1,K748="LB")),"Binding",AND(I748&gt;=$I$1,OR(J748&gt;=$J$1,K748="LB")),"Binding",K748="Severe LB","Binding"),"Not Binding"),"-")</f>
        <v>-</v>
      </c>
      <c r="M748">
        <f>IFERROR(_xlfn.NUMBERVALUE(VLOOKUP(A748,'FBS input file'!A:L,12,0)),"No")</f>
        <v>0</v>
      </c>
      <c r="N748" t="str">
        <f>VLOOKUP(A748,'All Plates'!A:K,3,0)</f>
        <v>Inconsistent Expert</v>
      </c>
      <c r="O748" t="str">
        <f>VLOOKUP(A748,'All Plates'!A:K,7,0)</f>
        <v>low solubility</v>
      </c>
      <c r="P748">
        <f t="shared" si="33"/>
        <v>-10000</v>
      </c>
      <c r="Q748" s="53">
        <f t="shared" si="34"/>
        <v>0</v>
      </c>
    </row>
    <row r="749" spans="1:17" x14ac:dyDescent="0.25">
      <c r="A749" t="str">
        <f>'All Plates'!A748</f>
        <v>P8_G03</v>
      </c>
      <c r="B749" s="5" t="str">
        <f>'All Plates'!J748</f>
        <v>0110770197</v>
      </c>
      <c r="C749" t="s">
        <v>4966</v>
      </c>
      <c r="D749" t="str">
        <f>IFERROR('All Plates'!K748,"Not Binding")</f>
        <v>Not Binding</v>
      </c>
      <c r="E749" t="str">
        <f>IF(ISNUMBER(SEARCH("Waterlogsy",VLOOKUP(A749,'FBS input file'!A:I,9,0))),"Yes","No")</f>
        <v>No</v>
      </c>
      <c r="F749" t="str">
        <f>IF(ISNUMBER(SEARCH("T2",VLOOKUP(A749,'FBS input file'!A:I,9,0))),"Yes","No")</f>
        <v>No</v>
      </c>
      <c r="G749" t="str">
        <f>IF(ISNUMBER(SEARCH("1D",VLOOKUP(A749,'FBS input file'!A:I,9,0))),"Yes","No")</f>
        <v>No</v>
      </c>
      <c r="H749" s="57">
        <f>IFERROR(_xlfn.NUMBERVALUE(VLOOKUP(A749,'FBS input file'!A:M,13,0)),0)</f>
        <v>0</v>
      </c>
      <c r="I749" s="55">
        <f>IFERROR(_xlfn.NUMBERVALUE(VLOOKUP(A749,'FBS input file'!A:M,11,0)),0)</f>
        <v>0</v>
      </c>
      <c r="J749" s="76" cm="1">
        <f t="array" aca="1" ref="J749" ca="1">IFERROR(ROUND(LOOKUP(9.99999999999999E+307,--MID(VLOOKUP(A749,'FBS input file'!A:L,10,0),MIN(FIND({0,1,2,3,4,5,6,7,8,9},VLOOKUP(A749,'FBS input file'!A:L,10,0)&amp;"0123456789")),ROW(INDIRECT("1:20")))),0),0)</f>
        <v>0</v>
      </c>
      <c r="K749" t="str" cm="1">
        <f t="array" ref="K749">_xlfn.IFS(ISNUMBER(SEARCH("*severe*",VLOOKUP(A749,'FBS input file'!A:M,10,0)))=TRUE,"Severe LB",ISNUMBER(SEARCH("*LB*",VLOOKUP(A749,'FBS input file'!A:M,10,0)))=TRUE,"LB",ISNUMBER(SEARCH("*LB*",VLOOKUP(A749,'FBS input file'!A:M,10,0)))=FALSE,"No")</f>
        <v>No</v>
      </c>
      <c r="L749" t="str" cm="1">
        <f t="array" ref="L749">IF(D749="Binding",IFERROR(_xlfn.IFS(AND(H749&gt;=$H$1,I749&gt;=$I$1),"Binding",AND(H749&gt;=$H$1,OR(J749&gt;=$J$1,K749="LB")),"Binding",AND(I749&gt;=$I$1,OR(J749&gt;=$J$1,K749="LB")),"Binding",K749="Severe LB","Binding"),"Not Binding"),"-")</f>
        <v>-</v>
      </c>
      <c r="M749">
        <f>IFERROR(_xlfn.NUMBERVALUE(VLOOKUP(A749,'FBS input file'!A:L,12,0)),"No")</f>
        <v>0</v>
      </c>
      <c r="N749" t="str">
        <f>VLOOKUP(A749,'All Plates'!A:K,3,0)</f>
        <v>Inconsistent Expert</v>
      </c>
      <c r="O749" t="str">
        <f>VLOOKUP(A749,'All Plates'!A:K,7,0)</f>
        <v>low solubility</v>
      </c>
      <c r="P749">
        <f t="shared" si="33"/>
        <v>-10000</v>
      </c>
      <c r="Q749" s="53">
        <f t="shared" si="34"/>
        <v>0</v>
      </c>
    </row>
    <row r="750" spans="1:17" x14ac:dyDescent="0.25">
      <c r="A750" t="str">
        <f>'All Plates'!A749</f>
        <v>P8_G04</v>
      </c>
      <c r="B750" s="5" t="str">
        <f>'All Plates'!J749</f>
        <v>0110770196</v>
      </c>
      <c r="C750" t="s">
        <v>4967</v>
      </c>
      <c r="D750" t="str">
        <f>IFERROR('All Plates'!K749,"Not Binding")</f>
        <v>Not Binding</v>
      </c>
      <c r="E750" t="str">
        <f>IF(ISNUMBER(SEARCH("Waterlogsy",VLOOKUP(A750,'FBS input file'!A:I,9,0))),"Yes","No")</f>
        <v>No</v>
      </c>
      <c r="F750" t="str">
        <f>IF(ISNUMBER(SEARCH("T2",VLOOKUP(A750,'FBS input file'!A:I,9,0))),"Yes","No")</f>
        <v>No</v>
      </c>
      <c r="G750" t="str">
        <f>IF(ISNUMBER(SEARCH("1D",VLOOKUP(A750,'FBS input file'!A:I,9,0))),"Yes","No")</f>
        <v>No</v>
      </c>
      <c r="H750" s="57">
        <f>IFERROR(_xlfn.NUMBERVALUE(VLOOKUP(A750,'FBS input file'!A:M,13,0)),0)</f>
        <v>0</v>
      </c>
      <c r="I750" s="55">
        <f>IFERROR(_xlfn.NUMBERVALUE(VLOOKUP(A750,'FBS input file'!A:M,11,0)),0)</f>
        <v>0</v>
      </c>
      <c r="J750" s="76" cm="1">
        <f t="array" aca="1" ref="J750" ca="1">IFERROR(ROUND(LOOKUP(9.99999999999999E+307,--MID(VLOOKUP(A750,'FBS input file'!A:L,10,0),MIN(FIND({0,1,2,3,4,5,6,7,8,9},VLOOKUP(A750,'FBS input file'!A:L,10,0)&amp;"0123456789")),ROW(INDIRECT("1:20")))),0),0)</f>
        <v>0</v>
      </c>
      <c r="K750" t="str" cm="1">
        <f t="array" ref="K750">_xlfn.IFS(ISNUMBER(SEARCH("*severe*",VLOOKUP(A750,'FBS input file'!A:M,10,0)))=TRUE,"Severe LB",ISNUMBER(SEARCH("*LB*",VLOOKUP(A750,'FBS input file'!A:M,10,0)))=TRUE,"LB",ISNUMBER(SEARCH("*LB*",VLOOKUP(A750,'FBS input file'!A:M,10,0)))=FALSE,"No")</f>
        <v>No</v>
      </c>
      <c r="L750" t="str" cm="1">
        <f t="array" ref="L750">IF(D750="Binding",IFERROR(_xlfn.IFS(AND(H750&gt;=$H$1,I750&gt;=$I$1),"Binding",AND(H750&gt;=$H$1,OR(J750&gt;=$J$1,K750="LB")),"Binding",AND(I750&gt;=$I$1,OR(J750&gt;=$J$1,K750="LB")),"Binding",K750="Severe LB","Binding"),"Not Binding"),"-")</f>
        <v>-</v>
      </c>
      <c r="M750">
        <f>IFERROR(_xlfn.NUMBERVALUE(VLOOKUP(A750,'FBS input file'!A:L,12,0)),"No")</f>
        <v>0</v>
      </c>
      <c r="N750" t="str">
        <f>VLOOKUP(A750,'All Plates'!A:K,3,0)</f>
        <v>Consistent Expert</v>
      </c>
      <c r="O750" t="str">
        <f>VLOOKUP(A750,'All Plates'!A:K,7,0)</f>
        <v>addtional signals or too few signals</v>
      </c>
      <c r="P750">
        <f t="shared" si="33"/>
        <v>-10000</v>
      </c>
      <c r="Q750" s="53">
        <f t="shared" si="34"/>
        <v>0</v>
      </c>
    </row>
    <row r="751" spans="1:17" x14ac:dyDescent="0.25">
      <c r="A751" t="str">
        <f>'All Plates'!A750</f>
        <v>P8_G05</v>
      </c>
      <c r="B751" s="5" t="str">
        <f>'All Plates'!J750</f>
        <v>0110770195</v>
      </c>
      <c r="C751" t="s">
        <v>4968</v>
      </c>
      <c r="D751" t="str">
        <f>IFERROR('All Plates'!K750,"Not Binding")</f>
        <v>Not Binding</v>
      </c>
      <c r="E751" t="str">
        <f>IF(ISNUMBER(SEARCH("Waterlogsy",VLOOKUP(A751,'FBS input file'!A:I,9,0))),"Yes","No")</f>
        <v>No</v>
      </c>
      <c r="F751" t="str">
        <f>IF(ISNUMBER(SEARCH("T2",VLOOKUP(A751,'FBS input file'!A:I,9,0))),"Yes","No")</f>
        <v>No</v>
      </c>
      <c r="G751" t="str">
        <f>IF(ISNUMBER(SEARCH("1D",VLOOKUP(A751,'FBS input file'!A:I,9,0))),"Yes","No")</f>
        <v>No</v>
      </c>
      <c r="H751" s="57">
        <f>IFERROR(_xlfn.NUMBERVALUE(VLOOKUP(A751,'FBS input file'!A:M,13,0)),0)</f>
        <v>0</v>
      </c>
      <c r="I751" s="55">
        <f>IFERROR(_xlfn.NUMBERVALUE(VLOOKUP(A751,'FBS input file'!A:M,11,0)),0)</f>
        <v>0</v>
      </c>
      <c r="J751" s="76" cm="1">
        <f t="array" aca="1" ref="J751" ca="1">IFERROR(ROUND(LOOKUP(9.99999999999999E+307,--MID(VLOOKUP(A751,'FBS input file'!A:L,10,0),MIN(FIND({0,1,2,3,4,5,6,7,8,9},VLOOKUP(A751,'FBS input file'!A:L,10,0)&amp;"0123456789")),ROW(INDIRECT("1:20")))),0),0)</f>
        <v>0</v>
      </c>
      <c r="K751" t="str" cm="1">
        <f t="array" ref="K751">_xlfn.IFS(ISNUMBER(SEARCH("*severe*",VLOOKUP(A751,'FBS input file'!A:M,10,0)))=TRUE,"Severe LB",ISNUMBER(SEARCH("*LB*",VLOOKUP(A751,'FBS input file'!A:M,10,0)))=TRUE,"LB",ISNUMBER(SEARCH("*LB*",VLOOKUP(A751,'FBS input file'!A:M,10,0)))=FALSE,"No")</f>
        <v>No</v>
      </c>
      <c r="L751" t="str" cm="1">
        <f t="array" ref="L751">IF(D751="Binding",IFERROR(_xlfn.IFS(AND(H751&gt;=$H$1,I751&gt;=$I$1),"Binding",AND(H751&gt;=$H$1,OR(J751&gt;=$J$1,K751="LB")),"Binding",AND(I751&gt;=$I$1,OR(J751&gt;=$J$1,K751="LB")),"Binding",K751="Severe LB","Binding"),"Not Binding"),"-")</f>
        <v>-</v>
      </c>
      <c r="M751">
        <f>IFERROR(_xlfn.NUMBERVALUE(VLOOKUP(A751,'FBS input file'!A:L,12,0)),"No")</f>
        <v>0</v>
      </c>
      <c r="N751" t="str">
        <f>VLOOKUP(A751,'All Plates'!A:K,3,0)</f>
        <v>Consistent Expert</v>
      </c>
      <c r="O751" t="str">
        <f>VLOOKUP(A751,'All Plates'!A:K,7,0)</f>
        <v>high purity</v>
      </c>
      <c r="P751">
        <f t="shared" si="33"/>
        <v>-10000</v>
      </c>
      <c r="Q751" s="53">
        <f t="shared" si="34"/>
        <v>0</v>
      </c>
    </row>
    <row r="752" spans="1:17" x14ac:dyDescent="0.25">
      <c r="A752" t="str">
        <f>'All Plates'!A751</f>
        <v>P8_G06</v>
      </c>
      <c r="B752" s="5" t="str">
        <f>'All Plates'!J751</f>
        <v>0110770194</v>
      </c>
      <c r="C752" t="s">
        <v>4969</v>
      </c>
      <c r="D752" t="str">
        <f>IFERROR('All Plates'!K751,"Not Binding")</f>
        <v>Not Binding</v>
      </c>
      <c r="E752" t="str">
        <f>IF(ISNUMBER(SEARCH("Waterlogsy",VLOOKUP(A752,'FBS input file'!A:I,9,0))),"Yes","No")</f>
        <v>No</v>
      </c>
      <c r="F752" t="str">
        <f>IF(ISNUMBER(SEARCH("T2",VLOOKUP(A752,'FBS input file'!A:I,9,0))),"Yes","No")</f>
        <v>No</v>
      </c>
      <c r="G752" t="str">
        <f>IF(ISNUMBER(SEARCH("1D",VLOOKUP(A752,'FBS input file'!A:I,9,0))),"Yes","No")</f>
        <v>No</v>
      </c>
      <c r="H752" s="57">
        <f>IFERROR(_xlfn.NUMBERVALUE(VLOOKUP(A752,'FBS input file'!A:M,13,0)),0)</f>
        <v>0</v>
      </c>
      <c r="I752" s="55">
        <f>IFERROR(_xlfn.NUMBERVALUE(VLOOKUP(A752,'FBS input file'!A:M,11,0)),0)</f>
        <v>0</v>
      </c>
      <c r="J752" s="76" cm="1">
        <f t="array" aca="1" ref="J752" ca="1">IFERROR(ROUND(LOOKUP(9.99999999999999E+307,--MID(VLOOKUP(A752,'FBS input file'!A:L,10,0),MIN(FIND({0,1,2,3,4,5,6,7,8,9},VLOOKUP(A752,'FBS input file'!A:L,10,0)&amp;"0123456789")),ROW(INDIRECT("1:20")))),0),0)</f>
        <v>0</v>
      </c>
      <c r="K752" t="str" cm="1">
        <f t="array" ref="K752">_xlfn.IFS(ISNUMBER(SEARCH("*severe*",VLOOKUP(A752,'FBS input file'!A:M,10,0)))=TRUE,"Severe LB",ISNUMBER(SEARCH("*LB*",VLOOKUP(A752,'FBS input file'!A:M,10,0)))=TRUE,"LB",ISNUMBER(SEARCH("*LB*",VLOOKUP(A752,'FBS input file'!A:M,10,0)))=FALSE,"No")</f>
        <v>No</v>
      </c>
      <c r="L752" t="str" cm="1">
        <f t="array" ref="L752">IF(D752="Binding",IFERROR(_xlfn.IFS(AND(H752&gt;=$H$1,I752&gt;=$I$1),"Binding",AND(H752&gt;=$H$1,OR(J752&gt;=$J$1,K752="LB")),"Binding",AND(I752&gt;=$I$1,OR(J752&gt;=$J$1,K752="LB")),"Binding",K752="Severe LB","Binding"),"Not Binding"),"-")</f>
        <v>-</v>
      </c>
      <c r="M752">
        <f>IFERROR(_xlfn.NUMBERVALUE(VLOOKUP(A752,'FBS input file'!A:L,12,0)),"No")</f>
        <v>0</v>
      </c>
      <c r="N752" t="str">
        <f>VLOOKUP(A752,'All Plates'!A:K,3,0)</f>
        <v>Inconsistent Expert</v>
      </c>
      <c r="O752" t="str">
        <f>VLOOKUP(A752,'All Plates'!A:K,7,0)</f>
        <v>low solubility</v>
      </c>
      <c r="P752">
        <f t="shared" si="33"/>
        <v>-10000</v>
      </c>
      <c r="Q752" s="53">
        <f t="shared" si="34"/>
        <v>0</v>
      </c>
    </row>
    <row r="753" spans="1:17" x14ac:dyDescent="0.25">
      <c r="A753" t="str">
        <f>'All Plates'!A752</f>
        <v>P8_G07</v>
      </c>
      <c r="B753" s="5" t="str">
        <f>'All Plates'!J752</f>
        <v>0110770193</v>
      </c>
      <c r="C753" t="s">
        <v>4970</v>
      </c>
      <c r="D753" t="str">
        <f>IFERROR('All Plates'!K752,"Not Binding")</f>
        <v>Not Binding</v>
      </c>
      <c r="E753" t="str">
        <f>IF(ISNUMBER(SEARCH("Waterlogsy",VLOOKUP(A753,'FBS input file'!A:I,9,0))),"Yes","No")</f>
        <v>No</v>
      </c>
      <c r="F753" t="str">
        <f>IF(ISNUMBER(SEARCH("T2",VLOOKUP(A753,'FBS input file'!A:I,9,0))),"Yes","No")</f>
        <v>No</v>
      </c>
      <c r="G753" t="str">
        <f>IF(ISNUMBER(SEARCH("1D",VLOOKUP(A753,'FBS input file'!A:I,9,0))),"Yes","No")</f>
        <v>No</v>
      </c>
      <c r="H753" s="57">
        <f>IFERROR(_xlfn.NUMBERVALUE(VLOOKUP(A753,'FBS input file'!A:M,13,0)),0)</f>
        <v>0</v>
      </c>
      <c r="I753" s="55">
        <f>IFERROR(_xlfn.NUMBERVALUE(VLOOKUP(A753,'FBS input file'!A:M,11,0)),0)</f>
        <v>0</v>
      </c>
      <c r="J753" s="76" cm="1">
        <f t="array" aca="1" ref="J753" ca="1">IFERROR(ROUND(LOOKUP(9.99999999999999E+307,--MID(VLOOKUP(A753,'FBS input file'!A:L,10,0),MIN(FIND({0,1,2,3,4,5,6,7,8,9},VLOOKUP(A753,'FBS input file'!A:L,10,0)&amp;"0123456789")),ROW(INDIRECT("1:20")))),0),0)</f>
        <v>0</v>
      </c>
      <c r="K753" t="str" cm="1">
        <f t="array" ref="K753">_xlfn.IFS(ISNUMBER(SEARCH("*severe*",VLOOKUP(A753,'FBS input file'!A:M,10,0)))=TRUE,"Severe LB",ISNUMBER(SEARCH("*LB*",VLOOKUP(A753,'FBS input file'!A:M,10,0)))=TRUE,"LB",ISNUMBER(SEARCH("*LB*",VLOOKUP(A753,'FBS input file'!A:M,10,0)))=FALSE,"No")</f>
        <v>No</v>
      </c>
      <c r="L753" t="str" cm="1">
        <f t="array" ref="L753">IF(D753="Binding",IFERROR(_xlfn.IFS(AND(H753&gt;=$H$1,I753&gt;=$I$1),"Binding",AND(H753&gt;=$H$1,OR(J753&gt;=$J$1,K753="LB")),"Binding",AND(I753&gt;=$I$1,OR(J753&gt;=$J$1,K753="LB")),"Binding",K753="Severe LB","Binding"),"Not Binding"),"-")</f>
        <v>-</v>
      </c>
      <c r="M753">
        <f>IFERROR(_xlfn.NUMBERVALUE(VLOOKUP(A753,'FBS input file'!A:L,12,0)),"No")</f>
        <v>0</v>
      </c>
      <c r="N753" t="str">
        <f>VLOOKUP(A753,'All Plates'!A:K,3,0)</f>
        <v>Consistent Expert</v>
      </c>
      <c r="O753" t="str">
        <f>VLOOKUP(A753,'All Plates'!A:K,7,0)</f>
        <v>high purity</v>
      </c>
      <c r="P753">
        <f t="shared" si="33"/>
        <v>-10000</v>
      </c>
      <c r="Q753" s="53">
        <f t="shared" si="34"/>
        <v>0</v>
      </c>
    </row>
    <row r="754" spans="1:17" x14ac:dyDescent="0.25">
      <c r="A754" t="str">
        <f>'All Plates'!A753</f>
        <v>P8_G08</v>
      </c>
      <c r="B754" s="5" t="str">
        <f>'All Plates'!J753</f>
        <v>0110770192</v>
      </c>
      <c r="C754" t="s">
        <v>4971</v>
      </c>
      <c r="D754" t="str">
        <f>IFERROR('All Plates'!K753,"Not Binding")</f>
        <v>Not Binding</v>
      </c>
      <c r="E754" t="str">
        <f>IF(ISNUMBER(SEARCH("Waterlogsy",VLOOKUP(A754,'FBS input file'!A:I,9,0))),"Yes","No")</f>
        <v>No</v>
      </c>
      <c r="F754" t="str">
        <f>IF(ISNUMBER(SEARCH("T2",VLOOKUP(A754,'FBS input file'!A:I,9,0))),"Yes","No")</f>
        <v>No</v>
      </c>
      <c r="G754" t="str">
        <f>IF(ISNUMBER(SEARCH("1D",VLOOKUP(A754,'FBS input file'!A:I,9,0))),"Yes","No")</f>
        <v>No</v>
      </c>
      <c r="H754" s="57">
        <f>IFERROR(_xlfn.NUMBERVALUE(VLOOKUP(A754,'FBS input file'!A:M,13,0)),0)</f>
        <v>0</v>
      </c>
      <c r="I754" s="55">
        <f>IFERROR(_xlfn.NUMBERVALUE(VLOOKUP(A754,'FBS input file'!A:M,11,0)),0)</f>
        <v>0</v>
      </c>
      <c r="J754" s="76" cm="1">
        <f t="array" aca="1" ref="J754" ca="1">IFERROR(ROUND(LOOKUP(9.99999999999999E+307,--MID(VLOOKUP(A754,'FBS input file'!A:L,10,0),MIN(FIND({0,1,2,3,4,5,6,7,8,9},VLOOKUP(A754,'FBS input file'!A:L,10,0)&amp;"0123456789")),ROW(INDIRECT("1:20")))),0),0)</f>
        <v>0</v>
      </c>
      <c r="K754" t="str" cm="1">
        <f t="array" ref="K754">_xlfn.IFS(ISNUMBER(SEARCH("*severe*",VLOOKUP(A754,'FBS input file'!A:M,10,0)))=TRUE,"Severe LB",ISNUMBER(SEARCH("*LB*",VLOOKUP(A754,'FBS input file'!A:M,10,0)))=TRUE,"LB",ISNUMBER(SEARCH("*LB*",VLOOKUP(A754,'FBS input file'!A:M,10,0)))=FALSE,"No")</f>
        <v>No</v>
      </c>
      <c r="L754" t="str" cm="1">
        <f t="array" ref="L754">IF(D754="Binding",IFERROR(_xlfn.IFS(AND(H754&gt;=$H$1,I754&gt;=$I$1),"Binding",AND(H754&gt;=$H$1,OR(J754&gt;=$J$1,K754="LB")),"Binding",AND(I754&gt;=$I$1,OR(J754&gt;=$J$1,K754="LB")),"Binding",K754="Severe LB","Binding"),"Not Binding"),"-")</f>
        <v>-</v>
      </c>
      <c r="M754">
        <f>IFERROR(_xlfn.NUMBERVALUE(VLOOKUP(A754,'FBS input file'!A:L,12,0)),"No")</f>
        <v>0</v>
      </c>
      <c r="N754" t="str">
        <f>VLOOKUP(A754,'All Plates'!A:K,3,0)</f>
        <v>Inconsistent Expert</v>
      </c>
      <c r="O754" t="str">
        <f>VLOOKUP(A754,'All Plates'!A:K,7,0)</f>
        <v>low solubility</v>
      </c>
      <c r="P754">
        <f t="shared" si="33"/>
        <v>-10000</v>
      </c>
      <c r="Q754" s="53">
        <f t="shared" si="34"/>
        <v>0</v>
      </c>
    </row>
    <row r="755" spans="1:17" x14ac:dyDescent="0.25">
      <c r="A755" t="str">
        <f>'All Plates'!A754</f>
        <v>P8_G09</v>
      </c>
      <c r="B755" s="5" t="str">
        <f>'All Plates'!J754</f>
        <v>0110770191</v>
      </c>
      <c r="C755" t="s">
        <v>4972</v>
      </c>
      <c r="D755" t="str">
        <f>IFERROR('All Plates'!K754,"Not Binding")</f>
        <v>Not Binding</v>
      </c>
      <c r="E755" t="str">
        <f>IF(ISNUMBER(SEARCH("Waterlogsy",VLOOKUP(A755,'FBS input file'!A:I,9,0))),"Yes","No")</f>
        <v>No</v>
      </c>
      <c r="F755" t="str">
        <f>IF(ISNUMBER(SEARCH("T2",VLOOKUP(A755,'FBS input file'!A:I,9,0))),"Yes","No")</f>
        <v>No</v>
      </c>
      <c r="G755" t="str">
        <f>IF(ISNUMBER(SEARCH("1D",VLOOKUP(A755,'FBS input file'!A:I,9,0))),"Yes","No")</f>
        <v>No</v>
      </c>
      <c r="H755" s="57">
        <f>IFERROR(_xlfn.NUMBERVALUE(VLOOKUP(A755,'FBS input file'!A:M,13,0)),0)</f>
        <v>0</v>
      </c>
      <c r="I755" s="55">
        <f>IFERROR(_xlfn.NUMBERVALUE(VLOOKUP(A755,'FBS input file'!A:M,11,0)),0)</f>
        <v>0</v>
      </c>
      <c r="J755" s="76" cm="1">
        <f t="array" aca="1" ref="J755" ca="1">IFERROR(ROUND(LOOKUP(9.99999999999999E+307,--MID(VLOOKUP(A755,'FBS input file'!A:L,10,0),MIN(FIND({0,1,2,3,4,5,6,7,8,9},VLOOKUP(A755,'FBS input file'!A:L,10,0)&amp;"0123456789")),ROW(INDIRECT("1:20")))),0),0)</f>
        <v>0</v>
      </c>
      <c r="K755" t="str" cm="1">
        <f t="array" ref="K755">_xlfn.IFS(ISNUMBER(SEARCH("*severe*",VLOOKUP(A755,'FBS input file'!A:M,10,0)))=TRUE,"Severe LB",ISNUMBER(SEARCH("*LB*",VLOOKUP(A755,'FBS input file'!A:M,10,0)))=TRUE,"LB",ISNUMBER(SEARCH("*LB*",VLOOKUP(A755,'FBS input file'!A:M,10,0)))=FALSE,"No")</f>
        <v>No</v>
      </c>
      <c r="L755" t="str" cm="1">
        <f t="array" ref="L755">IF(D755="Binding",IFERROR(_xlfn.IFS(AND(H755&gt;=$H$1,I755&gt;=$I$1),"Binding",AND(H755&gt;=$H$1,OR(J755&gt;=$J$1,K755="LB")),"Binding",AND(I755&gt;=$I$1,OR(J755&gt;=$J$1,K755="LB")),"Binding",K755="Severe LB","Binding"),"Not Binding"),"-")</f>
        <v>-</v>
      </c>
      <c r="M755">
        <f>IFERROR(_xlfn.NUMBERVALUE(VLOOKUP(A755,'FBS input file'!A:L,12,0)),"No")</f>
        <v>0</v>
      </c>
      <c r="N755" t="str">
        <f>VLOOKUP(A755,'All Plates'!A:K,3,0)</f>
        <v>Consistent Expert</v>
      </c>
      <c r="O755" t="str">
        <f>VLOOKUP(A755,'All Plates'!A:K,7,0)</f>
        <v>addtional signals or too few signals</v>
      </c>
      <c r="P755">
        <f t="shared" si="33"/>
        <v>-10000</v>
      </c>
      <c r="Q755" s="53">
        <f t="shared" si="34"/>
        <v>0</v>
      </c>
    </row>
    <row r="756" spans="1:17" x14ac:dyDescent="0.25">
      <c r="A756" t="str">
        <f>'All Plates'!A755</f>
        <v>P8_G10</v>
      </c>
      <c r="B756" s="5" t="str">
        <f>'All Plates'!J755</f>
        <v>0110770190</v>
      </c>
      <c r="C756" t="s">
        <v>4973</v>
      </c>
      <c r="D756" t="str">
        <f>IFERROR('All Plates'!K755,"Not Binding")</f>
        <v>Not Binding</v>
      </c>
      <c r="E756" t="str">
        <f>IF(ISNUMBER(SEARCH("Waterlogsy",VLOOKUP(A756,'FBS input file'!A:I,9,0))),"Yes","No")</f>
        <v>No</v>
      </c>
      <c r="F756" t="str">
        <f>IF(ISNUMBER(SEARCH("T2",VLOOKUP(A756,'FBS input file'!A:I,9,0))),"Yes","No")</f>
        <v>No</v>
      </c>
      <c r="G756" t="str">
        <f>IF(ISNUMBER(SEARCH("1D",VLOOKUP(A756,'FBS input file'!A:I,9,0))),"Yes","No")</f>
        <v>No</v>
      </c>
      <c r="H756" s="57">
        <f>IFERROR(_xlfn.NUMBERVALUE(VLOOKUP(A756,'FBS input file'!A:M,13,0)),0)</f>
        <v>0</v>
      </c>
      <c r="I756" s="55">
        <f>IFERROR(_xlfn.NUMBERVALUE(VLOOKUP(A756,'FBS input file'!A:M,11,0)),0)</f>
        <v>0</v>
      </c>
      <c r="J756" s="76" cm="1">
        <f t="array" aca="1" ref="J756" ca="1">IFERROR(ROUND(LOOKUP(9.99999999999999E+307,--MID(VLOOKUP(A756,'FBS input file'!A:L,10,0),MIN(FIND({0,1,2,3,4,5,6,7,8,9},VLOOKUP(A756,'FBS input file'!A:L,10,0)&amp;"0123456789")),ROW(INDIRECT("1:20")))),0),0)</f>
        <v>0</v>
      </c>
      <c r="K756" t="str" cm="1">
        <f t="array" ref="K756">_xlfn.IFS(ISNUMBER(SEARCH("*severe*",VLOOKUP(A756,'FBS input file'!A:M,10,0)))=TRUE,"Severe LB",ISNUMBER(SEARCH("*LB*",VLOOKUP(A756,'FBS input file'!A:M,10,0)))=TRUE,"LB",ISNUMBER(SEARCH("*LB*",VLOOKUP(A756,'FBS input file'!A:M,10,0)))=FALSE,"No")</f>
        <v>No</v>
      </c>
      <c r="L756" t="str" cm="1">
        <f t="array" ref="L756">IF(D756="Binding",IFERROR(_xlfn.IFS(AND(H756&gt;=$H$1,I756&gt;=$I$1),"Binding",AND(H756&gt;=$H$1,OR(J756&gt;=$J$1,K756="LB")),"Binding",AND(I756&gt;=$I$1,OR(J756&gt;=$J$1,K756="LB")),"Binding",K756="Severe LB","Binding"),"Not Binding"),"-")</f>
        <v>-</v>
      </c>
      <c r="M756">
        <f>IFERROR(_xlfn.NUMBERVALUE(VLOOKUP(A756,'FBS input file'!A:L,12,0)),"No")</f>
        <v>0</v>
      </c>
      <c r="N756" t="str">
        <f>VLOOKUP(A756,'All Plates'!A:K,3,0)</f>
        <v>Consistent Expert</v>
      </c>
      <c r="O756" t="str">
        <f>VLOOKUP(A756,'All Plates'!A:K,7,0)</f>
        <v>high purity*</v>
      </c>
      <c r="P756">
        <f t="shared" si="33"/>
        <v>-10000</v>
      </c>
      <c r="Q756" s="53">
        <f t="shared" si="34"/>
        <v>0</v>
      </c>
    </row>
    <row r="757" spans="1:17" x14ac:dyDescent="0.25">
      <c r="A757" t="str">
        <f>'All Plates'!A756</f>
        <v>P8_G11</v>
      </c>
      <c r="B757" s="5" t="str">
        <f>'All Plates'!J756</f>
        <v>0110770189</v>
      </c>
      <c r="C757" t="s">
        <v>4974</v>
      </c>
      <c r="D757" t="str">
        <f>IFERROR('All Plates'!K756,"Not Binding")</f>
        <v>Not Binding</v>
      </c>
      <c r="E757" t="str">
        <f>IF(ISNUMBER(SEARCH("Waterlogsy",VLOOKUP(A757,'FBS input file'!A:I,9,0))),"Yes","No")</f>
        <v>No</v>
      </c>
      <c r="F757" t="str">
        <f>IF(ISNUMBER(SEARCH("T2",VLOOKUP(A757,'FBS input file'!A:I,9,0))),"Yes","No")</f>
        <v>No</v>
      </c>
      <c r="G757" t="str">
        <f>IF(ISNUMBER(SEARCH("1D",VLOOKUP(A757,'FBS input file'!A:I,9,0))),"Yes","No")</f>
        <v>No</v>
      </c>
      <c r="H757" s="57">
        <f>IFERROR(_xlfn.NUMBERVALUE(VLOOKUP(A757,'FBS input file'!A:M,13,0)),0)</f>
        <v>0</v>
      </c>
      <c r="I757" s="55">
        <f>IFERROR(_xlfn.NUMBERVALUE(VLOOKUP(A757,'FBS input file'!A:M,11,0)),0)</f>
        <v>0</v>
      </c>
      <c r="J757" s="76" cm="1">
        <f t="array" aca="1" ref="J757" ca="1">IFERROR(ROUND(LOOKUP(9.99999999999999E+307,--MID(VLOOKUP(A757,'FBS input file'!A:L,10,0),MIN(FIND({0,1,2,3,4,5,6,7,8,9},VLOOKUP(A757,'FBS input file'!A:L,10,0)&amp;"0123456789")),ROW(INDIRECT("1:20")))),0),0)</f>
        <v>0</v>
      </c>
      <c r="K757" t="str" cm="1">
        <f t="array" ref="K757">_xlfn.IFS(ISNUMBER(SEARCH("*severe*",VLOOKUP(A757,'FBS input file'!A:M,10,0)))=TRUE,"Severe LB",ISNUMBER(SEARCH("*LB*",VLOOKUP(A757,'FBS input file'!A:M,10,0)))=TRUE,"LB",ISNUMBER(SEARCH("*LB*",VLOOKUP(A757,'FBS input file'!A:M,10,0)))=FALSE,"No")</f>
        <v>No</v>
      </c>
      <c r="L757" t="str" cm="1">
        <f t="array" ref="L757">IF(D757="Binding",IFERROR(_xlfn.IFS(AND(H757&gt;=$H$1,I757&gt;=$I$1),"Binding",AND(H757&gt;=$H$1,OR(J757&gt;=$J$1,K757="LB")),"Binding",AND(I757&gt;=$I$1,OR(J757&gt;=$J$1,K757="LB")),"Binding",K757="Severe LB","Binding"),"Not Binding"),"-")</f>
        <v>-</v>
      </c>
      <c r="M757">
        <f>IFERROR(_xlfn.NUMBERVALUE(VLOOKUP(A757,'FBS input file'!A:L,12,0)),"No")</f>
        <v>0</v>
      </c>
      <c r="N757" t="str">
        <f>VLOOKUP(A757,'All Plates'!A:K,3,0)</f>
        <v>Consistent Expert</v>
      </c>
      <c r="O757" t="str">
        <f>VLOOKUP(A757,'All Plates'!A:K,7,0)</f>
        <v>high purity*</v>
      </c>
      <c r="P757">
        <f t="shared" si="33"/>
        <v>-10000</v>
      </c>
      <c r="Q757" s="53">
        <f t="shared" si="34"/>
        <v>0</v>
      </c>
    </row>
    <row r="758" spans="1:17" x14ac:dyDescent="0.25">
      <c r="A758" t="str">
        <f>'All Plates'!A757</f>
        <v>P8_G12</v>
      </c>
      <c r="B758" s="5" t="str">
        <f>'All Plates'!J757</f>
        <v>0110770188</v>
      </c>
      <c r="C758" t="s">
        <v>4975</v>
      </c>
      <c r="D758" t="str">
        <f>IFERROR('All Plates'!K757,"Not Binding")</f>
        <v>Not Binding</v>
      </c>
      <c r="E758" t="str">
        <f>IF(ISNUMBER(SEARCH("Waterlogsy",VLOOKUP(A758,'FBS input file'!A:I,9,0))),"Yes","No")</f>
        <v>No</v>
      </c>
      <c r="F758" t="str">
        <f>IF(ISNUMBER(SEARCH("T2",VLOOKUP(A758,'FBS input file'!A:I,9,0))),"Yes","No")</f>
        <v>No</v>
      </c>
      <c r="G758" t="str">
        <f>IF(ISNUMBER(SEARCH("1D",VLOOKUP(A758,'FBS input file'!A:I,9,0))),"Yes","No")</f>
        <v>No</v>
      </c>
      <c r="H758" s="57">
        <f>IFERROR(_xlfn.NUMBERVALUE(VLOOKUP(A758,'FBS input file'!A:M,13,0)),0)</f>
        <v>0</v>
      </c>
      <c r="I758" s="55">
        <f>IFERROR(_xlfn.NUMBERVALUE(VLOOKUP(A758,'FBS input file'!A:M,11,0)),0)</f>
        <v>0</v>
      </c>
      <c r="J758" s="76" cm="1">
        <f t="array" aca="1" ref="J758" ca="1">IFERROR(ROUND(LOOKUP(9.99999999999999E+307,--MID(VLOOKUP(A758,'FBS input file'!A:L,10,0),MIN(FIND({0,1,2,3,4,5,6,7,8,9},VLOOKUP(A758,'FBS input file'!A:L,10,0)&amp;"0123456789")),ROW(INDIRECT("1:20")))),0),0)</f>
        <v>0</v>
      </c>
      <c r="K758" t="str" cm="1">
        <f t="array" ref="K758">_xlfn.IFS(ISNUMBER(SEARCH("*severe*",VLOOKUP(A758,'FBS input file'!A:M,10,0)))=TRUE,"Severe LB",ISNUMBER(SEARCH("*LB*",VLOOKUP(A758,'FBS input file'!A:M,10,0)))=TRUE,"LB",ISNUMBER(SEARCH("*LB*",VLOOKUP(A758,'FBS input file'!A:M,10,0)))=FALSE,"No")</f>
        <v>No</v>
      </c>
      <c r="L758" t="str" cm="1">
        <f t="array" ref="L758">IF(D758="Binding",IFERROR(_xlfn.IFS(AND(H758&gt;=$H$1,I758&gt;=$I$1),"Binding",AND(H758&gt;=$H$1,OR(J758&gt;=$J$1,K758="LB")),"Binding",AND(I758&gt;=$I$1,OR(J758&gt;=$J$1,K758="LB")),"Binding",K758="Severe LB","Binding"),"Not Binding"),"-")</f>
        <v>-</v>
      </c>
      <c r="M758">
        <f>IFERROR(_xlfn.NUMBERVALUE(VLOOKUP(A758,'FBS input file'!A:L,12,0)),"No")</f>
        <v>0</v>
      </c>
      <c r="N758" t="str">
        <f>VLOOKUP(A758,'All Plates'!A:K,3,0)</f>
        <v>Consistent Expert</v>
      </c>
      <c r="O758" t="str">
        <f>VLOOKUP(A758,'All Plates'!A:K,7,0)</f>
        <v>high purity*</v>
      </c>
      <c r="P758">
        <f t="shared" si="33"/>
        <v>-10000</v>
      </c>
      <c r="Q758" s="53">
        <f t="shared" si="34"/>
        <v>0</v>
      </c>
    </row>
    <row r="759" spans="1:17" x14ac:dyDescent="0.25">
      <c r="A759" t="str">
        <f>'All Plates'!A758</f>
        <v>P8_H01</v>
      </c>
      <c r="B759" s="5" t="str">
        <f>'All Plates'!J758</f>
        <v>0110770176</v>
      </c>
      <c r="C759" t="s">
        <v>4976</v>
      </c>
      <c r="D759" t="str">
        <f>IFERROR('All Plates'!K758,"Not Binding")</f>
        <v>Not Binding</v>
      </c>
      <c r="E759" t="str">
        <f>IF(ISNUMBER(SEARCH("Waterlogsy",VLOOKUP(A759,'FBS input file'!A:I,9,0))),"Yes","No")</f>
        <v>No</v>
      </c>
      <c r="F759" t="str">
        <f>IF(ISNUMBER(SEARCH("T2",VLOOKUP(A759,'FBS input file'!A:I,9,0))),"Yes","No")</f>
        <v>No</v>
      </c>
      <c r="G759" t="str">
        <f>IF(ISNUMBER(SEARCH("1D",VLOOKUP(A759,'FBS input file'!A:I,9,0))),"Yes","No")</f>
        <v>No</v>
      </c>
      <c r="H759" s="57">
        <f>IFERROR(_xlfn.NUMBERVALUE(VLOOKUP(A759,'FBS input file'!A:M,13,0)),0)</f>
        <v>0</v>
      </c>
      <c r="I759" s="55">
        <f>IFERROR(_xlfn.NUMBERVALUE(VLOOKUP(A759,'FBS input file'!A:M,11,0)),0)</f>
        <v>0</v>
      </c>
      <c r="J759" s="76" cm="1">
        <f t="array" aca="1" ref="J759" ca="1">IFERROR(ROUND(LOOKUP(9.99999999999999E+307,--MID(VLOOKUP(A759,'FBS input file'!A:L,10,0),MIN(FIND({0,1,2,3,4,5,6,7,8,9},VLOOKUP(A759,'FBS input file'!A:L,10,0)&amp;"0123456789")),ROW(INDIRECT("1:20")))),0),0)</f>
        <v>0</v>
      </c>
      <c r="K759" t="str" cm="1">
        <f t="array" ref="K759">_xlfn.IFS(ISNUMBER(SEARCH("*severe*",VLOOKUP(A759,'FBS input file'!A:M,10,0)))=TRUE,"Severe LB",ISNUMBER(SEARCH("*LB*",VLOOKUP(A759,'FBS input file'!A:M,10,0)))=TRUE,"LB",ISNUMBER(SEARCH("*LB*",VLOOKUP(A759,'FBS input file'!A:M,10,0)))=FALSE,"No")</f>
        <v>No</v>
      </c>
      <c r="L759" t="str" cm="1">
        <f t="array" ref="L759">IF(D759="Binding",IFERROR(_xlfn.IFS(AND(H759&gt;=$H$1,I759&gt;=$I$1),"Binding",AND(H759&gt;=$H$1,OR(J759&gt;=$J$1,K759="LB")),"Binding",AND(I759&gt;=$I$1,OR(J759&gt;=$J$1,K759="LB")),"Binding",K759="Severe LB","Binding"),"Not Binding"),"-")</f>
        <v>-</v>
      </c>
      <c r="M759">
        <f>IFERROR(_xlfn.NUMBERVALUE(VLOOKUP(A759,'FBS input file'!A:L,12,0)),"No")</f>
        <v>0</v>
      </c>
      <c r="N759" t="str">
        <f>VLOOKUP(A759,'All Plates'!A:K,3,0)</f>
        <v>Inconsistent Expert</v>
      </c>
      <c r="O759" t="str">
        <f>VLOOKUP(A759,'All Plates'!A:K,7,0)</f>
        <v>low solubility</v>
      </c>
      <c r="P759">
        <f t="shared" si="33"/>
        <v>-10000</v>
      </c>
      <c r="Q759" s="53">
        <f t="shared" si="34"/>
        <v>0</v>
      </c>
    </row>
    <row r="760" spans="1:17" x14ac:dyDescent="0.25">
      <c r="A760" t="str">
        <f>'All Plates'!A759</f>
        <v>P8_H02</v>
      </c>
      <c r="B760" s="5" t="str">
        <f>'All Plates'!J759</f>
        <v>0110770177</v>
      </c>
      <c r="C760" t="s">
        <v>4977</v>
      </c>
      <c r="D760" t="str">
        <f>IFERROR('All Plates'!K759,"Not Binding")</f>
        <v>Not Binding</v>
      </c>
      <c r="E760" t="str">
        <f>IF(ISNUMBER(SEARCH("Waterlogsy",VLOOKUP(A760,'FBS input file'!A:I,9,0))),"Yes","No")</f>
        <v>No</v>
      </c>
      <c r="F760" t="str">
        <f>IF(ISNUMBER(SEARCH("T2",VLOOKUP(A760,'FBS input file'!A:I,9,0))),"Yes","No")</f>
        <v>No</v>
      </c>
      <c r="G760" t="str">
        <f>IF(ISNUMBER(SEARCH("1D",VLOOKUP(A760,'FBS input file'!A:I,9,0))),"Yes","No")</f>
        <v>No</v>
      </c>
      <c r="H760" s="57">
        <f>IFERROR(_xlfn.NUMBERVALUE(VLOOKUP(A760,'FBS input file'!A:M,13,0)),0)</f>
        <v>0</v>
      </c>
      <c r="I760" s="55">
        <f>IFERROR(_xlfn.NUMBERVALUE(VLOOKUP(A760,'FBS input file'!A:M,11,0)),0)</f>
        <v>0</v>
      </c>
      <c r="J760" s="76" cm="1">
        <f t="array" aca="1" ref="J760" ca="1">IFERROR(ROUND(LOOKUP(9.99999999999999E+307,--MID(VLOOKUP(A760,'FBS input file'!A:L,10,0),MIN(FIND({0,1,2,3,4,5,6,7,8,9},VLOOKUP(A760,'FBS input file'!A:L,10,0)&amp;"0123456789")),ROW(INDIRECT("1:20")))),0),0)</f>
        <v>0</v>
      </c>
      <c r="K760" t="str" cm="1">
        <f t="array" ref="K760">_xlfn.IFS(ISNUMBER(SEARCH("*severe*",VLOOKUP(A760,'FBS input file'!A:M,10,0)))=TRUE,"Severe LB",ISNUMBER(SEARCH("*LB*",VLOOKUP(A760,'FBS input file'!A:M,10,0)))=TRUE,"LB",ISNUMBER(SEARCH("*LB*",VLOOKUP(A760,'FBS input file'!A:M,10,0)))=FALSE,"No")</f>
        <v>No</v>
      </c>
      <c r="L760" t="str" cm="1">
        <f t="array" ref="L760">IF(D760="Binding",IFERROR(_xlfn.IFS(AND(H760&gt;=$H$1,I760&gt;=$I$1),"Binding",AND(H760&gt;=$H$1,OR(J760&gt;=$J$1,K760="LB")),"Binding",AND(I760&gt;=$I$1,OR(J760&gt;=$J$1,K760="LB")),"Binding",K760="Severe LB","Binding"),"Not Binding"),"-")</f>
        <v>-</v>
      </c>
      <c r="M760">
        <f>IFERROR(_xlfn.NUMBERVALUE(VLOOKUP(A760,'FBS input file'!A:L,12,0)),"No")</f>
        <v>0</v>
      </c>
      <c r="N760" t="str">
        <f>VLOOKUP(A760,'All Plates'!A:K,3,0)</f>
        <v>Consistent Expert</v>
      </c>
      <c r="O760" t="str">
        <f>VLOOKUP(A760,'All Plates'!A:K,7,0)</f>
        <v>addtional signals or too few signals</v>
      </c>
      <c r="P760">
        <f t="shared" si="33"/>
        <v>-10000</v>
      </c>
      <c r="Q760" s="53">
        <f t="shared" si="34"/>
        <v>0</v>
      </c>
    </row>
    <row r="761" spans="1:17" x14ac:dyDescent="0.25">
      <c r="A761" t="str">
        <f>'All Plates'!A760</f>
        <v>P8_H03</v>
      </c>
      <c r="B761" s="5" t="str">
        <f>'All Plates'!J760</f>
        <v>0110770178</v>
      </c>
      <c r="C761" t="s">
        <v>4978</v>
      </c>
      <c r="D761" t="str">
        <f>IFERROR('All Plates'!K760,"Not Binding")</f>
        <v>Not Binding</v>
      </c>
      <c r="E761" t="str">
        <f>IF(ISNUMBER(SEARCH("Waterlogsy",VLOOKUP(A761,'FBS input file'!A:I,9,0))),"Yes","No")</f>
        <v>No</v>
      </c>
      <c r="F761" t="str">
        <f>IF(ISNUMBER(SEARCH("T2",VLOOKUP(A761,'FBS input file'!A:I,9,0))),"Yes","No")</f>
        <v>No</v>
      </c>
      <c r="G761" t="str">
        <f>IF(ISNUMBER(SEARCH("1D",VLOOKUP(A761,'FBS input file'!A:I,9,0))),"Yes","No")</f>
        <v>No</v>
      </c>
      <c r="H761" s="57">
        <f>IFERROR(_xlfn.NUMBERVALUE(VLOOKUP(A761,'FBS input file'!A:M,13,0)),0)</f>
        <v>0</v>
      </c>
      <c r="I761" s="55">
        <f>IFERROR(_xlfn.NUMBERVALUE(VLOOKUP(A761,'FBS input file'!A:M,11,0)),0)</f>
        <v>0</v>
      </c>
      <c r="J761" s="76" cm="1">
        <f t="array" aca="1" ref="J761" ca="1">IFERROR(ROUND(LOOKUP(9.99999999999999E+307,--MID(VLOOKUP(A761,'FBS input file'!A:L,10,0),MIN(FIND({0,1,2,3,4,5,6,7,8,9},VLOOKUP(A761,'FBS input file'!A:L,10,0)&amp;"0123456789")),ROW(INDIRECT("1:20")))),0),0)</f>
        <v>0</v>
      </c>
      <c r="K761" t="str" cm="1">
        <f t="array" ref="K761">_xlfn.IFS(ISNUMBER(SEARCH("*severe*",VLOOKUP(A761,'FBS input file'!A:M,10,0)))=TRUE,"Severe LB",ISNUMBER(SEARCH("*LB*",VLOOKUP(A761,'FBS input file'!A:M,10,0)))=TRUE,"LB",ISNUMBER(SEARCH("*LB*",VLOOKUP(A761,'FBS input file'!A:M,10,0)))=FALSE,"No")</f>
        <v>No</v>
      </c>
      <c r="L761" t="str" cm="1">
        <f t="array" ref="L761">IF(D761="Binding",IFERROR(_xlfn.IFS(AND(H761&gt;=$H$1,I761&gt;=$I$1),"Binding",AND(H761&gt;=$H$1,OR(J761&gt;=$J$1,K761="LB")),"Binding",AND(I761&gt;=$I$1,OR(J761&gt;=$J$1,K761="LB")),"Binding",K761="Severe LB","Binding"),"Not Binding"),"-")</f>
        <v>-</v>
      </c>
      <c r="M761">
        <f>IFERROR(_xlfn.NUMBERVALUE(VLOOKUP(A761,'FBS input file'!A:L,12,0)),"No")</f>
        <v>0</v>
      </c>
      <c r="N761" t="str">
        <f>VLOOKUP(A761,'All Plates'!A:K,3,0)</f>
        <v>Consistent Expert</v>
      </c>
      <c r="O761" t="str">
        <f>VLOOKUP(A761,'All Plates'!A:K,7,0)</f>
        <v>high purity*</v>
      </c>
      <c r="P761">
        <f t="shared" si="33"/>
        <v>-10000</v>
      </c>
      <c r="Q761" s="53">
        <f t="shared" si="34"/>
        <v>0</v>
      </c>
    </row>
    <row r="762" spans="1:17" x14ac:dyDescent="0.25">
      <c r="A762" t="str">
        <f>'All Plates'!A761</f>
        <v>P8_H04</v>
      </c>
      <c r="B762" s="5" t="str">
        <f>'All Plates'!J761</f>
        <v>0110770179</v>
      </c>
      <c r="C762" t="s">
        <v>4979</v>
      </c>
      <c r="D762" t="str">
        <f>IFERROR('All Plates'!K761,"Not Binding")</f>
        <v>Not Binding</v>
      </c>
      <c r="E762" t="str">
        <f>IF(ISNUMBER(SEARCH("Waterlogsy",VLOOKUP(A762,'FBS input file'!A:I,9,0))),"Yes","No")</f>
        <v>No</v>
      </c>
      <c r="F762" t="str">
        <f>IF(ISNUMBER(SEARCH("T2",VLOOKUP(A762,'FBS input file'!A:I,9,0))),"Yes","No")</f>
        <v>No</v>
      </c>
      <c r="G762" t="str">
        <f>IF(ISNUMBER(SEARCH("1D",VLOOKUP(A762,'FBS input file'!A:I,9,0))),"Yes","No")</f>
        <v>No</v>
      </c>
      <c r="H762" s="57">
        <f>IFERROR(_xlfn.NUMBERVALUE(VLOOKUP(A762,'FBS input file'!A:M,13,0)),0)</f>
        <v>0</v>
      </c>
      <c r="I762" s="55">
        <f>IFERROR(_xlfn.NUMBERVALUE(VLOOKUP(A762,'FBS input file'!A:M,11,0)),0)</f>
        <v>0</v>
      </c>
      <c r="J762" s="76" cm="1">
        <f t="array" aca="1" ref="J762" ca="1">IFERROR(ROUND(LOOKUP(9.99999999999999E+307,--MID(VLOOKUP(A762,'FBS input file'!A:L,10,0),MIN(FIND({0,1,2,3,4,5,6,7,8,9},VLOOKUP(A762,'FBS input file'!A:L,10,0)&amp;"0123456789")),ROW(INDIRECT("1:20")))),0),0)</f>
        <v>0</v>
      </c>
      <c r="K762" t="str" cm="1">
        <f t="array" ref="K762">_xlfn.IFS(ISNUMBER(SEARCH("*severe*",VLOOKUP(A762,'FBS input file'!A:M,10,0)))=TRUE,"Severe LB",ISNUMBER(SEARCH("*LB*",VLOOKUP(A762,'FBS input file'!A:M,10,0)))=TRUE,"LB",ISNUMBER(SEARCH("*LB*",VLOOKUP(A762,'FBS input file'!A:M,10,0)))=FALSE,"No")</f>
        <v>No</v>
      </c>
      <c r="L762" t="str" cm="1">
        <f t="array" ref="L762">IF(D762="Binding",IFERROR(_xlfn.IFS(AND(H762&gt;=$H$1,I762&gt;=$I$1),"Binding",AND(H762&gt;=$H$1,OR(J762&gt;=$J$1,K762="LB")),"Binding",AND(I762&gt;=$I$1,OR(J762&gt;=$J$1,K762="LB")),"Binding",K762="Severe LB","Binding"),"Not Binding"),"-")</f>
        <v>-</v>
      </c>
      <c r="M762">
        <f>IFERROR(_xlfn.NUMBERVALUE(VLOOKUP(A762,'FBS input file'!A:L,12,0)),"No")</f>
        <v>0</v>
      </c>
      <c r="N762" t="str">
        <f>VLOOKUP(A762,'All Plates'!A:K,3,0)</f>
        <v>Consistent Expert</v>
      </c>
      <c r="O762" t="str">
        <f>VLOOKUP(A762,'All Plates'!A:K,7,0)</f>
        <v>addtional signals or too few signals</v>
      </c>
      <c r="P762">
        <f t="shared" si="33"/>
        <v>-10000</v>
      </c>
      <c r="Q762" s="53">
        <f t="shared" si="34"/>
        <v>0</v>
      </c>
    </row>
    <row r="763" spans="1:17" x14ac:dyDescent="0.25">
      <c r="A763" t="str">
        <f>'All Plates'!A762</f>
        <v>P8_H05</v>
      </c>
      <c r="B763" s="5" t="str">
        <f>'All Plates'!J762</f>
        <v>0110770180</v>
      </c>
      <c r="C763" t="s">
        <v>4980</v>
      </c>
      <c r="D763" t="str">
        <f>IFERROR('All Plates'!K762,"Not Binding")</f>
        <v>Not Binding</v>
      </c>
      <c r="E763" t="str">
        <f>IF(ISNUMBER(SEARCH("Waterlogsy",VLOOKUP(A763,'FBS input file'!A:I,9,0))),"Yes","No")</f>
        <v>No</v>
      </c>
      <c r="F763" t="str">
        <f>IF(ISNUMBER(SEARCH("T2",VLOOKUP(A763,'FBS input file'!A:I,9,0))),"Yes","No")</f>
        <v>No</v>
      </c>
      <c r="G763" t="str">
        <f>IF(ISNUMBER(SEARCH("1D",VLOOKUP(A763,'FBS input file'!A:I,9,0))),"Yes","No")</f>
        <v>No</v>
      </c>
      <c r="H763" s="57">
        <f>IFERROR(_xlfn.NUMBERVALUE(VLOOKUP(A763,'FBS input file'!A:M,13,0)),0)</f>
        <v>0</v>
      </c>
      <c r="I763" s="55">
        <f>IFERROR(_xlfn.NUMBERVALUE(VLOOKUP(A763,'FBS input file'!A:M,11,0)),0)</f>
        <v>0</v>
      </c>
      <c r="J763" s="76" cm="1">
        <f t="array" aca="1" ref="J763" ca="1">IFERROR(ROUND(LOOKUP(9.99999999999999E+307,--MID(VLOOKUP(A763,'FBS input file'!A:L,10,0),MIN(FIND({0,1,2,3,4,5,6,7,8,9},VLOOKUP(A763,'FBS input file'!A:L,10,0)&amp;"0123456789")),ROW(INDIRECT("1:20")))),0),0)</f>
        <v>0</v>
      </c>
      <c r="K763" t="str" cm="1">
        <f t="array" ref="K763">_xlfn.IFS(ISNUMBER(SEARCH("*severe*",VLOOKUP(A763,'FBS input file'!A:M,10,0)))=TRUE,"Severe LB",ISNUMBER(SEARCH("*LB*",VLOOKUP(A763,'FBS input file'!A:M,10,0)))=TRUE,"LB",ISNUMBER(SEARCH("*LB*",VLOOKUP(A763,'FBS input file'!A:M,10,0)))=FALSE,"No")</f>
        <v>No</v>
      </c>
      <c r="L763" t="str" cm="1">
        <f t="array" ref="L763">IF(D763="Binding",IFERROR(_xlfn.IFS(AND(H763&gt;=$H$1,I763&gt;=$I$1),"Binding",AND(H763&gt;=$H$1,OR(J763&gt;=$J$1,K763="LB")),"Binding",AND(I763&gt;=$I$1,OR(J763&gt;=$J$1,K763="LB")),"Binding",K763="Severe LB","Binding"),"Not Binding"),"-")</f>
        <v>-</v>
      </c>
      <c r="M763">
        <f>IFERROR(_xlfn.NUMBERVALUE(VLOOKUP(A763,'FBS input file'!A:L,12,0)),"No")</f>
        <v>0</v>
      </c>
      <c r="N763" t="str">
        <f>VLOOKUP(A763,'All Plates'!A:K,3,0)</f>
        <v>Consistent Expert</v>
      </c>
      <c r="O763" t="str">
        <f>VLOOKUP(A763,'All Plates'!A:K,7,0)</f>
        <v>high purity</v>
      </c>
      <c r="P763">
        <f t="shared" si="33"/>
        <v>-10000</v>
      </c>
      <c r="Q763" s="53">
        <f t="shared" si="34"/>
        <v>0</v>
      </c>
    </row>
    <row r="764" spans="1:17" x14ac:dyDescent="0.25">
      <c r="A764" t="str">
        <f>'All Plates'!A763</f>
        <v>P8_H06</v>
      </c>
      <c r="B764" s="5" t="str">
        <f>'All Plates'!J763</f>
        <v>0110770181</v>
      </c>
      <c r="C764" t="s">
        <v>4981</v>
      </c>
      <c r="D764" t="str">
        <f>IFERROR('All Plates'!K763,"Not Binding")</f>
        <v>Not Binding</v>
      </c>
      <c r="E764" t="str">
        <f>IF(ISNUMBER(SEARCH("Waterlogsy",VLOOKUP(A764,'FBS input file'!A:I,9,0))),"Yes","No")</f>
        <v>No</v>
      </c>
      <c r="F764" t="str">
        <f>IF(ISNUMBER(SEARCH("T2",VLOOKUP(A764,'FBS input file'!A:I,9,0))),"Yes","No")</f>
        <v>No</v>
      </c>
      <c r="G764" t="str">
        <f>IF(ISNUMBER(SEARCH("1D",VLOOKUP(A764,'FBS input file'!A:I,9,0))),"Yes","No")</f>
        <v>No</v>
      </c>
      <c r="H764" s="57">
        <f>IFERROR(_xlfn.NUMBERVALUE(VLOOKUP(A764,'FBS input file'!A:M,13,0)),0)</f>
        <v>0</v>
      </c>
      <c r="I764" s="55">
        <f>IFERROR(_xlfn.NUMBERVALUE(VLOOKUP(A764,'FBS input file'!A:M,11,0)),0)</f>
        <v>0</v>
      </c>
      <c r="J764" s="76" cm="1">
        <f t="array" aca="1" ref="J764" ca="1">IFERROR(ROUND(LOOKUP(9.99999999999999E+307,--MID(VLOOKUP(A764,'FBS input file'!A:L,10,0),MIN(FIND({0,1,2,3,4,5,6,7,8,9},VLOOKUP(A764,'FBS input file'!A:L,10,0)&amp;"0123456789")),ROW(INDIRECT("1:20")))),0),0)</f>
        <v>0</v>
      </c>
      <c r="K764" t="str" cm="1">
        <f t="array" ref="K764">_xlfn.IFS(ISNUMBER(SEARCH("*severe*",VLOOKUP(A764,'FBS input file'!A:M,10,0)))=TRUE,"Severe LB",ISNUMBER(SEARCH("*LB*",VLOOKUP(A764,'FBS input file'!A:M,10,0)))=TRUE,"LB",ISNUMBER(SEARCH("*LB*",VLOOKUP(A764,'FBS input file'!A:M,10,0)))=FALSE,"No")</f>
        <v>No</v>
      </c>
      <c r="L764" t="str" cm="1">
        <f t="array" ref="L764">IF(D764="Binding",IFERROR(_xlfn.IFS(AND(H764&gt;=$H$1,I764&gt;=$I$1),"Binding",AND(H764&gt;=$H$1,OR(J764&gt;=$J$1,K764="LB")),"Binding",AND(I764&gt;=$I$1,OR(J764&gt;=$J$1,K764="LB")),"Binding",K764="Severe LB","Binding"),"Not Binding"),"-")</f>
        <v>-</v>
      </c>
      <c r="M764">
        <f>IFERROR(_xlfn.NUMBERVALUE(VLOOKUP(A764,'FBS input file'!A:L,12,0)),"No")</f>
        <v>0</v>
      </c>
      <c r="N764" t="str">
        <f>VLOOKUP(A764,'All Plates'!A:K,3,0)</f>
        <v>Consistent Expert</v>
      </c>
      <c r="O764" t="str">
        <f>VLOOKUP(A764,'All Plates'!A:K,7,0)</f>
        <v>addtional signals or too few signals</v>
      </c>
      <c r="P764">
        <f t="shared" si="33"/>
        <v>-10000</v>
      </c>
      <c r="Q764" s="53">
        <f t="shared" si="34"/>
        <v>0</v>
      </c>
    </row>
    <row r="765" spans="1:17" x14ac:dyDescent="0.25">
      <c r="A765" t="str">
        <f>'All Plates'!A764</f>
        <v>P8_H07</v>
      </c>
      <c r="B765" s="5" t="str">
        <f>'All Plates'!J764</f>
        <v>0110770182</v>
      </c>
      <c r="C765" t="s">
        <v>4982</v>
      </c>
      <c r="D765" t="str">
        <f>IFERROR('All Plates'!K764,"Not Binding")</f>
        <v>Not Binding</v>
      </c>
      <c r="E765" t="str">
        <f>IF(ISNUMBER(SEARCH("Waterlogsy",VLOOKUP(A765,'FBS input file'!A:I,9,0))),"Yes","No")</f>
        <v>No</v>
      </c>
      <c r="F765" t="str">
        <f>IF(ISNUMBER(SEARCH("T2",VLOOKUP(A765,'FBS input file'!A:I,9,0))),"Yes","No")</f>
        <v>No</v>
      </c>
      <c r="G765" t="str">
        <f>IF(ISNUMBER(SEARCH("1D",VLOOKUP(A765,'FBS input file'!A:I,9,0))),"Yes","No")</f>
        <v>No</v>
      </c>
      <c r="H765" s="57">
        <f>IFERROR(_xlfn.NUMBERVALUE(VLOOKUP(A765,'FBS input file'!A:M,13,0)),0)</f>
        <v>0</v>
      </c>
      <c r="I765" s="55">
        <f>IFERROR(_xlfn.NUMBERVALUE(VLOOKUP(A765,'FBS input file'!A:M,11,0)),0)</f>
        <v>0</v>
      </c>
      <c r="J765" s="76" cm="1">
        <f t="array" aca="1" ref="J765" ca="1">IFERROR(ROUND(LOOKUP(9.99999999999999E+307,--MID(VLOOKUP(A765,'FBS input file'!A:L,10,0),MIN(FIND({0,1,2,3,4,5,6,7,8,9},VLOOKUP(A765,'FBS input file'!A:L,10,0)&amp;"0123456789")),ROW(INDIRECT("1:20")))),0),0)</f>
        <v>0</v>
      </c>
      <c r="K765" t="str" cm="1">
        <f t="array" ref="K765">_xlfn.IFS(ISNUMBER(SEARCH("*severe*",VLOOKUP(A765,'FBS input file'!A:M,10,0)))=TRUE,"Severe LB",ISNUMBER(SEARCH("*LB*",VLOOKUP(A765,'FBS input file'!A:M,10,0)))=TRUE,"LB",ISNUMBER(SEARCH("*LB*",VLOOKUP(A765,'FBS input file'!A:M,10,0)))=FALSE,"No")</f>
        <v>No</v>
      </c>
      <c r="L765" t="str" cm="1">
        <f t="array" ref="L765">IF(D765="Binding",IFERROR(_xlfn.IFS(AND(H765&gt;=$H$1,I765&gt;=$I$1),"Binding",AND(H765&gt;=$H$1,OR(J765&gt;=$J$1,K765="LB")),"Binding",AND(I765&gt;=$I$1,OR(J765&gt;=$J$1,K765="LB")),"Binding",K765="Severe LB","Binding"),"Not Binding"),"-")</f>
        <v>-</v>
      </c>
      <c r="M765">
        <f>IFERROR(_xlfn.NUMBERVALUE(VLOOKUP(A765,'FBS input file'!A:L,12,0)),"No")</f>
        <v>0</v>
      </c>
      <c r="N765" t="str">
        <f>VLOOKUP(A765,'All Plates'!A:K,3,0)</f>
        <v>Consistent Expert</v>
      </c>
      <c r="O765" t="str">
        <f>VLOOKUP(A765,'All Plates'!A:K,7,0)</f>
        <v>high purity</v>
      </c>
      <c r="P765">
        <f t="shared" si="33"/>
        <v>-10000</v>
      </c>
      <c r="Q765" s="53">
        <f t="shared" si="34"/>
        <v>0</v>
      </c>
    </row>
    <row r="766" spans="1:17" x14ac:dyDescent="0.25">
      <c r="A766" t="str">
        <f>'All Plates'!A765</f>
        <v>P8_H08</v>
      </c>
      <c r="B766" s="5" t="str">
        <f>'All Plates'!J765</f>
        <v>0110770183</v>
      </c>
      <c r="C766" t="s">
        <v>4983</v>
      </c>
      <c r="D766" t="str">
        <f>IFERROR('All Plates'!K765,"Not Binding")</f>
        <v>Not Binding</v>
      </c>
      <c r="E766" t="str">
        <f>IF(ISNUMBER(SEARCH("Waterlogsy",VLOOKUP(A766,'FBS input file'!A:I,9,0))),"Yes","No")</f>
        <v>No</v>
      </c>
      <c r="F766" t="str">
        <f>IF(ISNUMBER(SEARCH("T2",VLOOKUP(A766,'FBS input file'!A:I,9,0))),"Yes","No")</f>
        <v>No</v>
      </c>
      <c r="G766" t="str">
        <f>IF(ISNUMBER(SEARCH("1D",VLOOKUP(A766,'FBS input file'!A:I,9,0))),"Yes","No")</f>
        <v>No</v>
      </c>
      <c r="H766" s="57">
        <f>IFERROR(_xlfn.NUMBERVALUE(VLOOKUP(A766,'FBS input file'!A:M,13,0)),0)</f>
        <v>0</v>
      </c>
      <c r="I766" s="55">
        <f>IFERROR(_xlfn.NUMBERVALUE(VLOOKUP(A766,'FBS input file'!A:M,11,0)),0)</f>
        <v>0</v>
      </c>
      <c r="J766" s="76" cm="1">
        <f t="array" aca="1" ref="J766" ca="1">IFERROR(ROUND(LOOKUP(9.99999999999999E+307,--MID(VLOOKUP(A766,'FBS input file'!A:L,10,0),MIN(FIND({0,1,2,3,4,5,6,7,8,9},VLOOKUP(A766,'FBS input file'!A:L,10,0)&amp;"0123456789")),ROW(INDIRECT("1:20")))),0),0)</f>
        <v>0</v>
      </c>
      <c r="K766" t="str" cm="1">
        <f t="array" ref="K766">_xlfn.IFS(ISNUMBER(SEARCH("*severe*",VLOOKUP(A766,'FBS input file'!A:M,10,0)))=TRUE,"Severe LB",ISNUMBER(SEARCH("*LB*",VLOOKUP(A766,'FBS input file'!A:M,10,0)))=TRUE,"LB",ISNUMBER(SEARCH("*LB*",VLOOKUP(A766,'FBS input file'!A:M,10,0)))=FALSE,"No")</f>
        <v>No</v>
      </c>
      <c r="L766" t="str" cm="1">
        <f t="array" ref="L766">IF(D766="Binding",IFERROR(_xlfn.IFS(AND(H766&gt;=$H$1,I766&gt;=$I$1),"Binding",AND(H766&gt;=$H$1,OR(J766&gt;=$J$1,K766="LB")),"Binding",AND(I766&gt;=$I$1,OR(J766&gt;=$J$1,K766="LB")),"Binding",K766="Severe LB","Binding"),"Not Binding"),"-")</f>
        <v>-</v>
      </c>
      <c r="M766">
        <f>IFERROR(_xlfn.NUMBERVALUE(VLOOKUP(A766,'FBS input file'!A:L,12,0)),"No")</f>
        <v>0</v>
      </c>
      <c r="N766" t="str">
        <f>VLOOKUP(A766,'All Plates'!A:K,3,0)</f>
        <v>Consistent Expert</v>
      </c>
      <c r="O766" t="str">
        <f>VLOOKUP(A766,'All Plates'!A:K,7,0)</f>
        <v>very high purity</v>
      </c>
      <c r="P766">
        <f t="shared" si="33"/>
        <v>-10000</v>
      </c>
      <c r="Q766" s="53">
        <f t="shared" si="34"/>
        <v>0</v>
      </c>
    </row>
    <row r="767" spans="1:17" x14ac:dyDescent="0.25">
      <c r="A767" t="str">
        <f>'All Plates'!A766</f>
        <v>P8_H09</v>
      </c>
      <c r="B767" s="5" t="str">
        <f>'All Plates'!J766</f>
        <v>0110770184</v>
      </c>
      <c r="C767" t="s">
        <v>4984</v>
      </c>
      <c r="D767" t="str">
        <f>IFERROR('All Plates'!K766,"Not Binding")</f>
        <v>Not Binding</v>
      </c>
      <c r="E767" t="str">
        <f>IF(ISNUMBER(SEARCH("Waterlogsy",VLOOKUP(A767,'FBS input file'!A:I,9,0))),"Yes","No")</f>
        <v>No</v>
      </c>
      <c r="F767" t="str">
        <f>IF(ISNUMBER(SEARCH("T2",VLOOKUP(A767,'FBS input file'!A:I,9,0))),"Yes","No")</f>
        <v>No</v>
      </c>
      <c r="G767" t="str">
        <f>IF(ISNUMBER(SEARCH("1D",VLOOKUP(A767,'FBS input file'!A:I,9,0))),"Yes","No")</f>
        <v>Yes</v>
      </c>
      <c r="H767" s="57">
        <f>IFERROR(_xlfn.NUMBERVALUE(VLOOKUP(A767,'FBS input file'!A:M,13,0)),0)</f>
        <v>0</v>
      </c>
      <c r="I767" s="55">
        <f>IFERROR(_xlfn.NUMBERVALUE(VLOOKUP(A767,'FBS input file'!A:M,11,0)),0)</f>
        <v>0</v>
      </c>
      <c r="J767" s="76" cm="1">
        <f t="array" aca="1" ref="J767" ca="1">IFERROR(ROUND(LOOKUP(9.99999999999999E+307,--MID(VLOOKUP(A767,'FBS input file'!A:L,10,0),MIN(FIND({0,1,2,3,4,5,6,7,8,9},VLOOKUP(A767,'FBS input file'!A:L,10,0)&amp;"0123456789")),ROW(INDIRECT("1:20")))),0),0)</f>
        <v>0</v>
      </c>
      <c r="K767" t="str" cm="1">
        <f t="array" ref="K767">_xlfn.IFS(ISNUMBER(SEARCH("*severe*",VLOOKUP(A767,'FBS input file'!A:M,10,0)))=TRUE,"Severe LB",ISNUMBER(SEARCH("*LB*",VLOOKUP(A767,'FBS input file'!A:M,10,0)))=TRUE,"LB",ISNUMBER(SEARCH("*LB*",VLOOKUP(A767,'FBS input file'!A:M,10,0)))=FALSE,"No")</f>
        <v>No</v>
      </c>
      <c r="L767" t="str" cm="1">
        <f t="array" ref="L767">IF(D767="Binding",IFERROR(_xlfn.IFS(AND(H767&gt;=$H$1,I767&gt;=$I$1),"Binding",AND(H767&gt;=$H$1,OR(J767&gt;=$J$1,K767="LB")),"Binding",AND(I767&gt;=$I$1,OR(J767&gt;=$J$1,K767="LB")),"Binding",K767="Severe LB","Binding"),"Not Binding"),"-")</f>
        <v>-</v>
      </c>
      <c r="M767">
        <f>IFERROR(_xlfn.NUMBERVALUE(VLOOKUP(A767,'FBS input file'!A:L,12,0)),"No")</f>
        <v>0</v>
      </c>
      <c r="N767" t="str">
        <f>VLOOKUP(A767,'All Plates'!A:K,3,0)</f>
        <v>Inconsistent Expert</v>
      </c>
      <c r="O767" t="str">
        <f>VLOOKUP(A767,'All Plates'!A:K,7,0)</f>
        <v>low solubility</v>
      </c>
      <c r="P767" t="str">
        <f t="shared" si="33"/>
        <v>Good</v>
      </c>
      <c r="Q767" s="53">
        <f t="shared" si="34"/>
        <v>0</v>
      </c>
    </row>
    <row r="768" spans="1:17" x14ac:dyDescent="0.25">
      <c r="A768" t="str">
        <f>'All Plates'!A767</f>
        <v>P8_H10</v>
      </c>
      <c r="B768" s="5" t="str">
        <f>'All Plates'!J767</f>
        <v>0110770185</v>
      </c>
      <c r="C768" t="s">
        <v>4985</v>
      </c>
      <c r="D768" t="str">
        <f>IFERROR('All Plates'!K767,"Not Binding")</f>
        <v>Not Binding</v>
      </c>
      <c r="E768" t="str">
        <f>IF(ISNUMBER(SEARCH("Waterlogsy",VLOOKUP(A768,'FBS input file'!A:I,9,0))),"Yes","No")</f>
        <v>No</v>
      </c>
      <c r="F768" t="str">
        <f>IF(ISNUMBER(SEARCH("T2",VLOOKUP(A768,'FBS input file'!A:I,9,0))),"Yes","No")</f>
        <v>No</v>
      </c>
      <c r="G768" t="str">
        <f>IF(ISNUMBER(SEARCH("1D",VLOOKUP(A768,'FBS input file'!A:I,9,0))),"Yes","No")</f>
        <v>No</v>
      </c>
      <c r="H768" s="57">
        <f>IFERROR(_xlfn.NUMBERVALUE(VLOOKUP(A768,'FBS input file'!A:M,13,0)),0)</f>
        <v>0</v>
      </c>
      <c r="I768" s="55">
        <f>IFERROR(_xlfn.NUMBERVALUE(VLOOKUP(A768,'FBS input file'!A:M,11,0)),0)</f>
        <v>0</v>
      </c>
      <c r="J768" s="76" cm="1">
        <f t="array" aca="1" ref="J768" ca="1">IFERROR(ROUND(LOOKUP(9.99999999999999E+307,--MID(VLOOKUP(A768,'FBS input file'!A:L,10,0),MIN(FIND({0,1,2,3,4,5,6,7,8,9},VLOOKUP(A768,'FBS input file'!A:L,10,0)&amp;"0123456789")),ROW(INDIRECT("1:20")))),0),0)</f>
        <v>0</v>
      </c>
      <c r="K768" t="str" cm="1">
        <f t="array" ref="K768">_xlfn.IFS(ISNUMBER(SEARCH("*severe*",VLOOKUP(A768,'FBS input file'!A:M,10,0)))=TRUE,"Severe LB",ISNUMBER(SEARCH("*LB*",VLOOKUP(A768,'FBS input file'!A:M,10,0)))=TRUE,"LB",ISNUMBER(SEARCH("*LB*",VLOOKUP(A768,'FBS input file'!A:M,10,0)))=FALSE,"No")</f>
        <v>No</v>
      </c>
      <c r="L768" t="str" cm="1">
        <f t="array" ref="L768">IF(D768="Binding",IFERROR(_xlfn.IFS(AND(H768&gt;=$H$1,I768&gt;=$I$1),"Binding",AND(H768&gt;=$H$1,OR(J768&gt;=$J$1,K768="LB")),"Binding",AND(I768&gt;=$I$1,OR(J768&gt;=$J$1,K768="LB")),"Binding",K768="Severe LB","Binding"),"Not Binding"),"-")</f>
        <v>-</v>
      </c>
      <c r="M768">
        <f>IFERROR(_xlfn.NUMBERVALUE(VLOOKUP(A768,'FBS input file'!A:L,12,0)),"No")</f>
        <v>0</v>
      </c>
      <c r="N768" t="str">
        <f>VLOOKUP(A768,'All Plates'!A:K,3,0)</f>
        <v>Consistent Expert</v>
      </c>
      <c r="O768" t="str">
        <f>VLOOKUP(A768,'All Plates'!A:K,7,0)</f>
        <v>addtional signals or too few signals</v>
      </c>
      <c r="P768">
        <f t="shared" si="33"/>
        <v>-10000</v>
      </c>
      <c r="Q768" s="53">
        <f t="shared" si="34"/>
        <v>0</v>
      </c>
    </row>
    <row r="769" spans="1:17" x14ac:dyDescent="0.25">
      <c r="A769" t="str">
        <f>'All Plates'!A768</f>
        <v>P8_H11</v>
      </c>
      <c r="B769" s="5" t="str">
        <f>'All Plates'!J768</f>
        <v>0110770186</v>
      </c>
      <c r="C769" t="s">
        <v>4986</v>
      </c>
      <c r="D769" t="str">
        <f>IFERROR('All Plates'!K768,"Not Binding")</f>
        <v>Not Binding</v>
      </c>
      <c r="E769" t="str">
        <f>IF(ISNUMBER(SEARCH("Waterlogsy",VLOOKUP(A769,'FBS input file'!A:I,9,0))),"Yes","No")</f>
        <v>No</v>
      </c>
      <c r="F769" t="str">
        <f>IF(ISNUMBER(SEARCH("T2",VLOOKUP(A769,'FBS input file'!A:I,9,0))),"Yes","No")</f>
        <v>No</v>
      </c>
      <c r="G769" t="str">
        <f>IF(ISNUMBER(SEARCH("1D",VLOOKUP(A769,'FBS input file'!A:I,9,0))),"Yes","No")</f>
        <v>No</v>
      </c>
      <c r="H769" s="57">
        <f>IFERROR(_xlfn.NUMBERVALUE(VLOOKUP(A769,'FBS input file'!A:M,13,0)),0)</f>
        <v>0</v>
      </c>
      <c r="I769" s="55">
        <f>IFERROR(_xlfn.NUMBERVALUE(VLOOKUP(A769,'FBS input file'!A:M,11,0)),0)</f>
        <v>0</v>
      </c>
      <c r="J769" s="76" cm="1">
        <f t="array" aca="1" ref="J769" ca="1">IFERROR(ROUND(LOOKUP(9.99999999999999E+307,--MID(VLOOKUP(A769,'FBS input file'!A:L,10,0),MIN(FIND({0,1,2,3,4,5,6,7,8,9},VLOOKUP(A769,'FBS input file'!A:L,10,0)&amp;"0123456789")),ROW(INDIRECT("1:20")))),0),0)</f>
        <v>0</v>
      </c>
      <c r="K769" t="str" cm="1">
        <f t="array" ref="K769">_xlfn.IFS(ISNUMBER(SEARCH("*severe*",VLOOKUP(A769,'FBS input file'!A:M,10,0)))=TRUE,"Severe LB",ISNUMBER(SEARCH("*LB*",VLOOKUP(A769,'FBS input file'!A:M,10,0)))=TRUE,"LB",ISNUMBER(SEARCH("*LB*",VLOOKUP(A769,'FBS input file'!A:M,10,0)))=FALSE,"No")</f>
        <v>No</v>
      </c>
      <c r="L769" t="str" cm="1">
        <f t="array" ref="L769">IF(D769="Binding",IFERROR(_xlfn.IFS(AND(H769&gt;=$H$1,I769&gt;=$I$1),"Binding",AND(H769&gt;=$H$1,OR(J769&gt;=$J$1,K769="LB")),"Binding",AND(I769&gt;=$I$1,OR(J769&gt;=$J$1,K769="LB")),"Binding",K769="Severe LB","Binding"),"Not Binding"),"-")</f>
        <v>-</v>
      </c>
      <c r="M769">
        <f>IFERROR(_xlfn.NUMBERVALUE(VLOOKUP(A769,'FBS input file'!A:L,12,0)),"No")</f>
        <v>0</v>
      </c>
      <c r="N769" t="str">
        <f>VLOOKUP(A769,'All Plates'!A:K,3,0)</f>
        <v>Consistent Expert</v>
      </c>
      <c r="O769" t="str">
        <f>VLOOKUP(A769,'All Plates'!A:K,7,0)</f>
        <v>high purity*</v>
      </c>
      <c r="P769">
        <f t="shared" si="33"/>
        <v>-10000</v>
      </c>
      <c r="Q769" s="53">
        <f t="shared" si="34"/>
        <v>0</v>
      </c>
    </row>
    <row r="770" spans="1:17" x14ac:dyDescent="0.25">
      <c r="A770" t="str">
        <f>'All Plates'!A769</f>
        <v>P8_H12</v>
      </c>
      <c r="B770" s="5" t="str">
        <f>'All Plates'!J769</f>
        <v>0110770187</v>
      </c>
      <c r="C770" t="s">
        <v>4987</v>
      </c>
      <c r="D770" t="str">
        <f>IFERROR('All Plates'!K769,"Not Binding")</f>
        <v>Not Binding</v>
      </c>
      <c r="E770" t="str">
        <f>IF(ISNUMBER(SEARCH("Waterlogsy",VLOOKUP(A770,'FBS input file'!A:I,9,0))),"Yes","No")</f>
        <v>No</v>
      </c>
      <c r="F770" t="str">
        <f>IF(ISNUMBER(SEARCH("T2",VLOOKUP(A770,'FBS input file'!A:I,9,0))),"Yes","No")</f>
        <v>No</v>
      </c>
      <c r="G770" t="str">
        <f>IF(ISNUMBER(SEARCH("1D",VLOOKUP(A770,'FBS input file'!A:I,9,0))),"Yes","No")</f>
        <v>No</v>
      </c>
      <c r="H770" s="57">
        <f>IFERROR(_xlfn.NUMBERVALUE(VLOOKUP(A770,'FBS input file'!A:M,13,0)),0)</f>
        <v>0</v>
      </c>
      <c r="I770" s="55">
        <f>IFERROR(_xlfn.NUMBERVALUE(VLOOKUP(A770,'FBS input file'!A:M,11,0)),0)</f>
        <v>0</v>
      </c>
      <c r="J770" s="76" cm="1">
        <f t="array" aca="1" ref="J770" ca="1">IFERROR(ROUND(LOOKUP(9.99999999999999E+307,--MID(VLOOKUP(A770,'FBS input file'!A:L,10,0),MIN(FIND({0,1,2,3,4,5,6,7,8,9},VLOOKUP(A770,'FBS input file'!A:L,10,0)&amp;"0123456789")),ROW(INDIRECT("1:20")))),0),0)</f>
        <v>0</v>
      </c>
      <c r="K770" t="str" cm="1">
        <f t="array" ref="K770">_xlfn.IFS(ISNUMBER(SEARCH("*severe*",VLOOKUP(A770,'FBS input file'!A:M,10,0)))=TRUE,"Severe LB",ISNUMBER(SEARCH("*LB*",VLOOKUP(A770,'FBS input file'!A:M,10,0)))=TRUE,"LB",ISNUMBER(SEARCH("*LB*",VLOOKUP(A770,'FBS input file'!A:M,10,0)))=FALSE,"No")</f>
        <v>No</v>
      </c>
      <c r="L770" t="str" cm="1">
        <f t="array" ref="L770">IF(D770="Binding",IFERROR(_xlfn.IFS(AND(H770&gt;=$H$1,I770&gt;=$I$1),"Binding",AND(H770&gt;=$H$1,OR(J770&gt;=$J$1,K770="LB")),"Binding",AND(I770&gt;=$I$1,OR(J770&gt;=$J$1,K770="LB")),"Binding",K770="Severe LB","Binding"),"Not Binding"),"-")</f>
        <v>-</v>
      </c>
      <c r="M770">
        <f>IFERROR(_xlfn.NUMBERVALUE(VLOOKUP(A770,'FBS input file'!A:L,12,0)),"No")</f>
        <v>0</v>
      </c>
      <c r="N770" t="str">
        <f>VLOOKUP(A770,'All Plates'!A:K,3,0)</f>
        <v>Consistent Expert</v>
      </c>
      <c r="O770" t="str">
        <f>VLOOKUP(A770,'All Plates'!A:K,7,0)</f>
        <v>addtional signals or too few signals</v>
      </c>
      <c r="P770">
        <f t="shared" si="33"/>
        <v>-10000</v>
      </c>
      <c r="Q770" s="53">
        <f t="shared" si="34"/>
        <v>0</v>
      </c>
    </row>
    <row r="771" spans="1:17" x14ac:dyDescent="0.25">
      <c r="C771"/>
    </row>
  </sheetData>
  <sheetProtection algorithmName="SHA-512" hashValue="ud8P2e/uG2Z8F7tHm9Spy90ZerSv0VhU3NJNsIyu6V6SloCbeUXh9vj6Q7fHUkxzwyDPxS4jlbUNi9LQgxu9ig==" saltValue="VvLmIJPPJ/4W6tW3q9599A==" spinCount="100000" sheet="1" objects="1" scenarios="1"/>
  <autoFilter ref="A2:Q2" xr:uid="{69EA208B-35CF-46E6-9604-FBC85BC1BB15}">
    <sortState xmlns:xlrd2="http://schemas.microsoft.com/office/spreadsheetml/2017/richdata2" ref="A3:Q770">
      <sortCondition descending="1" ref="L2"/>
    </sortState>
  </autoFilter>
  <phoneticPr fontId="6" type="noConversion"/>
  <conditionalFormatting sqref="D3:Q770">
    <cfRule type="containsText" dxfId="97" priority="50" operator="containsText" text="Binding">
      <formula>NOT(ISERROR(SEARCH("Binding",D3)))</formula>
    </cfRule>
  </conditionalFormatting>
  <conditionalFormatting sqref="T3:T10">
    <cfRule type="colorScale" priority="51">
      <colorScale>
        <cfvo type="min"/>
        <cfvo type="max"/>
        <color rgb="FFFFEF9C"/>
        <color rgb="FF63BE7B"/>
      </colorScale>
    </cfRule>
  </conditionalFormatting>
  <conditionalFormatting sqref="U3:U10">
    <cfRule type="colorScale" priority="45">
      <colorScale>
        <cfvo type="min"/>
        <cfvo type="max"/>
        <color rgb="FF63BE7B"/>
        <color rgb="FFFFEF9C"/>
      </colorScale>
    </cfRule>
  </conditionalFormatting>
  <conditionalFormatting sqref="V3:V10">
    <cfRule type="colorScale" priority="44">
      <colorScale>
        <cfvo type="min"/>
        <cfvo type="max"/>
        <color rgb="FF63BE7B"/>
        <color rgb="FFFFEF9C"/>
      </colorScale>
    </cfRule>
  </conditionalFormatting>
  <conditionalFormatting sqref="W3:W10">
    <cfRule type="colorScale" priority="43">
      <colorScale>
        <cfvo type="min"/>
        <cfvo type="max"/>
        <color rgb="FF63BE7B"/>
        <color rgb="FFFFEF9C"/>
      </colorScale>
    </cfRule>
  </conditionalFormatting>
  <conditionalFormatting sqref="X3:X10">
    <cfRule type="colorScale" priority="42">
      <colorScale>
        <cfvo type="min"/>
        <cfvo type="max"/>
        <color rgb="FF63BE7B"/>
        <color rgb="FFFFEF9C"/>
      </colorScale>
    </cfRule>
  </conditionalFormatting>
  <conditionalFormatting sqref="R2">
    <cfRule type="containsText" dxfId="96" priority="36" operator="containsText" text="No">
      <formula>NOT(ISERROR(SEARCH("No",R2)))</formula>
    </cfRule>
    <cfRule type="containsText" dxfId="95" priority="52" operator="containsText" text="Yes">
      <formula>NOT(ISERROR(SEARCH("Yes",R2)))</formula>
    </cfRule>
  </conditionalFormatting>
  <conditionalFormatting sqref="N1:N1048576">
    <cfRule type="containsText" dxfId="94" priority="26" operator="containsText" text="Inconsistent Expert">
      <formula>NOT(ISERROR(SEARCH("Inconsistent Expert",N1)))</formula>
    </cfRule>
    <cfRule type="containsText" dxfId="93" priority="27" operator="containsText" text="Consistent Expert">
      <formula>NOT(ISERROR(SEARCH("Consistent Expert",N1)))</formula>
    </cfRule>
    <cfRule type="containsText" dxfId="92" priority="53" operator="containsText" text="Consistent Expert">
      <formula>NOT(ISERROR(SEARCH("Consistent Expert",N1)))</formula>
    </cfRule>
  </conditionalFormatting>
  <conditionalFormatting sqref="O1:O1048576">
    <cfRule type="containsText" dxfId="91" priority="23" operator="containsText" text="High">
      <formula>NOT(ISERROR(SEARCH("High",O1)))</formula>
    </cfRule>
    <cfRule type="containsText" dxfId="90" priority="24" operator="containsText" text="medium">
      <formula>NOT(ISERROR(SEARCH("medium",O1)))</formula>
    </cfRule>
    <cfRule type="containsText" dxfId="89" priority="25" operator="containsText" text="low">
      <formula>NOT(ISERROR(SEARCH("low",O1)))</formula>
    </cfRule>
  </conditionalFormatting>
  <conditionalFormatting sqref="H1:H1048576">
    <cfRule type="cellIs" dxfId="88" priority="21" operator="greaterThanOrEqual">
      <formula>$H$1</formula>
    </cfRule>
    <cfRule type="containsText" dxfId="87" priority="38" operator="containsText" text="0">
      <formula>NOT(ISERROR(SEARCH("0",H1)))</formula>
    </cfRule>
    <cfRule type="cellIs" dxfId="86" priority="3" operator="equal">
      <formula>0</formula>
    </cfRule>
  </conditionalFormatting>
  <conditionalFormatting sqref="I1:I1048576">
    <cfRule type="cellIs" dxfId="85" priority="18" operator="greaterThanOrEqual">
      <formula>$I$1</formula>
    </cfRule>
    <cfRule type="cellIs" dxfId="84" priority="4" operator="equal">
      <formula>0</formula>
    </cfRule>
  </conditionalFormatting>
  <conditionalFormatting sqref="J1:J1048576">
    <cfRule type="cellIs" dxfId="83" priority="16" operator="greaterThanOrEqual">
      <formula>$J$1</formula>
    </cfRule>
  </conditionalFormatting>
  <conditionalFormatting sqref="M1:M1048576">
    <cfRule type="cellIs" dxfId="82" priority="15" operator="notEqual">
      <formula>0</formula>
    </cfRule>
  </conditionalFormatting>
  <conditionalFormatting sqref="P1:P1048576">
    <cfRule type="containsText" dxfId="81" priority="13" operator="containsText" text="No">
      <formula>NOT(ISERROR(SEARCH("No",P1)))</formula>
    </cfRule>
    <cfRule type="containsText" dxfId="80" priority="14" operator="containsText" text="Good">
      <formula>NOT(ISERROR(SEARCH("Good",P1)))</formula>
    </cfRule>
  </conditionalFormatting>
  <conditionalFormatting sqref="E1:Q1048576">
    <cfRule type="containsText" dxfId="79" priority="9" operator="containsText" text="No">
      <formula>NOT(ISERROR(SEARCH("No",E1)))</formula>
    </cfRule>
    <cfRule type="containsText" dxfId="78" priority="20" operator="containsText" text="Yes">
      <formula>NOT(ISERROR(SEARCH("Yes",E1)))</formula>
    </cfRule>
  </conditionalFormatting>
  <conditionalFormatting sqref="D1:D1048576">
    <cfRule type="containsText" dxfId="77" priority="47" operator="containsText" text="Ambiguous">
      <formula>NOT(ISERROR(SEARCH("Ambiguous",D1)))</formula>
    </cfRule>
    <cfRule type="containsText" dxfId="76" priority="49" operator="containsText" text="Not*">
      <formula>NOT(ISERROR(SEARCH("Not*",D1)))</formula>
    </cfRule>
    <cfRule type="containsText" dxfId="75" priority="46" operator="containsText" text="Unknown">
      <formula>NOT(ISERROR(SEARCH("Unknown",D1)))</formula>
    </cfRule>
  </conditionalFormatting>
  <conditionalFormatting sqref="K1:K1048576">
    <cfRule type="containsText" dxfId="74" priority="12" operator="containsText" text="LB">
      <formula>NOT(ISERROR(SEARCH("LB",K1)))</formula>
    </cfRule>
    <cfRule type="containsText" dxfId="73" priority="11" operator="containsText" text="Severe">
      <formula>NOT(ISERROR(SEARCH("Severe",K1)))</formula>
    </cfRule>
  </conditionalFormatting>
  <conditionalFormatting sqref="H3:H770">
    <cfRule type="cellIs" dxfId="72" priority="37" operator="lessThan">
      <formula>$H$1</formula>
    </cfRule>
  </conditionalFormatting>
  <conditionalFormatting sqref="I3:I770">
    <cfRule type="cellIs" dxfId="71" priority="19" operator="lessThan">
      <formula>$I$1</formula>
    </cfRule>
  </conditionalFormatting>
  <conditionalFormatting sqref="J3:J770">
    <cfRule type="cellIs" dxfId="70" priority="17" operator="lessThan">
      <formula>$J$1</formula>
    </cfRule>
    <cfRule type="cellIs" dxfId="69" priority="10" operator="equal">
      <formula>0</formula>
    </cfRule>
  </conditionalFormatting>
  <conditionalFormatting sqref="L1:L1048576">
    <cfRule type="containsText" dxfId="68" priority="7" operator="containsText" text="Not">
      <formula>NOT(ISERROR(SEARCH("Not",L1)))</formula>
    </cfRule>
  </conditionalFormatting>
  <conditionalFormatting sqref="M3:M770">
    <cfRule type="containsText" dxfId="67" priority="5" operator="containsText" text="0">
      <formula>NOT(ISERROR(SEARCH("0",M3)))</formula>
    </cfRule>
  </conditionalFormatting>
  <conditionalFormatting sqref="S2">
    <cfRule type="containsText" dxfId="66" priority="1" operator="containsText" text="FALSE">
      <formula>NOT(ISERROR(SEARCH("FALSE",S2)))</formula>
    </cfRule>
    <cfRule type="containsText" dxfId="65" priority="2" operator="containsText" text="TRUE">
      <formula>NOT(ISERROR(SEARCH("TRUE",S2)))</formula>
    </cfRule>
  </conditionalFormatting>
  <pageMargins left="0.7" right="0.7" top="0.75" bottom="0.75" header="0.3" footer="0.3"/>
  <pageSetup paperSize="9" orientation="portrait" r:id="rId1"/>
  <ignoredErrors>
    <ignoredError sqref="U10" formula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2" operator="containsText" id="{FCBF684A-12A0-4BB9-93B5-ABC7117805C1}">
            <xm:f>NOT(ISERROR(SEARCH(-10000,P1)))</xm:f>
            <xm:f>-10000</xm:f>
            <x14:dxf>
              <font>
                <color theme="0" tint="-0.24994659260841701"/>
              </font>
              <fill>
                <patternFill>
                  <bgColor theme="0" tint="-0.24994659260841701"/>
                </patternFill>
              </fill>
            </x14:dxf>
          </x14:cfRule>
          <xm:sqref>P1:P1048576</xm:sqref>
        </x14:conditionalFormatting>
        <x14:conditionalFormatting xmlns:xm="http://schemas.microsoft.com/office/excel/2006/main">
          <x14:cfRule type="containsText" priority="6" operator="containsText" id="{93D0D607-3EEE-4DF0-BCDE-AB017F41F08E}">
            <xm:f>NOT(ISERROR(SEARCH("-",L1)))</xm:f>
            <xm:f>"-"</xm:f>
            <x14:dxf>
              <fill>
                <patternFill>
                  <bgColor theme="0" tint="-0.24994659260841701"/>
                </patternFill>
              </fill>
            </x14:dxf>
          </x14:cfRule>
          <xm:sqref>L1:L1048576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9391D8-D6E4-4A02-9739-0672268CC0D9}">
  <dimension ref="A1:CT10"/>
  <sheetViews>
    <sheetView workbookViewId="0">
      <selection activeCell="A2" sqref="A2"/>
    </sheetView>
  </sheetViews>
  <sheetFormatPr defaultRowHeight="15" x14ac:dyDescent="0.25"/>
  <cols>
    <col min="1" max="98" width="3.7109375" customWidth="1"/>
  </cols>
  <sheetData>
    <row r="1" spans="1:98" x14ac:dyDescent="0.25">
      <c r="A1" s="80" t="str">
        <f>Summary!D1</f>
        <v>att HP</v>
      </c>
      <c r="B1" s="80"/>
      <c r="C1" s="80"/>
      <c r="D1" s="80"/>
      <c r="E1" s="80"/>
    </row>
    <row r="2" spans="1:98" x14ac:dyDescent="0.25">
      <c r="B2" t="s">
        <v>4116</v>
      </c>
      <c r="C2" t="s">
        <v>4117</v>
      </c>
      <c r="D2" t="s">
        <v>4118</v>
      </c>
      <c r="E2" t="s">
        <v>4119</v>
      </c>
      <c r="F2" t="s">
        <v>4120</v>
      </c>
      <c r="G2" t="s">
        <v>4121</v>
      </c>
      <c r="H2" t="s">
        <v>4122</v>
      </c>
      <c r="I2" t="s">
        <v>4123</v>
      </c>
      <c r="J2" t="s">
        <v>4124</v>
      </c>
      <c r="K2" t="s">
        <v>4125</v>
      </c>
      <c r="L2" t="s">
        <v>4126</v>
      </c>
      <c r="M2" t="s">
        <v>4127</v>
      </c>
      <c r="N2" t="s">
        <v>4128</v>
      </c>
      <c r="O2" t="s">
        <v>4129</v>
      </c>
      <c r="P2" t="s">
        <v>4130</v>
      </c>
      <c r="Q2" t="s">
        <v>4131</v>
      </c>
      <c r="R2" t="s">
        <v>4132</v>
      </c>
      <c r="S2" t="s">
        <v>4133</v>
      </c>
      <c r="T2" t="s">
        <v>4134</v>
      </c>
      <c r="U2" t="s">
        <v>4135</v>
      </c>
      <c r="V2" t="s">
        <v>4136</v>
      </c>
      <c r="W2" t="s">
        <v>4137</v>
      </c>
      <c r="X2" t="s">
        <v>4138</v>
      </c>
      <c r="Y2" t="s">
        <v>4139</v>
      </c>
      <c r="Z2" t="s">
        <v>4140</v>
      </c>
      <c r="AA2" t="s">
        <v>4141</v>
      </c>
      <c r="AB2" t="s">
        <v>4142</v>
      </c>
      <c r="AC2" t="s">
        <v>4143</v>
      </c>
      <c r="AD2" t="s">
        <v>4144</v>
      </c>
      <c r="AE2" t="s">
        <v>4145</v>
      </c>
      <c r="AF2" t="s">
        <v>4146</v>
      </c>
      <c r="AG2" t="s">
        <v>4147</v>
      </c>
      <c r="AH2" t="s">
        <v>4148</v>
      </c>
      <c r="AI2" t="s">
        <v>4149</v>
      </c>
      <c r="AJ2" t="s">
        <v>4150</v>
      </c>
      <c r="AK2" t="s">
        <v>4151</v>
      </c>
      <c r="AL2" t="s">
        <v>4152</v>
      </c>
      <c r="AM2" t="s">
        <v>4153</v>
      </c>
      <c r="AN2" t="s">
        <v>4154</v>
      </c>
      <c r="AO2" t="s">
        <v>4155</v>
      </c>
      <c r="AP2" t="s">
        <v>4156</v>
      </c>
      <c r="AQ2" t="s">
        <v>4157</v>
      </c>
      <c r="AR2" t="s">
        <v>4158</v>
      </c>
      <c r="AS2" t="s">
        <v>4159</v>
      </c>
      <c r="AT2" t="s">
        <v>4160</v>
      </c>
      <c r="AU2" t="s">
        <v>4161</v>
      </c>
      <c r="AV2" t="s">
        <v>4162</v>
      </c>
      <c r="AW2" t="s">
        <v>4163</v>
      </c>
      <c r="AX2" t="s">
        <v>4164</v>
      </c>
      <c r="AY2" t="s">
        <v>4165</v>
      </c>
      <c r="AZ2" t="s">
        <v>4166</v>
      </c>
      <c r="BA2" t="s">
        <v>4167</v>
      </c>
      <c r="BB2" t="s">
        <v>4168</v>
      </c>
      <c r="BC2" t="s">
        <v>4169</v>
      </c>
      <c r="BD2" t="s">
        <v>4170</v>
      </c>
      <c r="BE2" t="s">
        <v>4171</v>
      </c>
      <c r="BF2" t="s">
        <v>4172</v>
      </c>
      <c r="BG2" t="s">
        <v>4173</v>
      </c>
      <c r="BH2" t="s">
        <v>4174</v>
      </c>
      <c r="BI2" t="s">
        <v>4175</v>
      </c>
      <c r="BJ2" t="s">
        <v>4176</v>
      </c>
      <c r="BK2" t="s">
        <v>4177</v>
      </c>
      <c r="BL2" t="s">
        <v>4178</v>
      </c>
      <c r="BM2" t="s">
        <v>4179</v>
      </c>
      <c r="BN2" t="s">
        <v>4180</v>
      </c>
      <c r="BO2" t="s">
        <v>4181</v>
      </c>
      <c r="BP2" t="s">
        <v>4182</v>
      </c>
      <c r="BQ2" t="s">
        <v>4183</v>
      </c>
      <c r="BR2" t="s">
        <v>4184</v>
      </c>
      <c r="BS2" t="s">
        <v>4185</v>
      </c>
      <c r="BT2" t="s">
        <v>4186</v>
      </c>
      <c r="BU2" t="s">
        <v>4187</v>
      </c>
      <c r="BV2" t="s">
        <v>4188</v>
      </c>
      <c r="BW2" t="s">
        <v>4189</v>
      </c>
      <c r="BX2" t="s">
        <v>4190</v>
      </c>
      <c r="BY2" t="s">
        <v>4191</v>
      </c>
      <c r="BZ2" t="s">
        <v>4192</v>
      </c>
      <c r="CA2" t="s">
        <v>4193</v>
      </c>
      <c r="CB2" t="s">
        <v>4194</v>
      </c>
      <c r="CC2" t="s">
        <v>4195</v>
      </c>
      <c r="CD2" t="s">
        <v>4196</v>
      </c>
      <c r="CE2" t="s">
        <v>4197</v>
      </c>
      <c r="CF2" t="s">
        <v>4198</v>
      </c>
      <c r="CG2" t="s">
        <v>4199</v>
      </c>
      <c r="CH2" t="s">
        <v>4200</v>
      </c>
      <c r="CI2" t="s">
        <v>4201</v>
      </c>
      <c r="CJ2" t="s">
        <v>4202</v>
      </c>
      <c r="CK2" t="s">
        <v>4203</v>
      </c>
      <c r="CL2" t="s">
        <v>4204</v>
      </c>
      <c r="CM2" t="s">
        <v>4205</v>
      </c>
      <c r="CN2" t="s">
        <v>4206</v>
      </c>
      <c r="CO2" t="s">
        <v>4207</v>
      </c>
      <c r="CP2" t="s">
        <v>4208</v>
      </c>
      <c r="CQ2" t="s">
        <v>4209</v>
      </c>
      <c r="CR2" t="s">
        <v>4210</v>
      </c>
      <c r="CS2" t="s">
        <v>4211</v>
      </c>
    </row>
    <row r="3" spans="1:98" x14ac:dyDescent="0.25">
      <c r="A3" t="s">
        <v>4212</v>
      </c>
      <c r="B3" t="str" cm="1">
        <f t="array" ref="B3:CS3">TRANSPOSE(Tabelle4[Binding/Non-Binding])</f>
        <v>Not Binding</v>
      </c>
      <c r="C3" t="str">
        <v>Not Binding</v>
      </c>
      <c r="D3" t="str">
        <v>Not Binding</v>
      </c>
      <c r="E3" t="str">
        <v>Not Binding</v>
      </c>
      <c r="F3" t="str">
        <v>Not Binding</v>
      </c>
      <c r="G3" t="str">
        <v>Not Binding</v>
      </c>
      <c r="H3" t="str">
        <v>Not Binding</v>
      </c>
      <c r="I3" t="str">
        <v>Not Binding</v>
      </c>
      <c r="J3" t="str">
        <v>Not Binding</v>
      </c>
      <c r="K3" t="str">
        <v>Not Binding</v>
      </c>
      <c r="L3" t="str">
        <v>Not Binding</v>
      </c>
      <c r="M3" t="str">
        <v>Not Binding</v>
      </c>
      <c r="N3" t="str">
        <v>Not Binding</v>
      </c>
      <c r="O3" t="str">
        <v>Not Binding</v>
      </c>
      <c r="P3" t="str">
        <v>Not Binding</v>
      </c>
      <c r="Q3" t="str">
        <v>Not Binding</v>
      </c>
      <c r="R3" t="str">
        <v>Not Binding</v>
      </c>
      <c r="S3" t="str">
        <v>Not Binding</v>
      </c>
      <c r="T3" t="str">
        <v>Not Binding</v>
      </c>
      <c r="U3" t="str">
        <v>Not Binding</v>
      </c>
      <c r="V3" t="str">
        <v>Not Binding</v>
      </c>
      <c r="W3" t="str">
        <v>Not Binding</v>
      </c>
      <c r="X3" t="str">
        <v>Not Binding</v>
      </c>
      <c r="Y3" t="str">
        <v>Not Binding</v>
      </c>
      <c r="Z3" t="str">
        <v>Not Binding</v>
      </c>
      <c r="AA3" t="str">
        <v>Not Binding</v>
      </c>
      <c r="AB3" t="str">
        <v>Not Binding</v>
      </c>
      <c r="AC3" t="str">
        <v>Not Binding</v>
      </c>
      <c r="AD3" t="str">
        <v>Not Binding</v>
      </c>
      <c r="AE3" t="str">
        <v>Not Binding</v>
      </c>
      <c r="AF3" t="str">
        <v>Not Binding</v>
      </c>
      <c r="AG3" t="str">
        <v>Not Binding</v>
      </c>
      <c r="AH3" t="str">
        <v>Not Binding</v>
      </c>
      <c r="AI3" t="str">
        <v>Not Binding</v>
      </c>
      <c r="AJ3" t="str">
        <v>Not Binding</v>
      </c>
      <c r="AK3" t="str">
        <v>Not Binding</v>
      </c>
      <c r="AL3" t="str">
        <v>Not Binding</v>
      </c>
      <c r="AM3" t="str">
        <v>Not Binding</v>
      </c>
      <c r="AN3" t="str">
        <v>Not Binding</v>
      </c>
      <c r="AO3" t="str">
        <v>Not Binding</v>
      </c>
      <c r="AP3" t="str">
        <v>Not Binding</v>
      </c>
      <c r="AQ3" t="str">
        <v>Not Binding</v>
      </c>
      <c r="AR3" t="str">
        <v>Not Binding</v>
      </c>
      <c r="AS3" t="str">
        <v>Not Binding</v>
      </c>
      <c r="AT3" t="str">
        <v>Not Binding</v>
      </c>
      <c r="AU3" t="str">
        <v>Not Binding</v>
      </c>
      <c r="AV3" t="str">
        <v>Not Binding</v>
      </c>
      <c r="AW3" t="str">
        <v>Not Binding</v>
      </c>
      <c r="AX3" t="str">
        <v>Not Binding</v>
      </c>
      <c r="AY3" t="str">
        <v>Not Binding</v>
      </c>
      <c r="AZ3" t="str">
        <v>Not Binding</v>
      </c>
      <c r="BA3" t="str">
        <v>Not Binding</v>
      </c>
      <c r="BB3" t="str">
        <v>Not Binding</v>
      </c>
      <c r="BC3" t="str">
        <v>Not Binding</v>
      </c>
      <c r="BD3" t="str">
        <v>Not Binding</v>
      </c>
      <c r="BE3" t="str">
        <v>Not Binding</v>
      </c>
      <c r="BF3" t="str">
        <v>Not Binding</v>
      </c>
      <c r="BG3" t="str">
        <v>Not Binding</v>
      </c>
      <c r="BH3" t="str">
        <v>Not Binding</v>
      </c>
      <c r="BI3" t="str">
        <v>Not Binding</v>
      </c>
      <c r="BJ3" t="str">
        <v>Not Binding</v>
      </c>
      <c r="BK3" t="str">
        <v>Not Binding</v>
      </c>
      <c r="BL3" t="str">
        <v>Not Binding</v>
      </c>
      <c r="BM3" t="str">
        <v>Not Binding</v>
      </c>
      <c r="BN3" t="str">
        <v>Not Binding</v>
      </c>
      <c r="BO3" t="str">
        <v>Not Binding</v>
      </c>
      <c r="BP3" t="str">
        <v>Not Binding</v>
      </c>
      <c r="BQ3" t="str">
        <v>Not Binding</v>
      </c>
      <c r="BR3" t="str">
        <v>Not Binding</v>
      </c>
      <c r="BS3" t="str">
        <v>Not Binding</v>
      </c>
      <c r="BT3" t="str">
        <v>Not Binding</v>
      </c>
      <c r="BU3" t="str">
        <v>Not Binding</v>
      </c>
      <c r="BV3" t="str">
        <v>Not Binding</v>
      </c>
      <c r="BW3" t="str">
        <v>Not Binding</v>
      </c>
      <c r="BX3" t="str">
        <v>Not Binding</v>
      </c>
      <c r="BY3" t="str">
        <v>Not Binding</v>
      </c>
      <c r="BZ3" t="str">
        <v>Not Binding</v>
      </c>
      <c r="CA3" t="str">
        <v>Not Binding</v>
      </c>
      <c r="CB3" t="str">
        <v>Not Binding</v>
      </c>
      <c r="CC3" t="str">
        <v>Not Binding</v>
      </c>
      <c r="CD3" t="str">
        <v>Not Binding</v>
      </c>
      <c r="CE3" t="str">
        <v>Not Binding</v>
      </c>
      <c r="CF3" t="str">
        <v>Not Binding</v>
      </c>
      <c r="CG3" t="str">
        <v>Not Binding</v>
      </c>
      <c r="CH3" t="str">
        <v>Not Binding</v>
      </c>
      <c r="CI3" t="str">
        <v>Not Binding</v>
      </c>
      <c r="CJ3" t="str">
        <v>Not Binding</v>
      </c>
      <c r="CK3" t="str">
        <v>Not Binding</v>
      </c>
      <c r="CL3" t="str">
        <v>Not Binding</v>
      </c>
      <c r="CM3" t="str">
        <v>Not Binding</v>
      </c>
      <c r="CN3" t="str">
        <v>Not Binding</v>
      </c>
      <c r="CO3" t="str">
        <v>Not Binding</v>
      </c>
      <c r="CP3" t="str">
        <v>Not Binding</v>
      </c>
      <c r="CQ3" t="str">
        <v>Not Binding</v>
      </c>
      <c r="CR3" t="str">
        <v>Not Binding</v>
      </c>
      <c r="CS3" t="str">
        <v>Not Binding</v>
      </c>
      <c r="CT3" s="41" t="s">
        <v>4213</v>
      </c>
    </row>
    <row r="4" spans="1:98" x14ac:dyDescent="0.25">
      <c r="A4" t="s">
        <v>4214</v>
      </c>
      <c r="B4" t="str" cm="1">
        <f t="array" ref="B4:CS4">TRANSPOSE(Tabelle18[Binding/Non-Binding])</f>
        <v>Not Binding</v>
      </c>
      <c r="C4" t="str">
        <v>Not Binding</v>
      </c>
      <c r="D4" t="str">
        <v>Not Binding</v>
      </c>
      <c r="E4" t="str">
        <v>Not Binding</v>
      </c>
      <c r="F4" t="str">
        <v>Not Binding</v>
      </c>
      <c r="G4" t="str">
        <v>Not Binding</v>
      </c>
      <c r="H4" t="str">
        <v>Not Binding</v>
      </c>
      <c r="I4" t="str">
        <v>Not Binding</v>
      </c>
      <c r="J4" t="str">
        <v>Not Binding</v>
      </c>
      <c r="K4" t="str">
        <v>Not Binding</v>
      </c>
      <c r="L4" t="str">
        <v>Not Binding</v>
      </c>
      <c r="M4" t="str">
        <v>Not Binding</v>
      </c>
      <c r="N4" t="str">
        <v>Not Binding</v>
      </c>
      <c r="O4" t="str">
        <v>Not Binding</v>
      </c>
      <c r="P4" t="str">
        <v>Not Binding</v>
      </c>
      <c r="Q4" t="str">
        <v>Not Binding</v>
      </c>
      <c r="R4" t="str">
        <v>Not Binding</v>
      </c>
      <c r="S4" t="str">
        <v>Not Binding</v>
      </c>
      <c r="T4" t="str">
        <v>Not Binding</v>
      </c>
      <c r="U4" t="str">
        <v>Not Binding</v>
      </c>
      <c r="V4" t="str">
        <v>Not Binding</v>
      </c>
      <c r="W4" t="str">
        <v>Not Binding</v>
      </c>
      <c r="X4" t="str">
        <v>Not Binding</v>
      </c>
      <c r="Y4" t="str">
        <v>Not Binding</v>
      </c>
      <c r="Z4" t="str">
        <v>Not Binding</v>
      </c>
      <c r="AA4" t="str">
        <v>Not Binding</v>
      </c>
      <c r="AB4" t="str">
        <v>Not Binding</v>
      </c>
      <c r="AC4" t="str">
        <v>Not Binding</v>
      </c>
      <c r="AD4" t="str">
        <v>Not Binding</v>
      </c>
      <c r="AE4" t="str">
        <v>Not Binding</v>
      </c>
      <c r="AF4" t="str">
        <v>Not Binding</v>
      </c>
      <c r="AG4" t="str">
        <v>Not Binding</v>
      </c>
      <c r="AH4" t="str">
        <v>Not Binding</v>
      </c>
      <c r="AI4" t="str">
        <v>Not Binding</v>
      </c>
      <c r="AJ4" t="str">
        <v>Not Binding</v>
      </c>
      <c r="AK4" t="str">
        <v>Not Binding</v>
      </c>
      <c r="AL4" t="str">
        <v>Not Binding</v>
      </c>
      <c r="AM4" t="str">
        <v>Not Binding</v>
      </c>
      <c r="AN4" t="str">
        <v>Not Binding</v>
      </c>
      <c r="AO4" t="str">
        <v>Not Binding</v>
      </c>
      <c r="AP4" t="str">
        <v>Not Binding</v>
      </c>
      <c r="AQ4" t="str">
        <v>Not Binding</v>
      </c>
      <c r="AR4" t="str">
        <v>Not Binding</v>
      </c>
      <c r="AS4" t="str">
        <v>Not Binding</v>
      </c>
      <c r="AT4" t="str">
        <v>Not Binding</v>
      </c>
      <c r="AU4" t="str">
        <v>Not Binding</v>
      </c>
      <c r="AV4" t="str">
        <v>Not Binding</v>
      </c>
      <c r="AW4" t="str">
        <v>Not Binding</v>
      </c>
      <c r="AX4" t="str">
        <v>Not Binding</v>
      </c>
      <c r="AY4" t="str">
        <v>Not Binding</v>
      </c>
      <c r="AZ4" t="str">
        <v>Not Binding</v>
      </c>
      <c r="BA4" t="str">
        <v>Not Binding</v>
      </c>
      <c r="BB4" t="str">
        <v>Not Binding</v>
      </c>
      <c r="BC4" t="str">
        <v>Not Binding</v>
      </c>
      <c r="BD4" t="str">
        <v>Not Binding</v>
      </c>
      <c r="BE4" t="str">
        <v>Not Binding</v>
      </c>
      <c r="BF4" t="str">
        <v>Not Binding</v>
      </c>
      <c r="BG4" t="str">
        <v>Not Binding</v>
      </c>
      <c r="BH4" t="str">
        <v>Not Binding</v>
      </c>
      <c r="BI4" t="str">
        <v>Not Binding</v>
      </c>
      <c r="BJ4" t="str">
        <v>Not Binding</v>
      </c>
      <c r="BK4" t="str">
        <v>Not Binding</v>
      </c>
      <c r="BL4" t="str">
        <v>Not Binding</v>
      </c>
      <c r="BM4" t="str">
        <v>Not Binding</v>
      </c>
      <c r="BN4" t="str">
        <v>Not Binding</v>
      </c>
      <c r="BO4" t="str">
        <v>Not Binding</v>
      </c>
      <c r="BP4" t="str">
        <v>Not Binding</v>
      </c>
      <c r="BQ4" t="str">
        <v>Not Binding</v>
      </c>
      <c r="BR4" t="str">
        <v>Not Binding</v>
      </c>
      <c r="BS4" t="str">
        <v>Not Binding</v>
      </c>
      <c r="BT4" t="str">
        <v>Not Binding</v>
      </c>
      <c r="BU4" t="str">
        <v>Not Binding</v>
      </c>
      <c r="BV4" t="str">
        <v>Not Binding</v>
      </c>
      <c r="BW4" t="str">
        <v>Not Binding</v>
      </c>
      <c r="BX4" t="str">
        <v>Not Binding</v>
      </c>
      <c r="BY4" t="str">
        <v>Not Binding</v>
      </c>
      <c r="BZ4" t="str">
        <v>Not Binding</v>
      </c>
      <c r="CA4" t="str">
        <v>Not Binding</v>
      </c>
      <c r="CB4" t="str">
        <v>Not Binding</v>
      </c>
      <c r="CC4" t="str">
        <v>Not Binding</v>
      </c>
      <c r="CD4" t="str">
        <v>Not Binding</v>
      </c>
      <c r="CE4" t="str">
        <v>Not Binding</v>
      </c>
      <c r="CF4" t="str">
        <v>Not Binding</v>
      </c>
      <c r="CG4" t="str">
        <v>Not Binding</v>
      </c>
      <c r="CH4" t="str">
        <v>Not Binding</v>
      </c>
      <c r="CI4" t="str">
        <v>Not Binding</v>
      </c>
      <c r="CJ4" t="str">
        <v>Not Binding</v>
      </c>
      <c r="CK4" t="str">
        <v>Not Binding</v>
      </c>
      <c r="CL4" t="str">
        <v>Not Binding</v>
      </c>
      <c r="CM4" t="str">
        <v>Not Binding</v>
      </c>
      <c r="CN4" t="str">
        <v>Not Binding</v>
      </c>
      <c r="CO4" t="str">
        <v>Not Binding</v>
      </c>
      <c r="CP4" t="str">
        <v>Not Binding</v>
      </c>
      <c r="CQ4" t="str">
        <v>Not Binding</v>
      </c>
      <c r="CR4" t="str">
        <v>Not Binding</v>
      </c>
      <c r="CS4" t="str">
        <v>Not Binding</v>
      </c>
      <c r="CT4" s="41" t="s">
        <v>4213</v>
      </c>
    </row>
    <row r="5" spans="1:98" x14ac:dyDescent="0.25">
      <c r="A5" t="s">
        <v>4215</v>
      </c>
      <c r="B5" t="str" cm="1">
        <f t="array" ref="B5:CS5">TRANSPOSE(Tabelle14[Binding/Non-Binding])</f>
        <v>Not Binding</v>
      </c>
      <c r="C5" t="str">
        <v>Not Binding</v>
      </c>
      <c r="D5" t="str">
        <v>Not Binding</v>
      </c>
      <c r="E5" t="str">
        <v>Not Binding</v>
      </c>
      <c r="F5" t="str">
        <v>Not Binding</v>
      </c>
      <c r="G5" t="str">
        <v>Not Binding</v>
      </c>
      <c r="H5" t="str">
        <v>Not Binding</v>
      </c>
      <c r="I5" t="str">
        <v>Not Binding</v>
      </c>
      <c r="J5" t="str">
        <v>Not Binding</v>
      </c>
      <c r="K5" t="str">
        <v>Not Binding</v>
      </c>
      <c r="L5" t="str">
        <v>Not Binding</v>
      </c>
      <c r="M5" t="str">
        <v>Not Binding</v>
      </c>
      <c r="N5" t="str">
        <v>Not Binding</v>
      </c>
      <c r="O5" t="str">
        <v>Not Binding</v>
      </c>
      <c r="P5" t="str">
        <v>Not Binding</v>
      </c>
      <c r="Q5" t="str">
        <v>Not Binding</v>
      </c>
      <c r="R5" t="str">
        <v>Not Binding</v>
      </c>
      <c r="S5" t="str">
        <v>Not Binding</v>
      </c>
      <c r="T5" t="str">
        <v>Not Binding</v>
      </c>
      <c r="U5" t="str">
        <v>Not Binding</v>
      </c>
      <c r="V5" t="str">
        <v>Not Binding</v>
      </c>
      <c r="W5" t="str">
        <v>Not Binding</v>
      </c>
      <c r="X5" t="str">
        <v>Not Binding</v>
      </c>
      <c r="Y5" t="str">
        <v>Not Binding</v>
      </c>
      <c r="Z5" t="str">
        <v>Not Binding</v>
      </c>
      <c r="AA5" t="str">
        <v>Not Binding</v>
      </c>
      <c r="AB5" t="str">
        <v>Not Binding</v>
      </c>
      <c r="AC5" t="str">
        <v>Not Binding</v>
      </c>
      <c r="AD5" t="str">
        <v>Not Binding</v>
      </c>
      <c r="AE5" t="str">
        <v>Not Binding</v>
      </c>
      <c r="AF5" t="str">
        <v>Not Binding</v>
      </c>
      <c r="AG5" t="str">
        <v>Not Binding</v>
      </c>
      <c r="AH5" t="str">
        <v>Not Binding</v>
      </c>
      <c r="AI5" t="str">
        <v>Not Binding</v>
      </c>
      <c r="AJ5" t="str">
        <v>Not Binding</v>
      </c>
      <c r="AK5" t="str">
        <v>Not Binding</v>
      </c>
      <c r="AL5" t="str">
        <v>Not Binding</v>
      </c>
      <c r="AM5" t="str">
        <v>Not Binding</v>
      </c>
      <c r="AN5" t="str">
        <v>Not Binding</v>
      </c>
      <c r="AO5" t="str">
        <v>Not Binding</v>
      </c>
      <c r="AP5" t="str">
        <v>Not Binding</v>
      </c>
      <c r="AQ5" t="str">
        <v>Not Binding</v>
      </c>
      <c r="AR5" t="str">
        <v>Not Binding</v>
      </c>
      <c r="AS5" t="str">
        <v>Not Binding</v>
      </c>
      <c r="AT5" t="str">
        <v>Not Binding</v>
      </c>
      <c r="AU5" t="str">
        <v>Not Binding</v>
      </c>
      <c r="AV5" t="str">
        <v>Not Binding</v>
      </c>
      <c r="AW5" t="str">
        <v>Not Binding</v>
      </c>
      <c r="AX5" t="str">
        <v>Not Binding</v>
      </c>
      <c r="AY5" t="str">
        <v>Not Binding</v>
      </c>
      <c r="AZ5" t="str">
        <v>Not Binding</v>
      </c>
      <c r="BA5" t="str">
        <v>Not Binding</v>
      </c>
      <c r="BB5" t="str">
        <v>Not Binding</v>
      </c>
      <c r="BC5" t="str">
        <v>Not Binding</v>
      </c>
      <c r="BD5" t="str">
        <v>Not Binding</v>
      </c>
      <c r="BE5" t="str">
        <v>Not Binding</v>
      </c>
      <c r="BF5" t="str">
        <v>Not Binding</v>
      </c>
      <c r="BG5" t="str">
        <v>Not Binding</v>
      </c>
      <c r="BH5" t="str">
        <v>Not Binding</v>
      </c>
      <c r="BI5" t="str">
        <v>Not Binding</v>
      </c>
      <c r="BJ5" t="str">
        <v>Not Binding</v>
      </c>
      <c r="BK5" t="str">
        <v>Not Binding</v>
      </c>
      <c r="BL5" t="str">
        <v>Not Binding</v>
      </c>
      <c r="BM5" t="str">
        <v>Not Binding</v>
      </c>
      <c r="BN5" t="str">
        <v>Not Binding</v>
      </c>
      <c r="BO5" t="str">
        <v>Not Binding</v>
      </c>
      <c r="BP5" t="str">
        <v>Not Binding</v>
      </c>
      <c r="BQ5" t="str">
        <v>Not Binding</v>
      </c>
      <c r="BR5" t="str">
        <v>Not Binding</v>
      </c>
      <c r="BS5" t="str">
        <v>Not Binding</v>
      </c>
      <c r="BT5" t="str">
        <v>Not Binding</v>
      </c>
      <c r="BU5" t="str">
        <v>Not Binding</v>
      </c>
      <c r="BV5" t="str">
        <v>Not Binding</v>
      </c>
      <c r="BW5" t="str">
        <v>Not Binding</v>
      </c>
      <c r="BX5" t="str">
        <v>Not Binding</v>
      </c>
      <c r="BY5" t="str">
        <v>Not Binding</v>
      </c>
      <c r="BZ5" t="str">
        <v>Not Binding</v>
      </c>
      <c r="CA5" t="str">
        <v>Not Binding</v>
      </c>
      <c r="CB5" t="str">
        <v>Not Binding</v>
      </c>
      <c r="CC5" t="str">
        <v>Not Binding</v>
      </c>
      <c r="CD5" t="str">
        <v>Not Binding</v>
      </c>
      <c r="CE5" t="str">
        <v>Not Binding</v>
      </c>
      <c r="CF5" t="str">
        <v>Not Binding</v>
      </c>
      <c r="CG5" t="str">
        <v>Not Binding</v>
      </c>
      <c r="CH5" t="str">
        <v>Not Binding</v>
      </c>
      <c r="CI5" t="str">
        <v>Not Binding</v>
      </c>
      <c r="CJ5" t="str">
        <v>Not Binding</v>
      </c>
      <c r="CK5" t="str">
        <v>Not Binding</v>
      </c>
      <c r="CL5" t="str">
        <v>Not Binding</v>
      </c>
      <c r="CM5" t="str">
        <v>Not Binding</v>
      </c>
      <c r="CN5" t="str">
        <v>Not Binding</v>
      </c>
      <c r="CO5" t="str">
        <v>Not Binding</v>
      </c>
      <c r="CP5" t="str">
        <v>Not Binding</v>
      </c>
      <c r="CQ5" t="str">
        <v>Not Binding</v>
      </c>
      <c r="CR5" t="str">
        <v>Not Binding</v>
      </c>
      <c r="CS5" t="str">
        <v>Not Binding</v>
      </c>
      <c r="CT5" s="41" t="s">
        <v>4213</v>
      </c>
    </row>
    <row r="6" spans="1:98" x14ac:dyDescent="0.25">
      <c r="A6" t="s">
        <v>4216</v>
      </c>
      <c r="B6" t="str" cm="1">
        <f t="array" ref="B6:CS6">TRANSPOSE(Tabelle16[Binding/Non-Binding])</f>
        <v>Not Binding</v>
      </c>
      <c r="C6" t="str">
        <v>Not Binding</v>
      </c>
      <c r="D6" t="str">
        <v>Not Binding</v>
      </c>
      <c r="E6" t="str">
        <v>Not Binding</v>
      </c>
      <c r="F6" t="str">
        <v>Not Binding</v>
      </c>
      <c r="G6" t="str">
        <v>Not Binding</v>
      </c>
      <c r="H6" t="str">
        <v>Not Binding</v>
      </c>
      <c r="I6" t="str">
        <v>Not Binding</v>
      </c>
      <c r="J6" t="str">
        <v>Not Binding</v>
      </c>
      <c r="K6" t="str">
        <v>Not Binding</v>
      </c>
      <c r="L6" t="str">
        <v>Not Binding</v>
      </c>
      <c r="M6" t="str">
        <v>Not Binding</v>
      </c>
      <c r="N6" t="str">
        <v>Not Binding</v>
      </c>
      <c r="O6" t="str">
        <v>Not Binding</v>
      </c>
      <c r="P6" t="str">
        <v>Not Binding</v>
      </c>
      <c r="Q6" t="str">
        <v>Not Binding</v>
      </c>
      <c r="R6" t="str">
        <v>Not Binding</v>
      </c>
      <c r="S6" t="str">
        <v>Not Binding</v>
      </c>
      <c r="T6" t="str">
        <v>Not Binding</v>
      </c>
      <c r="U6" t="str">
        <v>Not Binding</v>
      </c>
      <c r="V6" t="str">
        <v>Not Binding</v>
      </c>
      <c r="W6" t="str">
        <v>Not Binding</v>
      </c>
      <c r="X6" t="str">
        <v>Not Binding</v>
      </c>
      <c r="Y6" t="str">
        <v>Not Binding</v>
      </c>
      <c r="Z6" t="str">
        <v>Not Binding</v>
      </c>
      <c r="AA6" t="str">
        <v>Not Binding</v>
      </c>
      <c r="AB6" t="str">
        <v>Not Binding</v>
      </c>
      <c r="AC6" t="str">
        <v>Not Binding</v>
      </c>
      <c r="AD6" t="str">
        <v>Not Binding</v>
      </c>
      <c r="AE6" t="str">
        <v>Not Binding</v>
      </c>
      <c r="AF6" t="str">
        <v>Not Binding</v>
      </c>
      <c r="AG6" t="str">
        <v>Not Binding</v>
      </c>
      <c r="AH6" t="str">
        <v>Not Binding</v>
      </c>
      <c r="AI6" t="str">
        <v>Not Binding</v>
      </c>
      <c r="AJ6" t="str">
        <v>Not Binding</v>
      </c>
      <c r="AK6" t="str">
        <v>Not Binding</v>
      </c>
      <c r="AL6" t="str">
        <v>Not Binding</v>
      </c>
      <c r="AM6" t="str">
        <v>Not Binding</v>
      </c>
      <c r="AN6" t="str">
        <v>Not Binding</v>
      </c>
      <c r="AO6" t="str">
        <v>Not Binding</v>
      </c>
      <c r="AP6" t="str">
        <v>Not Binding</v>
      </c>
      <c r="AQ6" t="str">
        <v>Not Binding</v>
      </c>
      <c r="AR6" t="str">
        <v>Not Binding</v>
      </c>
      <c r="AS6" t="str">
        <v>Not Binding</v>
      </c>
      <c r="AT6" t="str">
        <v>Not Binding</v>
      </c>
      <c r="AU6" t="str">
        <v>Not Binding</v>
      </c>
      <c r="AV6" t="str">
        <v>Not Binding</v>
      </c>
      <c r="AW6" t="str">
        <v>Not Binding</v>
      </c>
      <c r="AX6" t="str">
        <v>Not Binding</v>
      </c>
      <c r="AY6" t="str">
        <v>Not Binding</v>
      </c>
      <c r="AZ6" t="str">
        <v>Not Binding</v>
      </c>
      <c r="BA6" t="str">
        <v>Not Binding</v>
      </c>
      <c r="BB6" t="str">
        <v>Not Binding</v>
      </c>
      <c r="BC6" t="str">
        <v>Not Binding</v>
      </c>
      <c r="BD6" t="str">
        <v>Not Binding</v>
      </c>
      <c r="BE6" t="str">
        <v>Not Binding</v>
      </c>
      <c r="BF6" t="str">
        <v>Not Binding</v>
      </c>
      <c r="BG6" t="str">
        <v>Not Binding</v>
      </c>
      <c r="BH6" t="str">
        <v>Not Binding</v>
      </c>
      <c r="BI6" t="str">
        <v>Not Binding</v>
      </c>
      <c r="BJ6" t="str">
        <v>Not Binding</v>
      </c>
      <c r="BK6" t="str">
        <v>Not Binding</v>
      </c>
      <c r="BL6" t="str">
        <v>Not Binding</v>
      </c>
      <c r="BM6" t="str">
        <v>Not Binding</v>
      </c>
      <c r="BN6" t="str">
        <v>Not Binding</v>
      </c>
      <c r="BO6" t="str">
        <v>Not Binding</v>
      </c>
      <c r="BP6" t="str">
        <v>Not Binding</v>
      </c>
      <c r="BQ6" t="str">
        <v>Not Binding</v>
      </c>
      <c r="BR6" t="str">
        <v>Not Binding</v>
      </c>
      <c r="BS6" t="str">
        <v>Not Binding</v>
      </c>
      <c r="BT6" t="str">
        <v>Not Binding</v>
      </c>
      <c r="BU6" t="str">
        <v>Not Binding</v>
      </c>
      <c r="BV6" t="str">
        <v>Not Binding</v>
      </c>
      <c r="BW6" t="str">
        <v>Not Binding</v>
      </c>
      <c r="BX6" t="str">
        <v>Not Binding</v>
      </c>
      <c r="BY6" t="str">
        <v>Not Binding</v>
      </c>
      <c r="BZ6" t="str">
        <v>Not Binding</v>
      </c>
      <c r="CA6" t="str">
        <v>Not Binding</v>
      </c>
      <c r="CB6" t="str">
        <v>Not Binding</v>
      </c>
      <c r="CC6" t="str">
        <v>Not Binding</v>
      </c>
      <c r="CD6" t="str">
        <v>Not Binding</v>
      </c>
      <c r="CE6" t="str">
        <v>Not Binding</v>
      </c>
      <c r="CF6" t="str">
        <v>Not Binding</v>
      </c>
      <c r="CG6" t="str">
        <v>Not Binding</v>
      </c>
      <c r="CH6" t="str">
        <v>Not Binding</v>
      </c>
      <c r="CI6" t="str">
        <v>Not Binding</v>
      </c>
      <c r="CJ6" t="str">
        <v>Not Binding</v>
      </c>
      <c r="CK6" t="str">
        <v>Not Binding</v>
      </c>
      <c r="CL6" t="str">
        <v>Not Binding</v>
      </c>
      <c r="CM6" t="str">
        <v>Not Binding</v>
      </c>
      <c r="CN6" t="str">
        <v>Not Binding</v>
      </c>
      <c r="CO6" t="str">
        <v>Not Binding</v>
      </c>
      <c r="CP6" t="str">
        <v>Not Binding</v>
      </c>
      <c r="CQ6" t="str">
        <v>Not Binding</v>
      </c>
      <c r="CR6" t="str">
        <v>Not Binding</v>
      </c>
      <c r="CS6" t="str">
        <v>Not Binding</v>
      </c>
      <c r="CT6" s="41" t="s">
        <v>4213</v>
      </c>
    </row>
    <row r="7" spans="1:98" x14ac:dyDescent="0.25">
      <c r="A7" t="s">
        <v>4217</v>
      </c>
      <c r="B7" t="str" cm="1">
        <f t="array" aca="1" ref="B7:CS7" ca="1">TRANSPOSE(Tabelle17[Binding/Non-Binding])</f>
        <v>Not Binding</v>
      </c>
      <c r="C7" t="str">
        <f ca="1"/>
        <v>Not Binding</v>
      </c>
      <c r="D7" t="str">
        <f ca="1"/>
        <v>Not Binding</v>
      </c>
      <c r="E7" t="str">
        <f ca="1"/>
        <v>Not Binding</v>
      </c>
      <c r="F7" t="str">
        <f ca="1"/>
        <v>Not Binding</v>
      </c>
      <c r="G7" t="str">
        <f ca="1"/>
        <v>Not Binding</v>
      </c>
      <c r="H7" t="str">
        <f ca="1"/>
        <v>Not Binding</v>
      </c>
      <c r="I7" t="str">
        <f ca="1"/>
        <v>Not Binding</v>
      </c>
      <c r="J7" t="str">
        <f ca="1"/>
        <v>Not Binding</v>
      </c>
      <c r="K7" t="str">
        <f ca="1"/>
        <v>Not Binding</v>
      </c>
      <c r="L7" t="str">
        <f ca="1"/>
        <v>Not Binding</v>
      </c>
      <c r="M7" t="str">
        <f ca="1"/>
        <v>Not Binding</v>
      </c>
      <c r="N7" t="str">
        <f ca="1"/>
        <v>Not Binding</v>
      </c>
      <c r="O7" t="str">
        <f ca="1"/>
        <v>Not Binding</v>
      </c>
      <c r="P7" t="str">
        <f ca="1"/>
        <v>Not Binding</v>
      </c>
      <c r="Q7" t="str">
        <f ca="1"/>
        <v>Not Binding</v>
      </c>
      <c r="R7" t="str">
        <f ca="1"/>
        <v>Not Binding</v>
      </c>
      <c r="S7" t="str">
        <f ca="1"/>
        <v>Not Binding</v>
      </c>
      <c r="T7" t="str">
        <f ca="1"/>
        <v>Not Binding</v>
      </c>
      <c r="U7" t="str">
        <f ca="1"/>
        <v>Not Binding</v>
      </c>
      <c r="V7" t="str">
        <f ca="1"/>
        <v>Not Binding</v>
      </c>
      <c r="W7" t="str">
        <f ca="1"/>
        <v>Not Binding</v>
      </c>
      <c r="X7" t="str">
        <f ca="1"/>
        <v>Not Binding</v>
      </c>
      <c r="Y7" t="str">
        <f ca="1"/>
        <v>Not Binding</v>
      </c>
      <c r="Z7" t="str">
        <f ca="1"/>
        <v>Not Binding</v>
      </c>
      <c r="AA7" t="str">
        <f ca="1"/>
        <v>Not Binding</v>
      </c>
      <c r="AB7" t="str">
        <f ca="1"/>
        <v>Not Binding</v>
      </c>
      <c r="AC7" t="str">
        <f ca="1"/>
        <v>Not Binding</v>
      </c>
      <c r="AD7" t="str">
        <f ca="1"/>
        <v>Not Binding</v>
      </c>
      <c r="AE7" t="str">
        <f ca="1"/>
        <v>Not Binding</v>
      </c>
      <c r="AF7" t="str">
        <f ca="1"/>
        <v>Not Binding</v>
      </c>
      <c r="AG7" t="str">
        <f ca="1"/>
        <v>Not Binding</v>
      </c>
      <c r="AH7" t="str">
        <f ca="1"/>
        <v>Not Binding</v>
      </c>
      <c r="AI7" t="str">
        <f ca="1"/>
        <v>Not Binding</v>
      </c>
      <c r="AJ7" t="str">
        <f ca="1"/>
        <v>Not Binding</v>
      </c>
      <c r="AK7" t="str">
        <f ca="1"/>
        <v>Not Binding</v>
      </c>
      <c r="AL7" t="str">
        <f ca="1"/>
        <v>Not Binding</v>
      </c>
      <c r="AM7" t="str">
        <f ca="1"/>
        <v>Not Binding</v>
      </c>
      <c r="AN7" t="str">
        <f ca="1"/>
        <v>Not Binding</v>
      </c>
      <c r="AO7" t="str">
        <f ca="1"/>
        <v>Not Binding</v>
      </c>
      <c r="AP7" t="str">
        <f ca="1"/>
        <v>Not Binding</v>
      </c>
      <c r="AQ7" t="str">
        <f ca="1"/>
        <v>Not Binding</v>
      </c>
      <c r="AR7" t="str">
        <f ca="1"/>
        <v>Not Binding</v>
      </c>
      <c r="AS7" t="str">
        <f ca="1"/>
        <v>Not Binding</v>
      </c>
      <c r="AT7" t="str">
        <f ca="1"/>
        <v>Not Binding</v>
      </c>
      <c r="AU7" t="str">
        <f ca="1"/>
        <v>Not Binding</v>
      </c>
      <c r="AV7" t="str">
        <f ca="1"/>
        <v>Not Binding</v>
      </c>
      <c r="AW7" t="str">
        <f ca="1"/>
        <v>Not Binding</v>
      </c>
      <c r="AX7" t="str">
        <f ca="1"/>
        <v>Not Binding</v>
      </c>
      <c r="AY7" t="str">
        <f ca="1"/>
        <v>Not Binding</v>
      </c>
      <c r="AZ7" t="str">
        <f ca="1"/>
        <v>Not Binding</v>
      </c>
      <c r="BA7" t="str">
        <f ca="1"/>
        <v>Not Binding</v>
      </c>
      <c r="BB7" t="str">
        <f ca="1"/>
        <v>Not Binding</v>
      </c>
      <c r="BC7" t="str">
        <f ca="1"/>
        <v>Not Binding</v>
      </c>
      <c r="BD7" t="str">
        <f ca="1"/>
        <v>Not Binding</v>
      </c>
      <c r="BE7" t="str">
        <f ca="1"/>
        <v>Not Binding</v>
      </c>
      <c r="BF7" t="str">
        <f ca="1"/>
        <v>Not Binding</v>
      </c>
      <c r="BG7" t="str">
        <f ca="1"/>
        <v>Not Binding</v>
      </c>
      <c r="BH7" t="str">
        <f ca="1"/>
        <v>Not Binding</v>
      </c>
      <c r="BI7" t="str">
        <f ca="1"/>
        <v>Not Binding</v>
      </c>
      <c r="BJ7" t="str">
        <f ca="1"/>
        <v>Not Binding</v>
      </c>
      <c r="BK7" t="str">
        <f ca="1"/>
        <v>Not Binding</v>
      </c>
      <c r="BL7" t="str">
        <f ca="1"/>
        <v>Not Binding</v>
      </c>
      <c r="BM7" t="str">
        <f ca="1"/>
        <v>Not Binding</v>
      </c>
      <c r="BN7" t="str">
        <f ca="1"/>
        <v>Not Binding</v>
      </c>
      <c r="BO7" t="str">
        <f ca="1"/>
        <v>Not Binding</v>
      </c>
      <c r="BP7" t="str">
        <f ca="1"/>
        <v>Not Binding</v>
      </c>
      <c r="BQ7" t="str">
        <f ca="1"/>
        <v>Not Binding</v>
      </c>
      <c r="BR7" t="str">
        <f ca="1"/>
        <v>Not Binding</v>
      </c>
      <c r="BS7" t="str">
        <f ca="1"/>
        <v>Not Binding</v>
      </c>
      <c r="BT7" t="str">
        <f ca="1"/>
        <v>Not Binding</v>
      </c>
      <c r="BU7" t="str">
        <f ca="1"/>
        <v>Not Binding</v>
      </c>
      <c r="BV7" t="str">
        <f ca="1"/>
        <v>Not Binding</v>
      </c>
      <c r="BW7" t="str">
        <f ca="1"/>
        <v>Not Binding</v>
      </c>
      <c r="BX7" t="str">
        <f ca="1"/>
        <v>Not Binding</v>
      </c>
      <c r="BY7" t="str">
        <f ca="1"/>
        <v>Not Binding</v>
      </c>
      <c r="BZ7" t="str">
        <f ca="1"/>
        <v>Not Binding</v>
      </c>
      <c r="CA7" t="str">
        <f ca="1"/>
        <v>Not Binding</v>
      </c>
      <c r="CB7" t="str">
        <f ca="1"/>
        <v>Not Binding</v>
      </c>
      <c r="CC7" t="str">
        <f ca="1"/>
        <v>Not Binding</v>
      </c>
      <c r="CD7" t="str">
        <f ca="1"/>
        <v>Not Binding</v>
      </c>
      <c r="CE7" t="str">
        <f ca="1"/>
        <v>Not Binding</v>
      </c>
      <c r="CF7" t="str">
        <f ca="1"/>
        <v>Not Binding</v>
      </c>
      <c r="CG7" t="str">
        <f ca="1"/>
        <v>Not Binding</v>
      </c>
      <c r="CH7" t="str">
        <f ca="1"/>
        <v>Not Binding</v>
      </c>
      <c r="CI7" t="str">
        <f ca="1"/>
        <v>Not Binding</v>
      </c>
      <c r="CJ7" t="str">
        <f ca="1"/>
        <v>Not Binding</v>
      </c>
      <c r="CK7" t="str">
        <f ca="1"/>
        <v>Not Binding</v>
      </c>
      <c r="CL7" t="str">
        <f ca="1"/>
        <v>Not Binding</v>
      </c>
      <c r="CM7" t="str">
        <f ca="1"/>
        <v>Not Binding</v>
      </c>
      <c r="CN7" t="str">
        <f ca="1"/>
        <v>Not Binding</v>
      </c>
      <c r="CO7" t="str">
        <f ca="1"/>
        <v>Not Binding</v>
      </c>
      <c r="CP7" t="str">
        <f ca="1"/>
        <v>Not Binding</v>
      </c>
      <c r="CQ7" t="str">
        <f ca="1"/>
        <v>Binding</v>
      </c>
      <c r="CR7" t="str">
        <f ca="1"/>
        <v>Not Binding</v>
      </c>
      <c r="CS7" t="str">
        <f ca="1"/>
        <v>Not Binding</v>
      </c>
      <c r="CT7" s="41" t="s">
        <v>4213</v>
      </c>
    </row>
    <row r="8" spans="1:98" x14ac:dyDescent="0.25">
      <c r="A8" t="s">
        <v>4218</v>
      </c>
      <c r="B8" t="str" cm="1">
        <f t="array" ref="B8:CS8">TRANSPOSE(Tabelle19[Binding/Non-Binding])</f>
        <v>Not Binding</v>
      </c>
      <c r="C8" t="str">
        <v>Not Binding</v>
      </c>
      <c r="D8" t="str">
        <v>Not Binding</v>
      </c>
      <c r="E8" t="str">
        <v>Not Binding</v>
      </c>
      <c r="F8" t="str">
        <v>Not Binding</v>
      </c>
      <c r="G8" t="str">
        <v>Not Binding</v>
      </c>
      <c r="H8" t="str">
        <v>Not Binding</v>
      </c>
      <c r="I8" t="str">
        <v>Not Binding</v>
      </c>
      <c r="J8" t="str">
        <v>Not Binding</v>
      </c>
      <c r="K8" t="str">
        <v>Not Binding</v>
      </c>
      <c r="L8" t="str">
        <v>Not Binding</v>
      </c>
      <c r="M8" t="str">
        <v>Not Binding</v>
      </c>
      <c r="N8" t="str">
        <v>Not Binding</v>
      </c>
      <c r="O8" t="str">
        <v>Not Binding</v>
      </c>
      <c r="P8" t="str">
        <v>Not Binding</v>
      </c>
      <c r="Q8" t="str">
        <v>Not Binding</v>
      </c>
      <c r="R8" t="str">
        <v>Not Binding</v>
      </c>
      <c r="S8" t="str">
        <v>Not Binding</v>
      </c>
      <c r="T8" t="str">
        <v>Not Binding</v>
      </c>
      <c r="U8" t="str">
        <v>Not Binding</v>
      </c>
      <c r="V8" t="str">
        <v>Not Binding</v>
      </c>
      <c r="W8" t="str">
        <v>Not Binding</v>
      </c>
      <c r="X8" t="str">
        <v>Not Binding</v>
      </c>
      <c r="Y8" t="str">
        <v>Not Binding</v>
      </c>
      <c r="Z8" t="str">
        <v>Not Binding</v>
      </c>
      <c r="AA8" t="str">
        <v>Not Binding</v>
      </c>
      <c r="AB8" t="str">
        <v>Not Binding</v>
      </c>
      <c r="AC8" t="str">
        <v>Not Binding</v>
      </c>
      <c r="AD8" t="str">
        <v>Not Binding</v>
      </c>
      <c r="AE8" t="str">
        <v>Not Binding</v>
      </c>
      <c r="AF8" t="str">
        <v>Not Binding</v>
      </c>
      <c r="AG8" t="str">
        <v>Not Binding</v>
      </c>
      <c r="AH8" t="str">
        <v>Not Binding</v>
      </c>
      <c r="AI8" t="str">
        <v>Not Binding</v>
      </c>
      <c r="AJ8" t="str">
        <v>Not Binding</v>
      </c>
      <c r="AK8" t="str">
        <v>Not Binding</v>
      </c>
      <c r="AL8" t="str">
        <v>Not Binding</v>
      </c>
      <c r="AM8" t="str">
        <v>Not Binding</v>
      </c>
      <c r="AN8" t="str">
        <v>Not Binding</v>
      </c>
      <c r="AO8" t="str">
        <v>Not Binding</v>
      </c>
      <c r="AP8" t="str">
        <v>Not Binding</v>
      </c>
      <c r="AQ8" t="str">
        <v>Not Binding</v>
      </c>
      <c r="AR8" t="str">
        <v>Not Binding</v>
      </c>
      <c r="AS8" t="str">
        <v>Not Binding</v>
      </c>
      <c r="AT8" t="str">
        <v>Not Binding</v>
      </c>
      <c r="AU8" t="str">
        <v>Not Binding</v>
      </c>
      <c r="AV8" t="str">
        <v>Not Binding</v>
      </c>
      <c r="AW8" t="str">
        <v>Not Binding</v>
      </c>
      <c r="AX8" t="str">
        <v>Not Binding</v>
      </c>
      <c r="AY8" t="str">
        <v>Not Binding</v>
      </c>
      <c r="AZ8" t="str">
        <v>Not Binding</v>
      </c>
      <c r="BA8" t="str">
        <v>Not Binding</v>
      </c>
      <c r="BB8" t="str">
        <v>Not Binding</v>
      </c>
      <c r="BC8" t="str">
        <v>Not Binding</v>
      </c>
      <c r="BD8" t="str">
        <v>Not Binding</v>
      </c>
      <c r="BE8" t="str">
        <v>Not Binding</v>
      </c>
      <c r="BF8" t="str">
        <v>Not Binding</v>
      </c>
      <c r="BG8" t="str">
        <v>Not Binding</v>
      </c>
      <c r="BH8" t="str">
        <v>Not Binding</v>
      </c>
      <c r="BI8" t="str">
        <v>Not Binding</v>
      </c>
      <c r="BJ8" t="str">
        <v>Not Binding</v>
      </c>
      <c r="BK8" t="str">
        <v>Not Binding</v>
      </c>
      <c r="BL8" t="str">
        <v>Not Binding</v>
      </c>
      <c r="BM8" t="str">
        <v>Not Binding</v>
      </c>
      <c r="BN8" t="str">
        <v>Not Binding</v>
      </c>
      <c r="BO8" t="str">
        <v>Not Binding</v>
      </c>
      <c r="BP8" t="str">
        <v>Not Binding</v>
      </c>
      <c r="BQ8" t="str">
        <v>Not Binding</v>
      </c>
      <c r="BR8" t="str">
        <v>Not Binding</v>
      </c>
      <c r="BS8" t="str">
        <v>Not Binding</v>
      </c>
      <c r="BT8" t="str">
        <v>Not Binding</v>
      </c>
      <c r="BU8" t="str">
        <v>Not Binding</v>
      </c>
      <c r="BV8" t="str">
        <v>Not Binding</v>
      </c>
      <c r="BW8" t="str">
        <v>Not Binding</v>
      </c>
      <c r="BX8" t="str">
        <v>Not Binding</v>
      </c>
      <c r="BY8" t="str">
        <v>Not Binding</v>
      </c>
      <c r="BZ8" t="str">
        <v>Not Binding</v>
      </c>
      <c r="CA8" t="str">
        <v>Not Binding</v>
      </c>
      <c r="CB8" t="str">
        <v>Not Binding</v>
      </c>
      <c r="CC8" t="str">
        <v>Not Binding</v>
      </c>
      <c r="CD8" t="str">
        <v>Not Binding</v>
      </c>
      <c r="CE8" t="str">
        <v>Not Binding</v>
      </c>
      <c r="CF8" t="str">
        <v>Not Binding</v>
      </c>
      <c r="CG8" t="str">
        <v>Not Binding</v>
      </c>
      <c r="CH8" t="str">
        <v>Not Binding</v>
      </c>
      <c r="CI8" t="str">
        <v>Not Binding</v>
      </c>
      <c r="CJ8" t="str">
        <v>Not Binding</v>
      </c>
      <c r="CK8" t="str">
        <v>Not Binding</v>
      </c>
      <c r="CL8" t="str">
        <v>Not Binding</v>
      </c>
      <c r="CM8" t="str">
        <v>Not Binding</v>
      </c>
      <c r="CN8" t="str">
        <v>Not Binding</v>
      </c>
      <c r="CO8" t="str">
        <v>Not Binding</v>
      </c>
      <c r="CP8" t="str">
        <v>Not Binding</v>
      </c>
      <c r="CQ8" t="str">
        <v>Not Binding</v>
      </c>
      <c r="CR8" t="str">
        <v>Not Binding</v>
      </c>
      <c r="CS8" t="str">
        <v>Not Binding</v>
      </c>
      <c r="CT8" s="41" t="s">
        <v>4213</v>
      </c>
    </row>
    <row r="9" spans="1:98" x14ac:dyDescent="0.25">
      <c r="A9" t="s">
        <v>4219</v>
      </c>
      <c r="B9" t="str" cm="1">
        <f t="array" ref="B9:CS9">TRANSPOSE(Tabelle110[Binding/Non-Binding])</f>
        <v>Not Binding</v>
      </c>
      <c r="C9" t="str">
        <v>Not Binding</v>
      </c>
      <c r="D9" t="str">
        <v>Not Binding</v>
      </c>
      <c r="E9" t="str">
        <v>Not Binding</v>
      </c>
      <c r="F9" t="str">
        <v>Not Binding</v>
      </c>
      <c r="G9" t="str">
        <v>Not Binding</v>
      </c>
      <c r="H9" t="str">
        <v>Not Binding</v>
      </c>
      <c r="I9" t="str">
        <v>Not Binding</v>
      </c>
      <c r="J9" t="str">
        <v>Not Binding</v>
      </c>
      <c r="K9" t="str">
        <v>Not Binding</v>
      </c>
      <c r="L9" t="str">
        <v>Not Binding</v>
      </c>
      <c r="M9" t="str">
        <v>Not Binding</v>
      </c>
      <c r="N9" t="str">
        <v>Not Binding</v>
      </c>
      <c r="O9" t="str">
        <v>Not Binding</v>
      </c>
      <c r="P9" t="str">
        <v>Not Binding</v>
      </c>
      <c r="Q9" t="str">
        <v>Not Binding</v>
      </c>
      <c r="R9" t="str">
        <v>Not Binding</v>
      </c>
      <c r="S9" t="str">
        <v>Not Binding</v>
      </c>
      <c r="T9" t="str">
        <v>Not Binding</v>
      </c>
      <c r="U9" t="str">
        <v>Not Binding</v>
      </c>
      <c r="V9" t="str">
        <v>Not Binding</v>
      </c>
      <c r="W9" t="str">
        <v>Not Binding</v>
      </c>
      <c r="X9" t="str">
        <v>Not Binding</v>
      </c>
      <c r="Y9" t="str">
        <v>Not Binding</v>
      </c>
      <c r="Z9" t="str">
        <v>Not Binding</v>
      </c>
      <c r="AA9" t="str">
        <v>Not Binding</v>
      </c>
      <c r="AB9" t="str">
        <v>Not Binding</v>
      </c>
      <c r="AC9" t="str">
        <v>Not Binding</v>
      </c>
      <c r="AD9" t="str">
        <v>Not Binding</v>
      </c>
      <c r="AE9" t="str">
        <v>Not Binding</v>
      </c>
      <c r="AF9" t="str">
        <v>Not Binding</v>
      </c>
      <c r="AG9" t="str">
        <v>Not Binding</v>
      </c>
      <c r="AH9" t="str">
        <v>Not Binding</v>
      </c>
      <c r="AI9" t="str">
        <v>Not Binding</v>
      </c>
      <c r="AJ9" t="str">
        <v>Not Binding</v>
      </c>
      <c r="AK9" t="str">
        <v>Not Binding</v>
      </c>
      <c r="AL9" t="str">
        <v>Not Binding</v>
      </c>
      <c r="AM9" t="str">
        <v>Not Binding</v>
      </c>
      <c r="AN9" t="str">
        <v>Not Binding</v>
      </c>
      <c r="AO9" t="str">
        <v>Not Binding</v>
      </c>
      <c r="AP9" t="str">
        <v>Not Binding</v>
      </c>
      <c r="AQ9" t="str">
        <v>Not Binding</v>
      </c>
      <c r="AR9" t="str">
        <v>Not Binding</v>
      </c>
      <c r="AS9" t="str">
        <v>Not Binding</v>
      </c>
      <c r="AT9" t="str">
        <v>Not Binding</v>
      </c>
      <c r="AU9" t="str">
        <v>Not Binding</v>
      </c>
      <c r="AV9" t="str">
        <v>Not Binding</v>
      </c>
      <c r="AW9" t="str">
        <v>Not Binding</v>
      </c>
      <c r="AX9" t="str">
        <v>Not Binding</v>
      </c>
      <c r="AY9" t="str">
        <v>Not Binding</v>
      </c>
      <c r="AZ9" t="str">
        <v>Not Binding</v>
      </c>
      <c r="BA9" t="str">
        <v>Not Binding</v>
      </c>
      <c r="BB9" t="str">
        <v>Not Binding</v>
      </c>
      <c r="BC9" t="str">
        <v>Not Binding</v>
      </c>
      <c r="BD9" t="str">
        <v>Not Binding</v>
      </c>
      <c r="BE9" t="str">
        <v>Not Binding</v>
      </c>
      <c r="BF9" t="str">
        <v>Not Binding</v>
      </c>
      <c r="BG9" t="str">
        <v>Not Binding</v>
      </c>
      <c r="BH9" t="str">
        <v>Not Binding</v>
      </c>
      <c r="BI9" t="str">
        <v>Not Binding</v>
      </c>
      <c r="BJ9" t="str">
        <v>Not Binding</v>
      </c>
      <c r="BK9" t="str">
        <v>Not Binding</v>
      </c>
      <c r="BL9" t="str">
        <v>Not Binding</v>
      </c>
      <c r="BM9" t="str">
        <v>Not Binding</v>
      </c>
      <c r="BN9" t="str">
        <v>Not Binding</v>
      </c>
      <c r="BO9" t="str">
        <v>Not Binding</v>
      </c>
      <c r="BP9" t="str">
        <v>Not Binding</v>
      </c>
      <c r="BQ9" t="str">
        <v>Not Binding</v>
      </c>
      <c r="BR9" t="str">
        <v>Not Binding</v>
      </c>
      <c r="BS9" t="str">
        <v>Not Binding</v>
      </c>
      <c r="BT9" t="str">
        <v>Not Binding</v>
      </c>
      <c r="BU9" t="str">
        <v>Not Binding</v>
      </c>
      <c r="BV9" t="str">
        <v>Not Binding</v>
      </c>
      <c r="BW9" t="str">
        <v>Not Binding</v>
      </c>
      <c r="BX9" t="str">
        <v>Not Binding</v>
      </c>
      <c r="BY9" t="str">
        <v>Not Binding</v>
      </c>
      <c r="BZ9" t="str">
        <v>Not Binding</v>
      </c>
      <c r="CA9" t="str">
        <v>Not Binding</v>
      </c>
      <c r="CB9" t="str">
        <v>Not Binding</v>
      </c>
      <c r="CC9" t="str">
        <v>Not Binding</v>
      </c>
      <c r="CD9" t="str">
        <v>Not Binding</v>
      </c>
      <c r="CE9" t="str">
        <v>Not Binding</v>
      </c>
      <c r="CF9" t="str">
        <v>Not Binding</v>
      </c>
      <c r="CG9" t="str">
        <v>Not Binding</v>
      </c>
      <c r="CH9" t="str">
        <v>Not Binding</v>
      </c>
      <c r="CI9" t="str">
        <v>Not Binding</v>
      </c>
      <c r="CJ9" t="str">
        <v>Not Binding</v>
      </c>
      <c r="CK9" t="str">
        <v>Not Binding</v>
      </c>
      <c r="CL9" t="str">
        <v>Not Binding</v>
      </c>
      <c r="CM9" t="str">
        <v>Not Binding</v>
      </c>
      <c r="CN9" t="str">
        <v>Not Binding</v>
      </c>
      <c r="CO9" t="str">
        <v>Not Binding</v>
      </c>
      <c r="CP9" t="str">
        <v>Not Binding</v>
      </c>
      <c r="CQ9" t="str">
        <v>Not Binding</v>
      </c>
      <c r="CR9" t="str">
        <v>Not Binding</v>
      </c>
      <c r="CS9" t="str">
        <v>Not Binding</v>
      </c>
      <c r="CT9" s="41" t="s">
        <v>4213</v>
      </c>
    </row>
    <row r="10" spans="1:98" x14ac:dyDescent="0.25">
      <c r="A10" t="s">
        <v>4220</v>
      </c>
      <c r="B10" t="str" cm="1">
        <f t="array" ref="B10:CS10">TRANSPOSE(Tabelle111[Binding/Non-Binding])</f>
        <v>Not Binding</v>
      </c>
      <c r="C10" t="str">
        <v>Not Binding</v>
      </c>
      <c r="D10" t="str">
        <v>Not Binding</v>
      </c>
      <c r="E10" t="str">
        <v>Not Binding</v>
      </c>
      <c r="F10" t="str">
        <v>Not Binding</v>
      </c>
      <c r="G10" t="str">
        <v>Not Binding</v>
      </c>
      <c r="H10" t="str">
        <v>Not Binding</v>
      </c>
      <c r="I10" t="str">
        <v>Not Binding</v>
      </c>
      <c r="J10" t="str">
        <v>Not Binding</v>
      </c>
      <c r="K10" t="str">
        <v>Not Binding</v>
      </c>
      <c r="L10" t="str">
        <v>Not Binding</v>
      </c>
      <c r="M10" t="str">
        <v>Not Binding</v>
      </c>
      <c r="N10" t="str">
        <v>Not Binding</v>
      </c>
      <c r="O10" t="str">
        <v>Not Binding</v>
      </c>
      <c r="P10" t="str">
        <v>Not Binding</v>
      </c>
      <c r="Q10" t="str">
        <v>Not Binding</v>
      </c>
      <c r="R10" t="str">
        <v>Not Binding</v>
      </c>
      <c r="S10" t="str">
        <v>Not Binding</v>
      </c>
      <c r="T10" t="str">
        <v>Not Binding</v>
      </c>
      <c r="U10" t="str">
        <v>Not Binding</v>
      </c>
      <c r="V10" t="str">
        <v>Not Binding</v>
      </c>
      <c r="W10" t="str">
        <v>Not Binding</v>
      </c>
      <c r="X10" t="str">
        <v>Not Binding</v>
      </c>
      <c r="Y10" t="str">
        <v>Not Binding</v>
      </c>
      <c r="Z10" t="str">
        <v>Not Binding</v>
      </c>
      <c r="AA10" t="str">
        <v>Not Binding</v>
      </c>
      <c r="AB10" t="str">
        <v>Not Binding</v>
      </c>
      <c r="AC10" t="str">
        <v>Not Binding</v>
      </c>
      <c r="AD10" t="str">
        <v>Not Binding</v>
      </c>
      <c r="AE10" t="str">
        <v>Not Binding</v>
      </c>
      <c r="AF10" t="str">
        <v>Not Binding</v>
      </c>
      <c r="AG10" t="str">
        <v>Not Binding</v>
      </c>
      <c r="AH10" t="str">
        <v>Not Binding</v>
      </c>
      <c r="AI10" t="str">
        <v>Not Binding</v>
      </c>
      <c r="AJ10" t="str">
        <v>Not Binding</v>
      </c>
      <c r="AK10" t="str">
        <v>Not Binding</v>
      </c>
      <c r="AL10" t="str">
        <v>Not Binding</v>
      </c>
      <c r="AM10" t="str">
        <v>Not Binding</v>
      </c>
      <c r="AN10" t="str">
        <v>Not Binding</v>
      </c>
      <c r="AO10" t="str">
        <v>Not Binding</v>
      </c>
      <c r="AP10" t="str">
        <v>Not Binding</v>
      </c>
      <c r="AQ10" t="str">
        <v>Not Binding</v>
      </c>
      <c r="AR10" t="str">
        <v>Not Binding</v>
      </c>
      <c r="AS10" t="str">
        <v>Not Binding</v>
      </c>
      <c r="AT10" t="str">
        <v>Not Binding</v>
      </c>
      <c r="AU10" t="str">
        <v>Not Binding</v>
      </c>
      <c r="AV10" t="str">
        <v>Not Binding</v>
      </c>
      <c r="AW10" t="str">
        <v>Not Binding</v>
      </c>
      <c r="AX10" t="str">
        <v>Not Binding</v>
      </c>
      <c r="AY10" t="str">
        <v>Not Binding</v>
      </c>
      <c r="AZ10" t="str">
        <v>Not Binding</v>
      </c>
      <c r="BA10" t="str">
        <v>Not Binding</v>
      </c>
      <c r="BB10" t="str">
        <v>Not Binding</v>
      </c>
      <c r="BC10" t="str">
        <v>Not Binding</v>
      </c>
      <c r="BD10" t="str">
        <v>Not Binding</v>
      </c>
      <c r="BE10" t="str">
        <v>Not Binding</v>
      </c>
      <c r="BF10" t="str">
        <v>Not Binding</v>
      </c>
      <c r="BG10" t="str">
        <v>Not Binding</v>
      </c>
      <c r="BH10" t="str">
        <v>Not Binding</v>
      </c>
      <c r="BI10" t="str">
        <v>Not Binding</v>
      </c>
      <c r="BJ10" t="str">
        <v>Not Binding</v>
      </c>
      <c r="BK10" t="str">
        <v>Not Binding</v>
      </c>
      <c r="BL10" t="str">
        <v>Not Binding</v>
      </c>
      <c r="BM10" t="str">
        <v>Not Binding</v>
      </c>
      <c r="BN10" t="str">
        <v>Not Binding</v>
      </c>
      <c r="BO10" t="str">
        <v>Not Binding</v>
      </c>
      <c r="BP10" t="str">
        <v>Not Binding</v>
      </c>
      <c r="BQ10" t="str">
        <v>Not Binding</v>
      </c>
      <c r="BR10" t="str">
        <v>Not Binding</v>
      </c>
      <c r="BS10" t="str">
        <v>Not Binding</v>
      </c>
      <c r="BT10" t="str">
        <v>Not Binding</v>
      </c>
      <c r="BU10" t="str">
        <v>Not Binding</v>
      </c>
      <c r="BV10" t="str">
        <v>Not Binding</v>
      </c>
      <c r="BW10" t="str">
        <v>Not Binding</v>
      </c>
      <c r="BX10" t="str">
        <v>Not Binding</v>
      </c>
      <c r="BY10" t="str">
        <v>Not Binding</v>
      </c>
      <c r="BZ10" t="str">
        <v>Not Binding</v>
      </c>
      <c r="CA10" t="str">
        <v>Not Binding</v>
      </c>
      <c r="CB10" t="str">
        <v>Not Binding</v>
      </c>
      <c r="CC10" t="str">
        <v>Not Binding</v>
      </c>
      <c r="CD10" t="str">
        <v>Not Binding</v>
      </c>
      <c r="CE10" t="str">
        <v>Not Binding</v>
      </c>
      <c r="CF10" t="str">
        <v>Not Binding</v>
      </c>
      <c r="CG10" t="str">
        <v>Not Binding</v>
      </c>
      <c r="CH10" t="str">
        <v>Not Binding</v>
      </c>
      <c r="CI10" t="str">
        <v>Not Binding</v>
      </c>
      <c r="CJ10" t="str">
        <v>Not Binding</v>
      </c>
      <c r="CK10" t="str">
        <v>Not Binding</v>
      </c>
      <c r="CL10" t="str">
        <v>Not Binding</v>
      </c>
      <c r="CM10" t="str">
        <v>Not Binding</v>
      </c>
      <c r="CN10" t="str">
        <v>Not Binding</v>
      </c>
      <c r="CO10" t="str">
        <v>Not Binding</v>
      </c>
      <c r="CP10" t="str">
        <v>Not Binding</v>
      </c>
      <c r="CQ10" t="str">
        <v>Not Binding</v>
      </c>
      <c r="CR10" t="str">
        <v>Not Binding</v>
      </c>
      <c r="CS10" t="str">
        <v>Not Binding</v>
      </c>
      <c r="CT10" s="41" t="s">
        <v>4213</v>
      </c>
    </row>
  </sheetData>
  <sheetProtection algorithmName="SHA-512" hashValue="FwQ4wqsDDyokmBacKVvhfmvFECmbcuxQAjq1YFD1StSTPixNDeGggIMqdx+kPOHetLXwmdM9+o4yKGIgs1SdKA==" saltValue="Orw9j0nbt9omv8HgvOKs5g==" spinCount="100000" sheet="1" objects="1" scenarios="1"/>
  <mergeCells count="1">
    <mergeCell ref="A1:E1"/>
  </mergeCells>
  <conditionalFormatting sqref="A1:XFD1048576">
    <cfRule type="containsText" dxfId="62" priority="1" operator="containsText" text="Aggregate">
      <formula>NOT(ISERROR(SEARCH("Aggregate",A1)))</formula>
    </cfRule>
    <cfRule type="containsText" dxfId="61" priority="2" operator="containsText" text="Ambiguous">
      <formula>NOT(ISERROR(SEARCH("Ambiguous",A1)))</formula>
    </cfRule>
    <cfRule type="containsText" dxfId="60" priority="3" operator="containsText" text="Unknown">
      <formula>NOT(ISERROR(SEARCH("Unknown",A1)))</formula>
    </cfRule>
    <cfRule type="containsText" dxfId="59" priority="4" operator="containsText" text="Not*">
      <formula>NOT(ISERROR(SEARCH("Not*",A1)))</formula>
    </cfRule>
    <cfRule type="containsText" dxfId="58" priority="5" operator="containsText" text="Binding">
      <formula>NOT(ISERROR(SEARCH("Binding",A1)))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97"/>
  <sheetViews>
    <sheetView workbookViewId="0">
      <selection activeCell="K2" sqref="K2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3" max="3" width="11.425781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40.5703125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  <col min="12" max="12" width="19.28515625" customWidth="1"/>
  </cols>
  <sheetData>
    <row r="1" spans="1:11" ht="25.9" customHeight="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8" t="s">
        <v>2562</v>
      </c>
      <c r="K1" t="s">
        <v>4099</v>
      </c>
    </row>
    <row r="2" spans="1:11" ht="120" customHeight="1" x14ac:dyDescent="0.25">
      <c r="A2" s="2">
        <v>83</v>
      </c>
      <c r="B2" s="2" t="s">
        <v>19</v>
      </c>
      <c r="C2" s="3"/>
      <c r="D2" s="2" t="s">
        <v>336</v>
      </c>
      <c r="E2" s="2" t="s">
        <v>337</v>
      </c>
      <c r="F2" s="2" t="s">
        <v>384</v>
      </c>
      <c r="G2" s="2" t="s">
        <v>338</v>
      </c>
      <c r="H2" s="4" t="s">
        <v>339</v>
      </c>
      <c r="I2" s="9" t="s">
        <v>3330</v>
      </c>
      <c r="J2" s="7" t="s">
        <v>3267</v>
      </c>
      <c r="K2" s="11" t="str">
        <f>IF((VLOOKUP(I2,Summary!A:L,12,0))="-","Not Binding",VLOOKUP(I2,Summary!A:L,12,0))</f>
        <v>Not Binding</v>
      </c>
    </row>
    <row r="3" spans="1:11" ht="120" customHeight="1" x14ac:dyDescent="0.25">
      <c r="A3" s="2">
        <v>82</v>
      </c>
      <c r="B3" s="2" t="s">
        <v>9</v>
      </c>
      <c r="C3" s="3"/>
      <c r="D3" s="2" t="s">
        <v>332</v>
      </c>
      <c r="E3" s="2" t="s">
        <v>333</v>
      </c>
      <c r="F3" s="2" t="s">
        <v>12</v>
      </c>
      <c r="G3" s="2" t="s">
        <v>334</v>
      </c>
      <c r="H3" s="4" t="s">
        <v>335</v>
      </c>
      <c r="I3" s="9" t="s">
        <v>3331</v>
      </c>
      <c r="J3" s="7" t="s">
        <v>2987</v>
      </c>
      <c r="K3" s="11" t="str">
        <f>IF((VLOOKUP(I3,Summary!A:L,12,0))="-","Not Binding",VLOOKUP(I3,Summary!A:L,12,0))</f>
        <v>Not Binding</v>
      </c>
    </row>
    <row r="4" spans="1:11" ht="120" customHeight="1" x14ac:dyDescent="0.25">
      <c r="A4" s="2">
        <v>81</v>
      </c>
      <c r="B4" s="2" t="s">
        <v>19</v>
      </c>
      <c r="C4" s="3"/>
      <c r="D4" s="2" t="s">
        <v>328</v>
      </c>
      <c r="E4" s="2" t="s">
        <v>329</v>
      </c>
      <c r="F4" s="2" t="s">
        <v>384</v>
      </c>
      <c r="G4" s="2" t="s">
        <v>330</v>
      </c>
      <c r="H4" s="4" t="s">
        <v>331</v>
      </c>
      <c r="I4" s="9" t="s">
        <v>3332</v>
      </c>
      <c r="J4" s="7" t="s">
        <v>3202</v>
      </c>
      <c r="K4" s="11" t="str">
        <f>IF((VLOOKUP(I4,Summary!A:L,12,0))="-","Not Binding",VLOOKUP(I4,Summary!A:L,12,0))</f>
        <v>Not Binding</v>
      </c>
    </row>
    <row r="5" spans="1:11" ht="120" customHeight="1" x14ac:dyDescent="0.25">
      <c r="A5" s="2">
        <v>79</v>
      </c>
      <c r="B5" s="2" t="s">
        <v>9</v>
      </c>
      <c r="C5" s="3"/>
      <c r="D5" s="2" t="s">
        <v>216</v>
      </c>
      <c r="E5" s="2" t="s">
        <v>217</v>
      </c>
      <c r="F5" s="2" t="s">
        <v>26</v>
      </c>
      <c r="G5" s="2" t="s">
        <v>322</v>
      </c>
      <c r="H5" s="4" t="s">
        <v>323</v>
      </c>
      <c r="I5" s="9" t="s">
        <v>3333</v>
      </c>
      <c r="J5" s="7" t="s">
        <v>3191</v>
      </c>
      <c r="K5" s="11" t="str">
        <f>IF((VLOOKUP(I5,Summary!A:L,12,0))="-","Not Binding",VLOOKUP(I5,Summary!A:L,12,0))</f>
        <v>Not Binding</v>
      </c>
    </row>
    <row r="6" spans="1:11" ht="120" customHeight="1" x14ac:dyDescent="0.25">
      <c r="A6" s="2">
        <v>77</v>
      </c>
      <c r="B6" s="2" t="s">
        <v>19</v>
      </c>
      <c r="C6" s="3"/>
      <c r="D6" s="2" t="s">
        <v>314</v>
      </c>
      <c r="E6" s="2" t="s">
        <v>315</v>
      </c>
      <c r="F6" s="2" t="s">
        <v>384</v>
      </c>
      <c r="G6" s="2" t="s">
        <v>316</v>
      </c>
      <c r="H6" s="4" t="s">
        <v>317</v>
      </c>
      <c r="I6" s="9" t="s">
        <v>3334</v>
      </c>
      <c r="J6" s="7" t="s">
        <v>3065</v>
      </c>
      <c r="K6" s="11" t="str">
        <f>IF((VLOOKUP(I6,Summary!A:L,12,0))="-","Not Binding",VLOOKUP(I6,Summary!A:L,12,0))</f>
        <v>Not Binding</v>
      </c>
    </row>
    <row r="7" spans="1:11" ht="120" customHeight="1" x14ac:dyDescent="0.25">
      <c r="A7" s="2">
        <v>74</v>
      </c>
      <c r="B7" s="2" t="s">
        <v>9</v>
      </c>
      <c r="C7" s="3"/>
      <c r="D7" s="2" t="s">
        <v>302</v>
      </c>
      <c r="E7" s="2" t="s">
        <v>303</v>
      </c>
      <c r="F7" s="2" t="s">
        <v>385</v>
      </c>
      <c r="G7" s="2" t="s">
        <v>304</v>
      </c>
      <c r="H7" s="4" t="s">
        <v>305</v>
      </c>
      <c r="I7" s="9" t="s">
        <v>3335</v>
      </c>
      <c r="J7" s="7" t="s">
        <v>3011</v>
      </c>
      <c r="K7" s="11" t="str">
        <f>IF((VLOOKUP(I7,Summary!A:L,12,0))="-","Not Binding",VLOOKUP(I7,Summary!A:L,12,0))</f>
        <v>Not Binding</v>
      </c>
    </row>
    <row r="8" spans="1:11" ht="120" customHeight="1" x14ac:dyDescent="0.25">
      <c r="A8" s="2">
        <v>71</v>
      </c>
      <c r="B8" s="2" t="s">
        <v>9</v>
      </c>
      <c r="C8" s="3"/>
      <c r="D8" s="2" t="s">
        <v>290</v>
      </c>
      <c r="E8" s="2" t="s">
        <v>291</v>
      </c>
      <c r="F8" s="2" t="s">
        <v>26</v>
      </c>
      <c r="G8" s="2" t="s">
        <v>292</v>
      </c>
      <c r="H8" s="4" t="s">
        <v>293</v>
      </c>
      <c r="I8" s="9" t="s">
        <v>3336</v>
      </c>
      <c r="J8" s="7" t="s">
        <v>3050</v>
      </c>
      <c r="K8" s="11" t="str">
        <f>IF((VLOOKUP(I8,Summary!A:L,12,0))="-","Not Binding",VLOOKUP(I8,Summary!A:L,12,0))</f>
        <v>Not Binding</v>
      </c>
    </row>
    <row r="9" spans="1:11" ht="120" customHeight="1" x14ac:dyDescent="0.25">
      <c r="A9" s="2">
        <v>67</v>
      </c>
      <c r="B9" s="2" t="s">
        <v>19</v>
      </c>
      <c r="C9" s="3"/>
      <c r="D9" s="2" t="s">
        <v>275</v>
      </c>
      <c r="E9" s="2" t="s">
        <v>268</v>
      </c>
      <c r="F9" s="2" t="s">
        <v>384</v>
      </c>
      <c r="G9" s="2" t="s">
        <v>276</v>
      </c>
      <c r="H9" s="4" t="s">
        <v>277</v>
      </c>
      <c r="I9" s="9" t="s">
        <v>3337</v>
      </c>
      <c r="J9" s="7" t="s">
        <v>3239</v>
      </c>
      <c r="K9" s="11" t="str">
        <f>IF((VLOOKUP(I9,Summary!A:L,12,0))="-","Not Binding",VLOOKUP(I9,Summary!A:L,12,0))</f>
        <v>Not Binding</v>
      </c>
    </row>
    <row r="10" spans="1:11" ht="120" customHeight="1" x14ac:dyDescent="0.25">
      <c r="A10" s="2">
        <v>63</v>
      </c>
      <c r="B10" s="2" t="s">
        <v>9</v>
      </c>
      <c r="C10" s="3"/>
      <c r="D10" s="2" t="s">
        <v>263</v>
      </c>
      <c r="E10" s="2" t="s">
        <v>264</v>
      </c>
      <c r="F10" s="2" t="s">
        <v>26</v>
      </c>
      <c r="G10" s="2" t="s">
        <v>265</v>
      </c>
      <c r="H10" s="4" t="s">
        <v>266</v>
      </c>
      <c r="I10" s="9" t="s">
        <v>3338</v>
      </c>
      <c r="J10" s="7" t="s">
        <v>2826</v>
      </c>
      <c r="K10" s="11" t="str">
        <f>IF((VLOOKUP(I10,Summary!A:L,12,0))="-","Not Binding",VLOOKUP(I10,Summary!A:L,12,0))</f>
        <v>Not Binding</v>
      </c>
    </row>
    <row r="11" spans="1:11" ht="120" customHeight="1" x14ac:dyDescent="0.25">
      <c r="A11" s="2">
        <v>95</v>
      </c>
      <c r="B11" s="2" t="s">
        <v>9</v>
      </c>
      <c r="C11" s="3"/>
      <c r="D11" s="2" t="s">
        <v>380</v>
      </c>
      <c r="E11" s="2" t="s">
        <v>381</v>
      </c>
      <c r="F11" s="2" t="s">
        <v>183</v>
      </c>
      <c r="G11" s="2" t="s">
        <v>382</v>
      </c>
      <c r="H11" s="4" t="s">
        <v>383</v>
      </c>
      <c r="I11" s="9" t="s">
        <v>3339</v>
      </c>
      <c r="J11" s="7" t="s">
        <v>3205</v>
      </c>
      <c r="K11" s="11" t="str">
        <f>IF((VLOOKUP(I11,Summary!A:L,12,0))="-","Not Binding",VLOOKUP(I11,Summary!A:L,12,0))</f>
        <v>Not Binding</v>
      </c>
    </row>
    <row r="12" spans="1:11" ht="120" customHeight="1" x14ac:dyDescent="0.25">
      <c r="A12" s="2">
        <v>94</v>
      </c>
      <c r="B12" s="2" t="s">
        <v>19</v>
      </c>
      <c r="C12" s="3"/>
      <c r="D12" s="2" t="s">
        <v>376</v>
      </c>
      <c r="E12" s="2" t="s">
        <v>377</v>
      </c>
      <c r="F12" s="2" t="s">
        <v>384</v>
      </c>
      <c r="G12" s="2" t="s">
        <v>378</v>
      </c>
      <c r="H12" s="4" t="s">
        <v>379</v>
      </c>
      <c r="I12" s="9" t="s">
        <v>3340</v>
      </c>
      <c r="J12" s="7" t="s">
        <v>3210</v>
      </c>
      <c r="K12" s="11" t="str">
        <f>IF((VLOOKUP(I12,Summary!A:L,12,0))="-","Not Binding",VLOOKUP(I12,Summary!A:L,12,0))</f>
        <v>Not Binding</v>
      </c>
    </row>
    <row r="13" spans="1:11" ht="120" customHeight="1" x14ac:dyDescent="0.25">
      <c r="A13" s="2">
        <v>93</v>
      </c>
      <c r="B13" s="2" t="s">
        <v>9</v>
      </c>
      <c r="C13" s="3"/>
      <c r="D13" s="2" t="s">
        <v>340</v>
      </c>
      <c r="E13" s="2" t="s">
        <v>341</v>
      </c>
      <c r="F13" s="2" t="s">
        <v>26</v>
      </c>
      <c r="G13" s="2" t="s">
        <v>374</v>
      </c>
      <c r="H13" s="4" t="s">
        <v>375</v>
      </c>
      <c r="I13" s="9" t="s">
        <v>3341</v>
      </c>
      <c r="J13" s="7" t="s">
        <v>2667</v>
      </c>
      <c r="K13" s="11" t="str">
        <f>IF((VLOOKUP(I13,Summary!A:L,12,0))="-","Not Binding",VLOOKUP(I13,Summary!A:L,12,0))</f>
        <v>Not Binding</v>
      </c>
    </row>
    <row r="14" spans="1:11" ht="120" customHeight="1" x14ac:dyDescent="0.25">
      <c r="A14" s="2">
        <v>35</v>
      </c>
      <c r="B14" s="2" t="s">
        <v>9</v>
      </c>
      <c r="C14" s="3"/>
      <c r="D14" s="2" t="s">
        <v>154</v>
      </c>
      <c r="E14" s="2" t="s">
        <v>155</v>
      </c>
      <c r="F14" s="2" t="s">
        <v>12</v>
      </c>
      <c r="G14" s="2" t="s">
        <v>156</v>
      </c>
      <c r="H14" s="4" t="s">
        <v>157</v>
      </c>
      <c r="I14" s="9" t="s">
        <v>3342</v>
      </c>
      <c r="J14" s="7" t="s">
        <v>2618</v>
      </c>
      <c r="K14" s="11" t="str">
        <f>IF((VLOOKUP(I14,Summary!A:L,12,0))="-","Not Binding",VLOOKUP(I14,Summary!A:L,12,0))</f>
        <v>Not Binding</v>
      </c>
    </row>
    <row r="15" spans="1:11" ht="120" customHeight="1" x14ac:dyDescent="0.25">
      <c r="A15" s="2">
        <v>34</v>
      </c>
      <c r="B15" s="2" t="s">
        <v>9</v>
      </c>
      <c r="C15" s="3"/>
      <c r="D15" s="2" t="s">
        <v>150</v>
      </c>
      <c r="E15" s="2" t="s">
        <v>151</v>
      </c>
      <c r="F15" s="2" t="s">
        <v>12</v>
      </c>
      <c r="G15" s="2" t="s">
        <v>152</v>
      </c>
      <c r="H15" s="4" t="s">
        <v>153</v>
      </c>
      <c r="I15" s="9" t="s">
        <v>3343</v>
      </c>
      <c r="J15" s="7" t="s">
        <v>3247</v>
      </c>
      <c r="K15" s="11" t="str">
        <f>IF((VLOOKUP(I15,Summary!A:L,12,0))="-","Not Binding",VLOOKUP(I15,Summary!A:L,12,0))</f>
        <v>Not Binding</v>
      </c>
    </row>
    <row r="16" spans="1:11" ht="120" customHeight="1" x14ac:dyDescent="0.25">
      <c r="A16" s="2">
        <v>33</v>
      </c>
      <c r="B16" s="2" t="s">
        <v>9</v>
      </c>
      <c r="C16" s="3"/>
      <c r="D16" s="2" t="s">
        <v>146</v>
      </c>
      <c r="E16" s="2" t="s">
        <v>147</v>
      </c>
      <c r="F16" s="2" t="s">
        <v>385</v>
      </c>
      <c r="G16" s="2" t="s">
        <v>148</v>
      </c>
      <c r="H16" s="4" t="s">
        <v>149</v>
      </c>
      <c r="I16" s="9" t="s">
        <v>3344</v>
      </c>
      <c r="J16" s="7" t="s">
        <v>2999</v>
      </c>
      <c r="K16" s="11" t="str">
        <f>IF((VLOOKUP(I16,Summary!A:L,12,0))="-","Not Binding",VLOOKUP(I16,Summary!A:L,12,0))</f>
        <v>Not Binding</v>
      </c>
    </row>
    <row r="17" spans="1:11" ht="120" customHeight="1" x14ac:dyDescent="0.25">
      <c r="A17" s="2">
        <v>31</v>
      </c>
      <c r="B17" s="2" t="s">
        <v>19</v>
      </c>
      <c r="C17" s="3"/>
      <c r="D17" s="2" t="s">
        <v>138</v>
      </c>
      <c r="E17" s="2" t="s">
        <v>139</v>
      </c>
      <c r="F17" s="2" t="s">
        <v>384</v>
      </c>
      <c r="G17" s="2" t="s">
        <v>140</v>
      </c>
      <c r="H17" s="4" t="s">
        <v>141</v>
      </c>
      <c r="I17" s="9" t="s">
        <v>3345</v>
      </c>
      <c r="J17" s="7" t="s">
        <v>3115</v>
      </c>
      <c r="K17" s="11" t="str">
        <f>IF((VLOOKUP(I17,Summary!A:L,12,0))="-","Not Binding",VLOOKUP(I17,Summary!A:L,12,0))</f>
        <v>Not Binding</v>
      </c>
    </row>
    <row r="18" spans="1:11" ht="120" customHeight="1" x14ac:dyDescent="0.25">
      <c r="A18" s="2">
        <v>29</v>
      </c>
      <c r="B18" s="2" t="s">
        <v>19</v>
      </c>
      <c r="C18" s="3"/>
      <c r="D18" s="2" t="s">
        <v>130</v>
      </c>
      <c r="E18" s="2" t="s">
        <v>131</v>
      </c>
      <c r="F18" s="2" t="s">
        <v>384</v>
      </c>
      <c r="G18" s="2" t="s">
        <v>132</v>
      </c>
      <c r="H18" s="4" t="s">
        <v>133</v>
      </c>
      <c r="I18" s="9" t="s">
        <v>3346</v>
      </c>
      <c r="J18" s="7" t="s">
        <v>3288</v>
      </c>
      <c r="K18" s="11" t="str">
        <f>IF((VLOOKUP(I18,Summary!A:L,12,0))="-","Not Binding",VLOOKUP(I18,Summary!A:L,12,0))</f>
        <v>Not Binding</v>
      </c>
    </row>
    <row r="19" spans="1:11" ht="120" customHeight="1" x14ac:dyDescent="0.25">
      <c r="A19" s="2">
        <v>26</v>
      </c>
      <c r="B19" s="2" t="s">
        <v>19</v>
      </c>
      <c r="C19" s="3"/>
      <c r="D19" s="2" t="s">
        <v>118</v>
      </c>
      <c r="E19" s="2" t="s">
        <v>119</v>
      </c>
      <c r="F19" s="2" t="s">
        <v>384</v>
      </c>
      <c r="G19" s="2" t="s">
        <v>120</v>
      </c>
      <c r="H19" s="4" t="s">
        <v>121</v>
      </c>
      <c r="I19" s="9" t="s">
        <v>3347</v>
      </c>
      <c r="J19" s="7" t="s">
        <v>3097</v>
      </c>
      <c r="K19" s="11" t="str">
        <f>IF((VLOOKUP(I19,Summary!A:L,12,0))="-","Not Binding",VLOOKUP(I19,Summary!A:L,12,0))</f>
        <v>Not Binding</v>
      </c>
    </row>
    <row r="20" spans="1:11" ht="120" customHeight="1" x14ac:dyDescent="0.25">
      <c r="A20" s="2">
        <v>23</v>
      </c>
      <c r="B20" s="2" t="s">
        <v>9</v>
      </c>
      <c r="C20" s="3"/>
      <c r="D20" s="2" t="s">
        <v>106</v>
      </c>
      <c r="E20" s="2" t="s">
        <v>107</v>
      </c>
      <c r="F20" s="2" t="s">
        <v>26</v>
      </c>
      <c r="G20" s="2" t="s">
        <v>108</v>
      </c>
      <c r="H20" s="4" t="s">
        <v>109</v>
      </c>
      <c r="I20" s="9" t="s">
        <v>3348</v>
      </c>
      <c r="J20" s="7" t="s">
        <v>2892</v>
      </c>
      <c r="K20" s="11" t="str">
        <f>IF((VLOOKUP(I20,Summary!A:L,12,0))="-","Not Binding",VLOOKUP(I20,Summary!A:L,12,0))</f>
        <v>Not Binding</v>
      </c>
    </row>
    <row r="21" spans="1:11" ht="120" customHeight="1" x14ac:dyDescent="0.25">
      <c r="A21" s="2">
        <v>19</v>
      </c>
      <c r="B21" s="2" t="s">
        <v>9</v>
      </c>
      <c r="C21" s="3"/>
      <c r="D21" s="2" t="s">
        <v>90</v>
      </c>
      <c r="E21" s="2" t="s">
        <v>91</v>
      </c>
      <c r="F21" s="2" t="s">
        <v>26</v>
      </c>
      <c r="G21" s="2" t="s">
        <v>92</v>
      </c>
      <c r="H21" s="4" t="s">
        <v>93</v>
      </c>
      <c r="I21" s="9" t="s">
        <v>3349</v>
      </c>
      <c r="J21" s="7" t="s">
        <v>2806</v>
      </c>
      <c r="K21" s="11" t="str">
        <f>IF((VLOOKUP(I21,Summary!A:L,12,0))="-","Not Binding",VLOOKUP(I21,Summary!A:L,12,0))</f>
        <v>Not Binding</v>
      </c>
    </row>
    <row r="22" spans="1:11" ht="120" customHeight="1" x14ac:dyDescent="0.25">
      <c r="A22" s="2">
        <v>15</v>
      </c>
      <c r="B22" s="2" t="s">
        <v>9</v>
      </c>
      <c r="C22" s="3"/>
      <c r="D22" s="2" t="s">
        <v>73</v>
      </c>
      <c r="E22" s="2" t="s">
        <v>74</v>
      </c>
      <c r="F22" s="2" t="s">
        <v>12</v>
      </c>
      <c r="G22" s="2" t="s">
        <v>75</v>
      </c>
      <c r="H22" s="4" t="s">
        <v>76</v>
      </c>
      <c r="I22" s="9" t="s">
        <v>3350</v>
      </c>
      <c r="J22" s="7" t="s">
        <v>3281</v>
      </c>
      <c r="K22" s="11" t="str">
        <f>IF((VLOOKUP(I22,Summary!A:L,12,0))="-","Not Binding",VLOOKUP(I22,Summary!A:L,12,0))</f>
        <v>Not Binding</v>
      </c>
    </row>
    <row r="23" spans="1:11" ht="120" customHeight="1" x14ac:dyDescent="0.25">
      <c r="A23" s="2">
        <v>47</v>
      </c>
      <c r="B23" s="2" t="s">
        <v>9</v>
      </c>
      <c r="C23" s="3"/>
      <c r="D23" s="2" t="s">
        <v>202</v>
      </c>
      <c r="E23" s="2" t="s">
        <v>203</v>
      </c>
      <c r="F23" s="2" t="s">
        <v>12</v>
      </c>
      <c r="G23" s="2" t="s">
        <v>204</v>
      </c>
      <c r="H23" s="4" t="s">
        <v>205</v>
      </c>
      <c r="I23" s="9" t="s">
        <v>3351</v>
      </c>
      <c r="J23" s="7" t="s">
        <v>2820</v>
      </c>
      <c r="K23" s="11" t="str">
        <f>IF((VLOOKUP(I23,Summary!A:L,12,0))="-","Not Binding",VLOOKUP(I23,Summary!A:L,12,0))</f>
        <v>Not Binding</v>
      </c>
    </row>
    <row r="24" spans="1:11" ht="120" customHeight="1" x14ac:dyDescent="0.25">
      <c r="A24" s="2">
        <v>46</v>
      </c>
      <c r="B24" s="2" t="s">
        <v>9</v>
      </c>
      <c r="C24" s="3"/>
      <c r="D24" s="2" t="s">
        <v>198</v>
      </c>
      <c r="E24" s="2" t="s">
        <v>199</v>
      </c>
      <c r="F24" s="2" t="s">
        <v>183</v>
      </c>
      <c r="G24" s="2" t="s">
        <v>200</v>
      </c>
      <c r="H24" s="4" t="s">
        <v>201</v>
      </c>
      <c r="I24" s="9" t="s">
        <v>3352</v>
      </c>
      <c r="J24" s="7" t="s">
        <v>2670</v>
      </c>
      <c r="K24" s="11" t="str">
        <f>IF((VLOOKUP(I24,Summary!A:L,12,0))="-","Not Binding",VLOOKUP(I24,Summary!A:L,12,0))</f>
        <v>Not Binding</v>
      </c>
    </row>
    <row r="25" spans="1:11" ht="120" customHeight="1" x14ac:dyDescent="0.25">
      <c r="A25" s="2">
        <v>45</v>
      </c>
      <c r="B25" s="2" t="s">
        <v>9</v>
      </c>
      <c r="C25" s="3"/>
      <c r="D25" s="2" t="s">
        <v>194</v>
      </c>
      <c r="E25" s="2" t="s">
        <v>195</v>
      </c>
      <c r="F25" s="2" t="s">
        <v>183</v>
      </c>
      <c r="G25" s="2" t="s">
        <v>196</v>
      </c>
      <c r="H25" s="4" t="s">
        <v>197</v>
      </c>
      <c r="I25" s="9" t="s">
        <v>3353</v>
      </c>
      <c r="J25" s="7" t="s">
        <v>3043</v>
      </c>
      <c r="K25" s="11" t="str">
        <f>IF((VLOOKUP(I25,Summary!A:L,12,0))="-","Not Binding",VLOOKUP(I25,Summary!A:L,12,0))</f>
        <v>Not Binding</v>
      </c>
    </row>
    <row r="26" spans="1:11" ht="120" customHeight="1" x14ac:dyDescent="0.25">
      <c r="A26" s="2">
        <v>80</v>
      </c>
      <c r="B26" s="2" t="s">
        <v>19</v>
      </c>
      <c r="C26" s="3"/>
      <c r="D26" s="2" t="s">
        <v>324</v>
      </c>
      <c r="E26" s="2" t="s">
        <v>325</v>
      </c>
      <c r="F26" s="2" t="s">
        <v>384</v>
      </c>
      <c r="G26" s="2" t="s">
        <v>326</v>
      </c>
      <c r="H26" s="4" t="s">
        <v>327</v>
      </c>
      <c r="I26" s="9" t="s">
        <v>3354</v>
      </c>
      <c r="J26" s="7" t="s">
        <v>3099</v>
      </c>
      <c r="K26" s="11" t="str">
        <f>IF((VLOOKUP(I26,Summary!A:L,12,0))="-","Not Binding",VLOOKUP(I26,Summary!A:L,12,0))</f>
        <v>Not Binding</v>
      </c>
    </row>
    <row r="27" spans="1:11" ht="120" customHeight="1" x14ac:dyDescent="0.25">
      <c r="A27" s="2">
        <v>78</v>
      </c>
      <c r="B27" s="2" t="s">
        <v>9</v>
      </c>
      <c r="C27" s="3"/>
      <c r="D27" s="2" t="s">
        <v>318</v>
      </c>
      <c r="E27" s="2" t="s">
        <v>319</v>
      </c>
      <c r="F27" s="2" t="s">
        <v>183</v>
      </c>
      <c r="G27" s="2" t="s">
        <v>320</v>
      </c>
      <c r="H27" s="4" t="s">
        <v>321</v>
      </c>
      <c r="I27" s="9" t="s">
        <v>3355</v>
      </c>
      <c r="J27" s="7" t="s">
        <v>3154</v>
      </c>
      <c r="K27" s="11" t="str">
        <f>IF((VLOOKUP(I27,Summary!A:L,12,0))="-","Not Binding",VLOOKUP(I27,Summary!A:L,12,0))</f>
        <v>Not Binding</v>
      </c>
    </row>
    <row r="28" spans="1:11" ht="120" customHeight="1" x14ac:dyDescent="0.25">
      <c r="A28" s="2">
        <v>76</v>
      </c>
      <c r="B28" s="2" t="s">
        <v>9</v>
      </c>
      <c r="C28" s="3"/>
      <c r="D28" s="2" t="s">
        <v>310</v>
      </c>
      <c r="E28" s="2" t="s">
        <v>311</v>
      </c>
      <c r="F28" s="2" t="s">
        <v>183</v>
      </c>
      <c r="G28" s="2" t="s">
        <v>312</v>
      </c>
      <c r="H28" s="4" t="s">
        <v>313</v>
      </c>
      <c r="I28" s="9" t="s">
        <v>3356</v>
      </c>
      <c r="J28" s="7" t="s">
        <v>2748</v>
      </c>
      <c r="K28" s="11" t="str">
        <f>IF((VLOOKUP(I28,Summary!A:L,12,0))="-","Not Binding",VLOOKUP(I28,Summary!A:L,12,0))</f>
        <v>Not Binding</v>
      </c>
    </row>
    <row r="29" spans="1:11" ht="120" customHeight="1" x14ac:dyDescent="0.25">
      <c r="A29" s="2">
        <v>73</v>
      </c>
      <c r="B29" s="2" t="s">
        <v>9</v>
      </c>
      <c r="C29" s="3"/>
      <c r="D29" s="2" t="s">
        <v>298</v>
      </c>
      <c r="E29" s="2" t="s">
        <v>299</v>
      </c>
      <c r="F29" s="2" t="s">
        <v>26</v>
      </c>
      <c r="G29" s="2" t="s">
        <v>300</v>
      </c>
      <c r="H29" s="4" t="s">
        <v>301</v>
      </c>
      <c r="I29" s="9" t="s">
        <v>3357</v>
      </c>
      <c r="J29" s="7" t="s">
        <v>3218</v>
      </c>
      <c r="K29" s="11" t="str">
        <f>IF((VLOOKUP(I29,Summary!A:L,12,0))="-","Not Binding",VLOOKUP(I29,Summary!A:L,12,0))</f>
        <v>Not Binding</v>
      </c>
    </row>
    <row r="30" spans="1:11" ht="120" customHeight="1" x14ac:dyDescent="0.25">
      <c r="A30" s="2">
        <v>70</v>
      </c>
      <c r="B30" s="2" t="s">
        <v>9</v>
      </c>
      <c r="C30" s="3"/>
      <c r="D30" s="2" t="s">
        <v>286</v>
      </c>
      <c r="E30" s="2" t="s">
        <v>287</v>
      </c>
      <c r="F30" s="2" t="s">
        <v>26</v>
      </c>
      <c r="G30" s="2" t="s">
        <v>288</v>
      </c>
      <c r="H30" s="4" t="s">
        <v>289</v>
      </c>
      <c r="I30" s="9" t="s">
        <v>3358</v>
      </c>
      <c r="J30" s="7" t="s">
        <v>2777</v>
      </c>
      <c r="K30" s="11" t="str">
        <f>IF((VLOOKUP(I30,Summary!A:L,12,0))="-","Not Binding",VLOOKUP(I30,Summary!A:L,12,0))</f>
        <v>Not Binding</v>
      </c>
    </row>
    <row r="31" spans="1:11" ht="120" customHeight="1" x14ac:dyDescent="0.25">
      <c r="A31" s="2">
        <v>66</v>
      </c>
      <c r="B31" s="2" t="s">
        <v>19</v>
      </c>
      <c r="C31" s="3"/>
      <c r="D31" s="2" t="s">
        <v>220</v>
      </c>
      <c r="E31" s="2" t="s">
        <v>221</v>
      </c>
      <c r="F31" s="2" t="s">
        <v>384</v>
      </c>
      <c r="G31" s="2" t="s">
        <v>273</v>
      </c>
      <c r="H31" s="4" t="s">
        <v>274</v>
      </c>
      <c r="I31" s="9" t="s">
        <v>3359</v>
      </c>
      <c r="J31" s="7" t="s">
        <v>3185</v>
      </c>
      <c r="K31" s="11" t="str">
        <f>IF((VLOOKUP(I31,Summary!A:L,12,0))="-","Not Binding",VLOOKUP(I31,Summary!A:L,12,0))</f>
        <v>Not Binding</v>
      </c>
    </row>
    <row r="32" spans="1:11" ht="120" customHeight="1" x14ac:dyDescent="0.25">
      <c r="A32" s="2">
        <v>62</v>
      </c>
      <c r="B32" s="2" t="s">
        <v>9</v>
      </c>
      <c r="C32" s="3"/>
      <c r="D32" s="2" t="s">
        <v>258</v>
      </c>
      <c r="E32" s="2" t="s">
        <v>259</v>
      </c>
      <c r="F32" s="2" t="s">
        <v>260</v>
      </c>
      <c r="G32" s="2" t="s">
        <v>261</v>
      </c>
      <c r="H32" s="4" t="s">
        <v>262</v>
      </c>
      <c r="I32" s="9" t="s">
        <v>3360</v>
      </c>
      <c r="J32" s="7" t="s">
        <v>3002</v>
      </c>
      <c r="K32" s="11" t="str">
        <f>IF((VLOOKUP(I32,Summary!A:L,12,0))="-","Not Binding",VLOOKUP(I32,Summary!A:L,12,0))</f>
        <v>Not Binding</v>
      </c>
    </row>
    <row r="33" spans="1:11" ht="120" customHeight="1" x14ac:dyDescent="0.25">
      <c r="A33" s="2">
        <v>59</v>
      </c>
      <c r="B33" s="2" t="s">
        <v>9</v>
      </c>
      <c r="C33" s="3"/>
      <c r="D33" s="2" t="s">
        <v>246</v>
      </c>
      <c r="E33" s="2" t="s">
        <v>247</v>
      </c>
      <c r="F33" s="2" t="s">
        <v>79</v>
      </c>
      <c r="G33" s="2" t="s">
        <v>248</v>
      </c>
      <c r="H33" s="4" t="s">
        <v>249</v>
      </c>
      <c r="I33" s="9" t="s">
        <v>3361</v>
      </c>
      <c r="J33" s="7" t="s">
        <v>3190</v>
      </c>
      <c r="K33" s="11" t="str">
        <f>IF((VLOOKUP(I33,Summary!A:L,12,0))="-","Not Binding",VLOOKUP(I33,Summary!A:L,12,0))</f>
        <v>Not Binding</v>
      </c>
    </row>
    <row r="34" spans="1:11" ht="120" customHeight="1" x14ac:dyDescent="0.25">
      <c r="A34" s="2">
        <v>56</v>
      </c>
      <c r="B34" s="2" t="s">
        <v>9</v>
      </c>
      <c r="C34" s="3"/>
      <c r="D34" s="2" t="s">
        <v>236</v>
      </c>
      <c r="E34" s="2" t="s">
        <v>237</v>
      </c>
      <c r="F34" s="2" t="s">
        <v>26</v>
      </c>
      <c r="G34" s="2" t="s">
        <v>238</v>
      </c>
      <c r="H34" s="4" t="s">
        <v>239</v>
      </c>
      <c r="I34" s="9" t="s">
        <v>3362</v>
      </c>
      <c r="J34" s="7" t="s">
        <v>2798</v>
      </c>
      <c r="K34" s="11" t="str">
        <f>IF((VLOOKUP(I34,Summary!A:L,12,0))="-","Not Binding",VLOOKUP(I34,Summary!A:L,12,0))</f>
        <v>Not Binding</v>
      </c>
    </row>
    <row r="35" spans="1:11" ht="120" customHeight="1" x14ac:dyDescent="0.25">
      <c r="A35" s="2">
        <v>92</v>
      </c>
      <c r="B35" s="2" t="s">
        <v>9</v>
      </c>
      <c r="C35" s="3"/>
      <c r="D35" s="2" t="s">
        <v>370</v>
      </c>
      <c r="E35" s="2" t="s">
        <v>371</v>
      </c>
      <c r="F35" s="2" t="s">
        <v>12</v>
      </c>
      <c r="G35" s="2" t="s">
        <v>372</v>
      </c>
      <c r="H35" s="4" t="s">
        <v>373</v>
      </c>
      <c r="I35" s="9" t="s">
        <v>3363</v>
      </c>
      <c r="J35" s="7" t="s">
        <v>3296</v>
      </c>
      <c r="K35" s="11" t="str">
        <f>IF((VLOOKUP(I35,Summary!A:L,12,0))="-","Not Binding",VLOOKUP(I35,Summary!A:L,12,0))</f>
        <v>Not Binding</v>
      </c>
    </row>
    <row r="36" spans="1:11" ht="120" customHeight="1" x14ac:dyDescent="0.25">
      <c r="A36" s="2">
        <v>91</v>
      </c>
      <c r="B36" s="2" t="s">
        <v>9</v>
      </c>
      <c r="C36" s="3"/>
      <c r="D36" s="2" t="s">
        <v>366</v>
      </c>
      <c r="E36" s="2" t="s">
        <v>367</v>
      </c>
      <c r="F36" s="2" t="s">
        <v>26</v>
      </c>
      <c r="G36" s="2" t="s">
        <v>368</v>
      </c>
      <c r="H36" s="4" t="s">
        <v>369</v>
      </c>
      <c r="I36" s="9" t="s">
        <v>3364</v>
      </c>
      <c r="J36" s="7" t="s">
        <v>2855</v>
      </c>
      <c r="K36" s="11" t="str">
        <f>IF((VLOOKUP(I36,Summary!A:L,12,0))="-","Not Binding",VLOOKUP(I36,Summary!A:L,12,0))</f>
        <v>Not Binding</v>
      </c>
    </row>
    <row r="37" spans="1:11" ht="120" customHeight="1" x14ac:dyDescent="0.25">
      <c r="A37" s="2">
        <v>90</v>
      </c>
      <c r="B37" s="2" t="s">
        <v>9</v>
      </c>
      <c r="C37" s="3"/>
      <c r="D37" s="2" t="s">
        <v>362</v>
      </c>
      <c r="E37" s="2" t="s">
        <v>363</v>
      </c>
      <c r="F37" s="2" t="s">
        <v>183</v>
      </c>
      <c r="G37" s="2" t="s">
        <v>364</v>
      </c>
      <c r="H37" s="4" t="s">
        <v>365</v>
      </c>
      <c r="I37" s="9" t="s">
        <v>3365</v>
      </c>
      <c r="J37" s="7" t="s">
        <v>3176</v>
      </c>
      <c r="K37" s="11" t="str">
        <f>IF((VLOOKUP(I37,Summary!A:L,12,0))="-","Not Binding",VLOOKUP(I37,Summary!A:L,12,0))</f>
        <v>Not Binding</v>
      </c>
    </row>
    <row r="38" spans="1:11" ht="120" customHeight="1" x14ac:dyDescent="0.25">
      <c r="A38" s="2">
        <v>32</v>
      </c>
      <c r="B38" s="2" t="s">
        <v>19</v>
      </c>
      <c r="C38" s="3"/>
      <c r="D38" s="2" t="s">
        <v>142</v>
      </c>
      <c r="E38" s="2" t="s">
        <v>143</v>
      </c>
      <c r="F38" s="2" t="s">
        <v>384</v>
      </c>
      <c r="G38" s="2" t="s">
        <v>144</v>
      </c>
      <c r="H38" s="4" t="s">
        <v>145</v>
      </c>
      <c r="I38" s="9" t="s">
        <v>3366</v>
      </c>
      <c r="J38" s="7" t="s">
        <v>3060</v>
      </c>
      <c r="K38" s="11" t="str">
        <f>IF((VLOOKUP(I38,Summary!A:L,12,0))="-","Not Binding",VLOOKUP(I38,Summary!A:L,12,0))</f>
        <v>Not Binding</v>
      </c>
    </row>
    <row r="39" spans="1:11" ht="120" customHeight="1" x14ac:dyDescent="0.25">
      <c r="A39" s="2">
        <v>30</v>
      </c>
      <c r="B39" s="2" t="s">
        <v>9</v>
      </c>
      <c r="C39" s="3"/>
      <c r="D39" s="2" t="s">
        <v>134</v>
      </c>
      <c r="E39" s="2" t="s">
        <v>135</v>
      </c>
      <c r="F39" s="2" t="s">
        <v>79</v>
      </c>
      <c r="G39" s="2" t="s">
        <v>136</v>
      </c>
      <c r="H39" s="4" t="s">
        <v>137</v>
      </c>
      <c r="I39" s="9" t="s">
        <v>3367</v>
      </c>
      <c r="J39" s="7" t="s">
        <v>2935</v>
      </c>
      <c r="K39" s="11" t="str">
        <f>IF((VLOOKUP(I39,Summary!A:L,12,0))="-","Not Binding",VLOOKUP(I39,Summary!A:L,12,0))</f>
        <v>Not Binding</v>
      </c>
    </row>
    <row r="40" spans="1:11" ht="120" customHeight="1" x14ac:dyDescent="0.25">
      <c r="A40" s="2">
        <v>28</v>
      </c>
      <c r="B40" s="2" t="s">
        <v>19</v>
      </c>
      <c r="C40" s="3"/>
      <c r="D40" s="2" t="s">
        <v>126</v>
      </c>
      <c r="E40" s="2" t="s">
        <v>127</v>
      </c>
      <c r="F40" s="2" t="s">
        <v>385</v>
      </c>
      <c r="G40" s="2" t="s">
        <v>128</v>
      </c>
      <c r="H40" s="4" t="s">
        <v>129</v>
      </c>
      <c r="I40" s="9" t="s">
        <v>3368</v>
      </c>
      <c r="J40" s="7" t="s">
        <v>3269</v>
      </c>
      <c r="K40" s="11" t="str">
        <f>IF((VLOOKUP(I40,Summary!A:L,12,0))="-","Not Binding",VLOOKUP(I40,Summary!A:L,12,0))</f>
        <v>Not Binding</v>
      </c>
    </row>
    <row r="41" spans="1:11" ht="120" customHeight="1" x14ac:dyDescent="0.25">
      <c r="A41" s="2">
        <v>25</v>
      </c>
      <c r="B41" s="2" t="s">
        <v>9</v>
      </c>
      <c r="C41" s="3"/>
      <c r="D41" s="2" t="s">
        <v>114</v>
      </c>
      <c r="E41" s="2" t="s">
        <v>115</v>
      </c>
      <c r="F41" s="2" t="s">
        <v>26</v>
      </c>
      <c r="G41" s="2" t="s">
        <v>116</v>
      </c>
      <c r="H41" s="4" t="s">
        <v>117</v>
      </c>
      <c r="I41" s="9" t="s">
        <v>3369</v>
      </c>
      <c r="J41" s="7" t="s">
        <v>2872</v>
      </c>
      <c r="K41" s="11" t="str">
        <f>IF((VLOOKUP(I41,Summary!A:L,12,0))="-","Not Binding",VLOOKUP(I41,Summary!A:L,12,0))</f>
        <v>Not Binding</v>
      </c>
    </row>
    <row r="42" spans="1:11" ht="120" customHeight="1" x14ac:dyDescent="0.25">
      <c r="A42" s="2">
        <v>22</v>
      </c>
      <c r="B42" s="2" t="s">
        <v>19</v>
      </c>
      <c r="C42" s="3"/>
      <c r="D42" s="2" t="s">
        <v>102</v>
      </c>
      <c r="E42" s="2" t="s">
        <v>103</v>
      </c>
      <c r="F42" s="2" t="s">
        <v>384</v>
      </c>
      <c r="G42" s="2" t="s">
        <v>104</v>
      </c>
      <c r="H42" s="4" t="s">
        <v>105</v>
      </c>
      <c r="I42" s="9" t="s">
        <v>3370</v>
      </c>
      <c r="J42" s="7" t="s">
        <v>3294</v>
      </c>
      <c r="K42" s="11" t="str">
        <f>IF((VLOOKUP(I42,Summary!A:L,12,0))="-","Not Binding",VLOOKUP(I42,Summary!A:L,12,0))</f>
        <v>Not Binding</v>
      </c>
    </row>
    <row r="43" spans="1:11" ht="120" customHeight="1" x14ac:dyDescent="0.25">
      <c r="A43" s="2">
        <v>18</v>
      </c>
      <c r="B43" s="2" t="s">
        <v>19</v>
      </c>
      <c r="C43" s="3"/>
      <c r="D43" s="2" t="s">
        <v>86</v>
      </c>
      <c r="E43" s="2" t="s">
        <v>87</v>
      </c>
      <c r="F43" s="2" t="s">
        <v>384</v>
      </c>
      <c r="G43" s="2" t="s">
        <v>88</v>
      </c>
      <c r="H43" s="4" t="s">
        <v>89</v>
      </c>
      <c r="I43" s="9" t="s">
        <v>3371</v>
      </c>
      <c r="J43" s="7" t="s">
        <v>2834</v>
      </c>
      <c r="K43" s="11" t="str">
        <f>IF((VLOOKUP(I43,Summary!A:L,12,0))="-","Not Binding",VLOOKUP(I43,Summary!A:L,12,0))</f>
        <v>Not Binding</v>
      </c>
    </row>
    <row r="44" spans="1:11" ht="120" customHeight="1" x14ac:dyDescent="0.25">
      <c r="A44" s="2">
        <v>14</v>
      </c>
      <c r="B44" s="2" t="s">
        <v>9</v>
      </c>
      <c r="C44" s="3"/>
      <c r="D44" s="2" t="s">
        <v>69</v>
      </c>
      <c r="E44" s="2" t="s">
        <v>70</v>
      </c>
      <c r="F44" s="2" t="s">
        <v>12</v>
      </c>
      <c r="G44" s="2" t="s">
        <v>71</v>
      </c>
      <c r="H44" s="4" t="s">
        <v>72</v>
      </c>
      <c r="I44" s="9" t="s">
        <v>3372</v>
      </c>
      <c r="J44" s="7" t="s">
        <v>2958</v>
      </c>
      <c r="K44" s="11" t="str">
        <f>IF((VLOOKUP(I44,Summary!A:L,12,0))="-","Not Binding",VLOOKUP(I44,Summary!A:L,12,0))</f>
        <v>Not Binding</v>
      </c>
    </row>
    <row r="45" spans="1:11" ht="120" customHeight="1" x14ac:dyDescent="0.25">
      <c r="A45" s="2">
        <v>11</v>
      </c>
      <c r="B45" s="2" t="s">
        <v>9</v>
      </c>
      <c r="C45" s="3"/>
      <c r="D45" s="2" t="s">
        <v>57</v>
      </c>
      <c r="E45" s="2" t="s">
        <v>58</v>
      </c>
      <c r="F45" s="2" t="s">
        <v>12</v>
      </c>
      <c r="G45" s="2" t="s">
        <v>59</v>
      </c>
      <c r="H45" s="4" t="s">
        <v>60</v>
      </c>
      <c r="I45" s="9" t="s">
        <v>3373</v>
      </c>
      <c r="J45" s="7" t="s">
        <v>2799</v>
      </c>
      <c r="K45" s="11" t="str">
        <f>IF((VLOOKUP(I45,Summary!A:L,12,0))="-","Not Binding",VLOOKUP(I45,Summary!A:L,12,0))</f>
        <v>Not Binding</v>
      </c>
    </row>
    <row r="46" spans="1:11" ht="120" customHeight="1" x14ac:dyDescent="0.25">
      <c r="A46" s="2">
        <v>8</v>
      </c>
      <c r="B46" s="2" t="s">
        <v>9</v>
      </c>
      <c r="C46" s="3"/>
      <c r="D46" s="2" t="s">
        <v>45</v>
      </c>
      <c r="E46" s="2" t="s">
        <v>46</v>
      </c>
      <c r="F46" s="2" t="s">
        <v>385</v>
      </c>
      <c r="G46" s="2" t="s">
        <v>47</v>
      </c>
      <c r="H46" s="4" t="s">
        <v>48</v>
      </c>
      <c r="I46" s="9" t="s">
        <v>3374</v>
      </c>
      <c r="J46" s="7" t="s">
        <v>3134</v>
      </c>
      <c r="K46" s="11" t="str">
        <f>IF((VLOOKUP(I46,Summary!A:L,12,0))="-","Not Binding",VLOOKUP(I46,Summary!A:L,12,0))</f>
        <v>Not Binding</v>
      </c>
    </row>
    <row r="47" spans="1:11" ht="120" customHeight="1" x14ac:dyDescent="0.25">
      <c r="A47" s="2">
        <v>44</v>
      </c>
      <c r="B47" s="2" t="s">
        <v>9</v>
      </c>
      <c r="C47" s="3"/>
      <c r="D47" s="2" t="s">
        <v>190</v>
      </c>
      <c r="E47" s="2" t="s">
        <v>191</v>
      </c>
      <c r="F47" s="2" t="s">
        <v>26</v>
      </c>
      <c r="G47" s="2" t="s">
        <v>192</v>
      </c>
      <c r="H47" s="4" t="s">
        <v>193</v>
      </c>
      <c r="I47" s="9" t="s">
        <v>3375</v>
      </c>
      <c r="J47" s="7" t="s">
        <v>3027</v>
      </c>
      <c r="K47" s="11" t="str">
        <f>IF((VLOOKUP(I47,Summary!A:L,12,0))="-","Not Binding",VLOOKUP(I47,Summary!A:L,12,0))</f>
        <v>Not Binding</v>
      </c>
    </row>
    <row r="48" spans="1:11" ht="120" customHeight="1" x14ac:dyDescent="0.25">
      <c r="A48" s="2">
        <v>43</v>
      </c>
      <c r="B48" s="2" t="s">
        <v>9</v>
      </c>
      <c r="C48" s="3"/>
      <c r="D48" s="2" t="s">
        <v>186</v>
      </c>
      <c r="E48" s="2" t="s">
        <v>187</v>
      </c>
      <c r="F48" s="2" t="s">
        <v>183</v>
      </c>
      <c r="G48" s="2" t="s">
        <v>188</v>
      </c>
      <c r="H48" s="4" t="s">
        <v>189</v>
      </c>
      <c r="I48" s="9" t="s">
        <v>3376</v>
      </c>
      <c r="J48" s="7" t="s">
        <v>2611</v>
      </c>
      <c r="K48" s="11" t="str">
        <f>IF((VLOOKUP(I48,Summary!A:L,12,0))="-","Not Binding",VLOOKUP(I48,Summary!A:L,12,0))</f>
        <v>Not Binding</v>
      </c>
    </row>
    <row r="49" spans="1:11" ht="120" customHeight="1" x14ac:dyDescent="0.25">
      <c r="A49" s="2">
        <v>42</v>
      </c>
      <c r="B49" s="2" t="s">
        <v>9</v>
      </c>
      <c r="C49" s="3"/>
      <c r="D49" s="2" t="s">
        <v>181</v>
      </c>
      <c r="E49" s="2" t="s">
        <v>182</v>
      </c>
      <c r="F49" s="2" t="s">
        <v>183</v>
      </c>
      <c r="G49" s="2" t="s">
        <v>184</v>
      </c>
      <c r="H49" s="4" t="s">
        <v>185</v>
      </c>
      <c r="I49" s="9" t="s">
        <v>3377</v>
      </c>
      <c r="J49" s="7" t="s">
        <v>3209</v>
      </c>
      <c r="K49" s="11" t="str">
        <f>IF((VLOOKUP(I49,Summary!A:L,12,0))="-","Not Binding",VLOOKUP(I49,Summary!A:L,12,0))</f>
        <v>Not Binding</v>
      </c>
    </row>
    <row r="50" spans="1:11" ht="120" customHeight="1" x14ac:dyDescent="0.25">
      <c r="A50" s="2">
        <v>75</v>
      </c>
      <c r="B50" s="2" t="s">
        <v>19</v>
      </c>
      <c r="C50" s="3"/>
      <c r="D50" s="2" t="s">
        <v>306</v>
      </c>
      <c r="E50" s="2" t="s">
        <v>307</v>
      </c>
      <c r="F50" s="2" t="s">
        <v>384</v>
      </c>
      <c r="G50" s="2" t="s">
        <v>308</v>
      </c>
      <c r="H50" s="4" t="s">
        <v>309</v>
      </c>
      <c r="I50" s="9" t="s">
        <v>3378</v>
      </c>
      <c r="J50" s="7" t="s">
        <v>3048</v>
      </c>
      <c r="K50" s="11" t="str">
        <f>IF((VLOOKUP(I50,Summary!A:L,12,0))="-","Not Binding",VLOOKUP(I50,Summary!A:L,12,0))</f>
        <v>Not Binding</v>
      </c>
    </row>
    <row r="51" spans="1:11" ht="120" customHeight="1" x14ac:dyDescent="0.25">
      <c r="A51" s="2">
        <v>72</v>
      </c>
      <c r="B51" s="2" t="s">
        <v>9</v>
      </c>
      <c r="C51" s="3"/>
      <c r="D51" s="2" t="s">
        <v>294</v>
      </c>
      <c r="E51" s="2" t="s">
        <v>295</v>
      </c>
      <c r="F51" s="2" t="s">
        <v>183</v>
      </c>
      <c r="G51" s="2" t="s">
        <v>296</v>
      </c>
      <c r="H51" s="4" t="s">
        <v>297</v>
      </c>
      <c r="I51" s="9" t="s">
        <v>3379</v>
      </c>
      <c r="J51" s="7" t="s">
        <v>3325</v>
      </c>
      <c r="K51" s="11" t="str">
        <f>IF((VLOOKUP(I51,Summary!A:L,12,0))="-","Not Binding",VLOOKUP(I51,Summary!A:L,12,0))</f>
        <v>Not Binding</v>
      </c>
    </row>
    <row r="52" spans="1:11" ht="120" customHeight="1" x14ac:dyDescent="0.25">
      <c r="A52" s="2">
        <v>69</v>
      </c>
      <c r="B52" s="2" t="s">
        <v>9</v>
      </c>
      <c r="C52" s="3"/>
      <c r="D52" s="2" t="s">
        <v>282</v>
      </c>
      <c r="E52" s="2" t="s">
        <v>283</v>
      </c>
      <c r="F52" s="2" t="s">
        <v>12</v>
      </c>
      <c r="G52" s="2" t="s">
        <v>284</v>
      </c>
      <c r="H52" s="4" t="s">
        <v>285</v>
      </c>
      <c r="I52" s="9" t="s">
        <v>3380</v>
      </c>
      <c r="J52" s="7" t="s">
        <v>2678</v>
      </c>
      <c r="K52" s="11" t="str">
        <f>IF((VLOOKUP(I52,Summary!A:L,12,0))="-","Not Binding",VLOOKUP(I52,Summary!A:L,12,0))</f>
        <v>Not Binding</v>
      </c>
    </row>
    <row r="53" spans="1:11" ht="120" customHeight="1" x14ac:dyDescent="0.25">
      <c r="A53" s="2">
        <v>65</v>
      </c>
      <c r="B53" s="2" t="s">
        <v>19</v>
      </c>
      <c r="C53" s="3"/>
      <c r="D53" s="2" t="s">
        <v>216</v>
      </c>
      <c r="E53" s="2" t="s">
        <v>217</v>
      </c>
      <c r="F53" s="2" t="s">
        <v>384</v>
      </c>
      <c r="G53" s="2" t="s">
        <v>271</v>
      </c>
      <c r="H53" s="4" t="s">
        <v>272</v>
      </c>
      <c r="I53" s="9" t="s">
        <v>3381</v>
      </c>
      <c r="J53" s="7" t="s">
        <v>3192</v>
      </c>
      <c r="K53" s="11" t="str">
        <f>IF((VLOOKUP(I53,Summary!A:L,12,0))="-","Not Binding",VLOOKUP(I53,Summary!A:L,12,0))</f>
        <v>Not Binding</v>
      </c>
    </row>
    <row r="54" spans="1:11" ht="120" customHeight="1" x14ac:dyDescent="0.25">
      <c r="A54" s="2">
        <v>61</v>
      </c>
      <c r="B54" s="2" t="s">
        <v>19</v>
      </c>
      <c r="C54" s="3"/>
      <c r="D54" s="2" t="s">
        <v>254</v>
      </c>
      <c r="E54" s="2" t="s">
        <v>255</v>
      </c>
      <c r="F54" s="2" t="s">
        <v>385</v>
      </c>
      <c r="G54" s="2" t="s">
        <v>256</v>
      </c>
      <c r="H54" s="4" t="s">
        <v>257</v>
      </c>
      <c r="I54" s="9" t="s">
        <v>3382</v>
      </c>
      <c r="J54" s="7" t="s">
        <v>2845</v>
      </c>
      <c r="K54" s="11" t="str">
        <f>IF((VLOOKUP(I54,Summary!A:L,12,0))="-","Not Binding",VLOOKUP(I54,Summary!A:L,12,0))</f>
        <v>Not Binding</v>
      </c>
    </row>
    <row r="55" spans="1:11" ht="120" customHeight="1" x14ac:dyDescent="0.25">
      <c r="A55" s="2">
        <v>58</v>
      </c>
      <c r="B55" s="2" t="s">
        <v>19</v>
      </c>
      <c r="C55" s="3"/>
      <c r="D55" s="2" t="s">
        <v>163</v>
      </c>
      <c r="E55" s="2" t="s">
        <v>164</v>
      </c>
      <c r="F55" s="2" t="s">
        <v>384</v>
      </c>
      <c r="G55" s="2" t="s">
        <v>244</v>
      </c>
      <c r="H55" s="4" t="s">
        <v>245</v>
      </c>
      <c r="I55" s="9" t="s">
        <v>3383</v>
      </c>
      <c r="J55" s="7" t="s">
        <v>3254</v>
      </c>
      <c r="K55" s="11" t="str">
        <f>IF((VLOOKUP(I55,Summary!A:L,12,0))="-","Not Binding",VLOOKUP(I55,Summary!A:L,12,0))</f>
        <v>Not Binding</v>
      </c>
    </row>
    <row r="56" spans="1:11" ht="120" customHeight="1" x14ac:dyDescent="0.25">
      <c r="A56" s="2">
        <v>55</v>
      </c>
      <c r="B56" s="2" t="s">
        <v>9</v>
      </c>
      <c r="C56" s="3"/>
      <c r="D56" s="2" t="s">
        <v>232</v>
      </c>
      <c r="E56" s="2" t="s">
        <v>233</v>
      </c>
      <c r="F56" s="2" t="s">
        <v>183</v>
      </c>
      <c r="G56" s="2" t="s">
        <v>234</v>
      </c>
      <c r="H56" s="4" t="s">
        <v>235</v>
      </c>
      <c r="I56" s="9" t="s">
        <v>3384</v>
      </c>
      <c r="J56" s="7" t="s">
        <v>2959</v>
      </c>
      <c r="K56" s="11" t="str">
        <f>IF((VLOOKUP(I56,Summary!A:L,12,0))="-","Not Binding",VLOOKUP(I56,Summary!A:L,12,0))</f>
        <v>Not Binding</v>
      </c>
    </row>
    <row r="57" spans="1:11" ht="120" customHeight="1" x14ac:dyDescent="0.25">
      <c r="A57" s="2">
        <v>53</v>
      </c>
      <c r="B57" s="2" t="s">
        <v>9</v>
      </c>
      <c r="C57" s="3"/>
      <c r="D57" s="2" t="s">
        <v>224</v>
      </c>
      <c r="E57" s="2" t="s">
        <v>225</v>
      </c>
      <c r="F57" s="2" t="s">
        <v>183</v>
      </c>
      <c r="G57" s="2" t="s">
        <v>226</v>
      </c>
      <c r="H57" s="4" t="s">
        <v>227</v>
      </c>
      <c r="I57" s="9" t="s">
        <v>3385</v>
      </c>
      <c r="J57" s="7" t="s">
        <v>3101</v>
      </c>
      <c r="K57" s="11" t="str">
        <f>IF((VLOOKUP(I57,Summary!A:L,12,0))="-","Not Binding",VLOOKUP(I57,Summary!A:L,12,0))</f>
        <v>Not Binding</v>
      </c>
    </row>
    <row r="58" spans="1:11" ht="120" customHeight="1" x14ac:dyDescent="0.25">
      <c r="A58" s="2">
        <v>51</v>
      </c>
      <c r="B58" s="2" t="s">
        <v>19</v>
      </c>
      <c r="C58" s="3"/>
      <c r="D58" s="2" t="s">
        <v>216</v>
      </c>
      <c r="E58" s="2" t="s">
        <v>217</v>
      </c>
      <c r="F58" s="2" t="s">
        <v>384</v>
      </c>
      <c r="G58" s="2" t="s">
        <v>218</v>
      </c>
      <c r="H58" s="4" t="s">
        <v>219</v>
      </c>
      <c r="I58" s="9" t="s">
        <v>3386</v>
      </c>
      <c r="J58" s="7" t="s">
        <v>3193</v>
      </c>
      <c r="K58" s="11" t="str">
        <f>IF((VLOOKUP(I58,Summary!A:L,12,0))="-","Not Binding",VLOOKUP(I58,Summary!A:L,12,0))</f>
        <v>Not Binding</v>
      </c>
    </row>
    <row r="59" spans="1:11" ht="120" customHeight="1" x14ac:dyDescent="0.25">
      <c r="A59" s="2">
        <v>89</v>
      </c>
      <c r="B59" s="2" t="s">
        <v>9</v>
      </c>
      <c r="C59" s="3"/>
      <c r="D59" s="2" t="s">
        <v>358</v>
      </c>
      <c r="E59" s="2" t="s">
        <v>359</v>
      </c>
      <c r="F59" s="2" t="s">
        <v>26</v>
      </c>
      <c r="G59" s="2" t="s">
        <v>360</v>
      </c>
      <c r="H59" s="4" t="s">
        <v>361</v>
      </c>
      <c r="I59" s="9" t="s">
        <v>3387</v>
      </c>
      <c r="J59" s="7" t="s">
        <v>2672</v>
      </c>
      <c r="K59" s="11" t="str">
        <f>IF((VLOOKUP(I59,Summary!A:L,12,0))="-","Not Binding",VLOOKUP(I59,Summary!A:L,12,0))</f>
        <v>Not Binding</v>
      </c>
    </row>
    <row r="60" spans="1:11" ht="120" customHeight="1" x14ac:dyDescent="0.25">
      <c r="A60" s="2">
        <v>88</v>
      </c>
      <c r="B60" s="2" t="s">
        <v>9</v>
      </c>
      <c r="C60" s="3"/>
      <c r="D60" s="2" t="s">
        <v>354</v>
      </c>
      <c r="E60" s="2" t="s">
        <v>355</v>
      </c>
      <c r="F60" s="2" t="s">
        <v>385</v>
      </c>
      <c r="G60" s="2" t="s">
        <v>356</v>
      </c>
      <c r="H60" s="4" t="s">
        <v>357</v>
      </c>
      <c r="I60" s="9" t="s">
        <v>3388</v>
      </c>
      <c r="J60" s="7" t="s">
        <v>2901</v>
      </c>
      <c r="K60" s="11" t="str">
        <f>IF((VLOOKUP(I60,Summary!A:L,12,0))="-","Not Binding",VLOOKUP(I60,Summary!A:L,12,0))</f>
        <v>Not Binding</v>
      </c>
    </row>
    <row r="61" spans="1:11" ht="120" customHeight="1" x14ac:dyDescent="0.25">
      <c r="A61" s="2">
        <v>87</v>
      </c>
      <c r="B61" s="2" t="s">
        <v>9</v>
      </c>
      <c r="C61" s="3"/>
      <c r="D61" s="2" t="s">
        <v>350</v>
      </c>
      <c r="E61" s="2" t="s">
        <v>351</v>
      </c>
      <c r="F61" s="2" t="s">
        <v>12</v>
      </c>
      <c r="G61" s="2" t="s">
        <v>352</v>
      </c>
      <c r="H61" s="4" t="s">
        <v>353</v>
      </c>
      <c r="I61" s="9" t="s">
        <v>3389</v>
      </c>
      <c r="J61" s="7" t="s">
        <v>2936</v>
      </c>
      <c r="K61" s="11" t="str">
        <f>IF((VLOOKUP(I61,Summary!A:L,12,0))="-","Not Binding",VLOOKUP(I61,Summary!A:L,12,0))</f>
        <v>Not Binding</v>
      </c>
    </row>
    <row r="62" spans="1:11" ht="120" customHeight="1" x14ac:dyDescent="0.25">
      <c r="A62" s="2">
        <v>27</v>
      </c>
      <c r="B62" s="2" t="s">
        <v>9</v>
      </c>
      <c r="C62" s="3"/>
      <c r="D62" s="2" t="s">
        <v>122</v>
      </c>
      <c r="E62" s="2" t="s">
        <v>123</v>
      </c>
      <c r="F62" s="2" t="s">
        <v>385</v>
      </c>
      <c r="G62" s="2" t="s">
        <v>124</v>
      </c>
      <c r="H62" s="4" t="s">
        <v>125</v>
      </c>
      <c r="I62" s="9" t="s">
        <v>3390</v>
      </c>
      <c r="J62" s="7" t="s">
        <v>2885</v>
      </c>
      <c r="K62" s="11" t="str">
        <f>IF((VLOOKUP(I62,Summary!A:L,12,0))="-","Not Binding",VLOOKUP(I62,Summary!A:L,12,0))</f>
        <v>Not Binding</v>
      </c>
    </row>
    <row r="63" spans="1:11" ht="120" customHeight="1" x14ac:dyDescent="0.25">
      <c r="A63" s="2">
        <v>24</v>
      </c>
      <c r="B63" s="2" t="s">
        <v>9</v>
      </c>
      <c r="C63" s="3"/>
      <c r="D63" s="2" t="s">
        <v>110</v>
      </c>
      <c r="E63" s="2" t="s">
        <v>111</v>
      </c>
      <c r="F63" s="2" t="s">
        <v>12</v>
      </c>
      <c r="G63" s="2" t="s">
        <v>112</v>
      </c>
      <c r="H63" s="4" t="s">
        <v>113</v>
      </c>
      <c r="I63" s="9" t="s">
        <v>3391</v>
      </c>
      <c r="J63" s="7" t="s">
        <v>3125</v>
      </c>
      <c r="K63" s="11" t="str">
        <f>IF((VLOOKUP(I63,Summary!A:L,12,0))="-","Not Binding",VLOOKUP(I63,Summary!A:L,12,0))</f>
        <v>Not Binding</v>
      </c>
    </row>
    <row r="64" spans="1:11" ht="120" customHeight="1" x14ac:dyDescent="0.25">
      <c r="A64" s="2">
        <v>21</v>
      </c>
      <c r="B64" s="2" t="s">
        <v>9</v>
      </c>
      <c r="C64" s="3"/>
      <c r="D64" s="2" t="s">
        <v>98</v>
      </c>
      <c r="E64" s="2" t="s">
        <v>99</v>
      </c>
      <c r="F64" s="2" t="s">
        <v>12</v>
      </c>
      <c r="G64" s="2" t="s">
        <v>100</v>
      </c>
      <c r="H64" s="4" t="s">
        <v>101</v>
      </c>
      <c r="I64" s="9" t="s">
        <v>3392</v>
      </c>
      <c r="J64" s="7" t="s">
        <v>2694</v>
      </c>
      <c r="K64" s="11" t="str">
        <f>IF((VLOOKUP(I64,Summary!A:L,12,0))="-","Not Binding",VLOOKUP(I64,Summary!A:L,12,0))</f>
        <v>Not Binding</v>
      </c>
    </row>
    <row r="65" spans="1:11" ht="120" customHeight="1" x14ac:dyDescent="0.25">
      <c r="A65" s="2">
        <v>17</v>
      </c>
      <c r="B65" s="2" t="s">
        <v>9</v>
      </c>
      <c r="C65" s="3"/>
      <c r="D65" s="2" t="s">
        <v>82</v>
      </c>
      <c r="E65" s="2" t="s">
        <v>83</v>
      </c>
      <c r="F65" s="2" t="s">
        <v>385</v>
      </c>
      <c r="G65" s="2" t="s">
        <v>84</v>
      </c>
      <c r="H65" s="4" t="s">
        <v>85</v>
      </c>
      <c r="I65" s="9" t="s">
        <v>3393</v>
      </c>
      <c r="J65" s="7" t="s">
        <v>2941</v>
      </c>
      <c r="K65" s="11" t="str">
        <f>IF((VLOOKUP(I65,Summary!A:L,12,0))="-","Not Binding",VLOOKUP(I65,Summary!A:L,12,0))</f>
        <v>Not Binding</v>
      </c>
    </row>
    <row r="66" spans="1:11" ht="120" customHeight="1" x14ac:dyDescent="0.25">
      <c r="A66" s="2">
        <v>13</v>
      </c>
      <c r="B66" s="2" t="s">
        <v>9</v>
      </c>
      <c r="C66" s="3"/>
      <c r="D66" s="2" t="s">
        <v>65</v>
      </c>
      <c r="E66" s="2" t="s">
        <v>66</v>
      </c>
      <c r="F66" s="2" t="s">
        <v>26</v>
      </c>
      <c r="G66" s="2" t="s">
        <v>67</v>
      </c>
      <c r="H66" s="4" t="s">
        <v>68</v>
      </c>
      <c r="I66" s="9" t="s">
        <v>3394</v>
      </c>
      <c r="J66" s="7" t="s">
        <v>2715</v>
      </c>
      <c r="K66" s="11" t="str">
        <f>IF((VLOOKUP(I66,Summary!A:L,12,0))="-","Not Binding",VLOOKUP(I66,Summary!A:L,12,0))</f>
        <v>Not Binding</v>
      </c>
    </row>
    <row r="67" spans="1:11" ht="120" customHeight="1" x14ac:dyDescent="0.25">
      <c r="A67" s="2">
        <v>10</v>
      </c>
      <c r="B67" s="2" t="s">
        <v>9</v>
      </c>
      <c r="C67" s="3"/>
      <c r="D67" s="2" t="s">
        <v>53</v>
      </c>
      <c r="E67" s="2" t="s">
        <v>54</v>
      </c>
      <c r="F67" s="2" t="s">
        <v>12</v>
      </c>
      <c r="G67" s="2" t="s">
        <v>55</v>
      </c>
      <c r="H67" s="4" t="s">
        <v>56</v>
      </c>
      <c r="I67" s="9" t="s">
        <v>3395</v>
      </c>
      <c r="J67" s="7" t="s">
        <v>3272</v>
      </c>
      <c r="K67" s="11" t="str">
        <f>IF((VLOOKUP(I67,Summary!A:L,12,0))="-","Not Binding",VLOOKUP(I67,Summary!A:L,12,0))</f>
        <v>Not Binding</v>
      </c>
    </row>
    <row r="68" spans="1:11" ht="120" customHeight="1" x14ac:dyDescent="0.25">
      <c r="A68" s="2">
        <v>7</v>
      </c>
      <c r="B68" s="2" t="s">
        <v>9</v>
      </c>
      <c r="C68" s="3"/>
      <c r="D68" s="2" t="s">
        <v>41</v>
      </c>
      <c r="E68" s="2" t="s">
        <v>42</v>
      </c>
      <c r="F68" s="2" t="s">
        <v>12</v>
      </c>
      <c r="G68" s="2" t="s">
        <v>43</v>
      </c>
      <c r="H68" s="4" t="s">
        <v>44</v>
      </c>
      <c r="I68" s="9" t="s">
        <v>3396</v>
      </c>
      <c r="J68" s="7" t="s">
        <v>3308</v>
      </c>
      <c r="K68" s="11" t="str">
        <f>IF((VLOOKUP(I68,Summary!A:L,12,0))="-","Not Binding",VLOOKUP(I68,Summary!A:L,12,0))</f>
        <v>Not Binding</v>
      </c>
    </row>
    <row r="69" spans="1:11" ht="120" customHeight="1" x14ac:dyDescent="0.25">
      <c r="A69" s="2">
        <v>5</v>
      </c>
      <c r="B69" s="2" t="s">
        <v>9</v>
      </c>
      <c r="C69" s="3"/>
      <c r="D69" s="2" t="s">
        <v>33</v>
      </c>
      <c r="E69" s="2" t="s">
        <v>34</v>
      </c>
      <c r="F69" s="2" t="s">
        <v>12</v>
      </c>
      <c r="G69" s="2" t="s">
        <v>35</v>
      </c>
      <c r="H69" s="4" t="s">
        <v>36</v>
      </c>
      <c r="I69" s="9" t="s">
        <v>3397</v>
      </c>
      <c r="J69" s="7" t="s">
        <v>3033</v>
      </c>
      <c r="K69" s="11" t="str">
        <f>IF((VLOOKUP(I69,Summary!A:L,12,0))="-","Not Binding",VLOOKUP(I69,Summary!A:L,12,0))</f>
        <v>Not Binding</v>
      </c>
    </row>
    <row r="70" spans="1:11" ht="120" customHeight="1" x14ac:dyDescent="0.25">
      <c r="A70" s="2">
        <v>3</v>
      </c>
      <c r="B70" s="2" t="s">
        <v>9</v>
      </c>
      <c r="C70" s="3"/>
      <c r="D70" s="2" t="s">
        <v>24</v>
      </c>
      <c r="E70" s="2" t="s">
        <v>25</v>
      </c>
      <c r="F70" s="2" t="s">
        <v>26</v>
      </c>
      <c r="G70" s="2" t="s">
        <v>27</v>
      </c>
      <c r="H70" s="4" t="s">
        <v>28</v>
      </c>
      <c r="I70" s="9" t="s">
        <v>3398</v>
      </c>
      <c r="J70" s="7" t="s">
        <v>3159</v>
      </c>
      <c r="K70" s="11" t="str">
        <f>IF((VLOOKUP(I70,Summary!A:L,12,0))="-","Not Binding",VLOOKUP(I70,Summary!A:L,12,0))</f>
        <v>Not Binding</v>
      </c>
    </row>
    <row r="71" spans="1:11" ht="120" customHeight="1" x14ac:dyDescent="0.25">
      <c r="A71" s="2">
        <v>41</v>
      </c>
      <c r="B71" s="2" t="s">
        <v>9</v>
      </c>
      <c r="C71" s="3"/>
      <c r="D71" s="2" t="s">
        <v>177</v>
      </c>
      <c r="E71" s="2" t="s">
        <v>178</v>
      </c>
      <c r="F71" s="2" t="s">
        <v>79</v>
      </c>
      <c r="G71" s="2" t="s">
        <v>179</v>
      </c>
      <c r="H71" s="4" t="s">
        <v>180</v>
      </c>
      <c r="I71" s="9" t="s">
        <v>3399</v>
      </c>
      <c r="J71" s="7" t="s">
        <v>3075</v>
      </c>
      <c r="K71" s="11" t="str">
        <f>IF((VLOOKUP(I71,Summary!A:L,12,0))="-","Not Binding",VLOOKUP(I71,Summary!A:L,12,0))</f>
        <v>Not Binding</v>
      </c>
    </row>
    <row r="72" spans="1:11" ht="120" customHeight="1" x14ac:dyDescent="0.25">
      <c r="A72" s="2">
        <v>40</v>
      </c>
      <c r="B72" s="2" t="s">
        <v>9</v>
      </c>
      <c r="C72" s="3"/>
      <c r="D72" s="2" t="s">
        <v>173</v>
      </c>
      <c r="E72" s="2" t="s">
        <v>174</v>
      </c>
      <c r="F72" s="2" t="s">
        <v>385</v>
      </c>
      <c r="G72" s="2" t="s">
        <v>175</v>
      </c>
      <c r="H72" s="4" t="s">
        <v>176</v>
      </c>
      <c r="I72" s="9" t="s">
        <v>3400</v>
      </c>
      <c r="J72" s="7" t="s">
        <v>3013</v>
      </c>
      <c r="K72" s="11" t="str">
        <f>IF((VLOOKUP(I72,Summary!A:L,12,0))="-","Not Binding",VLOOKUP(I72,Summary!A:L,12,0))</f>
        <v>Not Binding</v>
      </c>
    </row>
    <row r="73" spans="1:11" ht="120" customHeight="1" x14ac:dyDescent="0.25">
      <c r="A73" s="2">
        <v>39</v>
      </c>
      <c r="B73" s="2" t="s">
        <v>9</v>
      </c>
      <c r="C73" s="3"/>
      <c r="D73" s="2" t="s">
        <v>169</v>
      </c>
      <c r="E73" s="2" t="s">
        <v>170</v>
      </c>
      <c r="F73" s="2" t="s">
        <v>385</v>
      </c>
      <c r="G73" s="2" t="s">
        <v>171</v>
      </c>
      <c r="H73" s="4" t="s">
        <v>172</v>
      </c>
      <c r="I73" s="9" t="s">
        <v>3401</v>
      </c>
      <c r="J73" s="7" t="s">
        <v>3137</v>
      </c>
      <c r="K73" s="11" t="str">
        <f>IF((VLOOKUP(I73,Summary!A:L,12,0))="-","Not Binding",VLOOKUP(I73,Summary!A:L,12,0))</f>
        <v>Not Binding</v>
      </c>
    </row>
    <row r="74" spans="1:11" ht="120" customHeight="1" x14ac:dyDescent="0.25">
      <c r="A74" s="2">
        <v>68</v>
      </c>
      <c r="B74" s="2" t="s">
        <v>19</v>
      </c>
      <c r="C74" s="3"/>
      <c r="D74" s="2" t="s">
        <v>278</v>
      </c>
      <c r="E74" s="2" t="s">
        <v>279</v>
      </c>
      <c r="F74" s="2" t="s">
        <v>384</v>
      </c>
      <c r="G74" s="2" t="s">
        <v>280</v>
      </c>
      <c r="H74" s="4" t="s">
        <v>281</v>
      </c>
      <c r="I74" s="9" t="s">
        <v>3402</v>
      </c>
      <c r="J74" s="7" t="s">
        <v>3221</v>
      </c>
      <c r="K74" s="11" t="str">
        <f>IF((VLOOKUP(I74,Summary!A:L,12,0))="-","Not Binding",VLOOKUP(I74,Summary!A:L,12,0))</f>
        <v>Not Binding</v>
      </c>
    </row>
    <row r="75" spans="1:11" ht="120" customHeight="1" x14ac:dyDescent="0.25">
      <c r="A75" s="2">
        <v>64</v>
      </c>
      <c r="B75" s="2" t="s">
        <v>9</v>
      </c>
      <c r="C75" s="3"/>
      <c r="D75" s="2" t="s">
        <v>267</v>
      </c>
      <c r="E75" s="2" t="s">
        <v>268</v>
      </c>
      <c r="F75" s="2" t="s">
        <v>12</v>
      </c>
      <c r="G75" s="2" t="s">
        <v>269</v>
      </c>
      <c r="H75" s="4" t="s">
        <v>270</v>
      </c>
      <c r="I75" s="9" t="s">
        <v>3403</v>
      </c>
      <c r="J75" s="7" t="s">
        <v>3240</v>
      </c>
      <c r="K75" s="11" t="str">
        <f>IF((VLOOKUP(I75,Summary!A:L,12,0))="-","Not Binding",VLOOKUP(I75,Summary!A:L,12,0))</f>
        <v>Not Binding</v>
      </c>
    </row>
    <row r="76" spans="1:11" ht="120" customHeight="1" x14ac:dyDescent="0.25">
      <c r="A76" s="2">
        <v>60</v>
      </c>
      <c r="B76" s="2" t="s">
        <v>9</v>
      </c>
      <c r="C76" s="3"/>
      <c r="D76" s="2" t="s">
        <v>250</v>
      </c>
      <c r="E76" s="2" t="s">
        <v>251</v>
      </c>
      <c r="F76" s="2" t="s">
        <v>385</v>
      </c>
      <c r="G76" s="2" t="s">
        <v>252</v>
      </c>
      <c r="H76" s="4" t="s">
        <v>253</v>
      </c>
      <c r="I76" s="9" t="s">
        <v>3404</v>
      </c>
      <c r="J76" s="7" t="s">
        <v>2637</v>
      </c>
      <c r="K76" s="11" t="str">
        <f>IF((VLOOKUP(I76,Summary!A:L,12,0))="-","Not Binding",VLOOKUP(I76,Summary!A:L,12,0))</f>
        <v>Not Binding</v>
      </c>
    </row>
    <row r="77" spans="1:11" ht="120" customHeight="1" x14ac:dyDescent="0.25">
      <c r="A77" s="2">
        <v>57</v>
      </c>
      <c r="B77" s="2" t="s">
        <v>19</v>
      </c>
      <c r="C77" s="3"/>
      <c r="D77" s="2" t="s">
        <v>240</v>
      </c>
      <c r="E77" s="2" t="s">
        <v>241</v>
      </c>
      <c r="F77" s="2" t="s">
        <v>384</v>
      </c>
      <c r="G77" s="2" t="s">
        <v>242</v>
      </c>
      <c r="H77" s="4" t="s">
        <v>243</v>
      </c>
      <c r="I77" s="9" t="s">
        <v>3405</v>
      </c>
      <c r="J77" s="7" t="s">
        <v>3146</v>
      </c>
      <c r="K77" s="11" t="str">
        <f>IF((VLOOKUP(I77,Summary!A:L,12,0))="-","Not Binding",VLOOKUP(I77,Summary!A:L,12,0))</f>
        <v>Not Binding</v>
      </c>
    </row>
    <row r="78" spans="1:11" ht="120" customHeight="1" x14ac:dyDescent="0.25">
      <c r="A78" s="2">
        <v>54</v>
      </c>
      <c r="B78" s="2" t="s">
        <v>19</v>
      </c>
      <c r="C78" s="3"/>
      <c r="D78" s="2" t="s">
        <v>228</v>
      </c>
      <c r="E78" s="2" t="s">
        <v>229</v>
      </c>
      <c r="F78" s="2" t="s">
        <v>384</v>
      </c>
      <c r="G78" s="2" t="s">
        <v>230</v>
      </c>
      <c r="H78" s="4" t="s">
        <v>231</v>
      </c>
      <c r="I78" s="9" t="s">
        <v>3406</v>
      </c>
      <c r="J78" s="7" t="s">
        <v>3251</v>
      </c>
      <c r="K78" s="11" t="str">
        <f>IF((VLOOKUP(I78,Summary!A:L,12,0))="-","Not Binding",VLOOKUP(I78,Summary!A:L,12,0))</f>
        <v>Not Binding</v>
      </c>
    </row>
    <row r="79" spans="1:11" ht="120" customHeight="1" x14ac:dyDescent="0.25">
      <c r="A79" s="2">
        <v>52</v>
      </c>
      <c r="B79" s="2" t="s">
        <v>9</v>
      </c>
      <c r="C79" s="3"/>
      <c r="D79" s="2" t="s">
        <v>220</v>
      </c>
      <c r="E79" s="2" t="s">
        <v>221</v>
      </c>
      <c r="F79" s="2" t="s">
        <v>12</v>
      </c>
      <c r="G79" s="2" t="s">
        <v>222</v>
      </c>
      <c r="H79" s="4" t="s">
        <v>223</v>
      </c>
      <c r="I79" s="9" t="s">
        <v>3407</v>
      </c>
      <c r="J79" s="7" t="s">
        <v>3186</v>
      </c>
      <c r="K79" s="11" t="str">
        <f>IF((VLOOKUP(I79,Summary!A:L,12,0))="-","Not Binding",VLOOKUP(I79,Summary!A:L,12,0))</f>
        <v>Not Binding</v>
      </c>
    </row>
    <row r="80" spans="1:11" ht="120" customHeight="1" x14ac:dyDescent="0.25">
      <c r="A80" s="2">
        <v>50</v>
      </c>
      <c r="B80" s="2" t="s">
        <v>19</v>
      </c>
      <c r="C80" s="3"/>
      <c r="D80" s="2" t="s">
        <v>212</v>
      </c>
      <c r="E80" s="2" t="s">
        <v>213</v>
      </c>
      <c r="F80" s="2" t="s">
        <v>384</v>
      </c>
      <c r="G80" s="2" t="s">
        <v>214</v>
      </c>
      <c r="H80" s="4" t="s">
        <v>215</v>
      </c>
      <c r="I80" s="9" t="s">
        <v>3408</v>
      </c>
      <c r="J80" s="7" t="s">
        <v>2679</v>
      </c>
      <c r="K80" s="11" t="str">
        <f>IF((VLOOKUP(I80,Summary!A:L,12,0))="-","Not Binding",VLOOKUP(I80,Summary!A:L,12,0))</f>
        <v>Not Binding</v>
      </c>
    </row>
    <row r="81" spans="1:11" ht="120" customHeight="1" x14ac:dyDescent="0.25">
      <c r="A81" s="2">
        <v>49</v>
      </c>
      <c r="B81" s="2" t="s">
        <v>9</v>
      </c>
      <c r="C81" s="3"/>
      <c r="D81" s="2" t="s">
        <v>57</v>
      </c>
      <c r="E81" s="2" t="s">
        <v>58</v>
      </c>
      <c r="F81" s="2" t="s">
        <v>385</v>
      </c>
      <c r="G81" s="2" t="s">
        <v>210</v>
      </c>
      <c r="H81" s="4" t="s">
        <v>211</v>
      </c>
      <c r="I81" s="9" t="s">
        <v>3409</v>
      </c>
      <c r="J81" s="7" t="s">
        <v>2800</v>
      </c>
      <c r="K81" s="11" t="str">
        <f>IF((VLOOKUP(I81,Summary!A:L,12,0))="-","Not Binding",VLOOKUP(I81,Summary!A:L,12,0))</f>
        <v>Not Binding</v>
      </c>
    </row>
    <row r="82" spans="1:11" ht="120" customHeight="1" x14ac:dyDescent="0.25">
      <c r="A82" s="2">
        <v>48</v>
      </c>
      <c r="B82" s="2" t="s">
        <v>9</v>
      </c>
      <c r="C82" s="3"/>
      <c r="D82" s="2" t="s">
        <v>206</v>
      </c>
      <c r="E82" s="2" t="s">
        <v>207</v>
      </c>
      <c r="F82" s="2" t="s">
        <v>12</v>
      </c>
      <c r="G82" s="2" t="s">
        <v>208</v>
      </c>
      <c r="H82" s="4" t="s">
        <v>209</v>
      </c>
      <c r="I82" s="9" t="s">
        <v>3410</v>
      </c>
      <c r="J82" s="7" t="s">
        <v>2984</v>
      </c>
      <c r="K82" s="11" t="str">
        <f>IF((VLOOKUP(I82,Summary!A:L,12,0))="-","Not Binding",VLOOKUP(I82,Summary!A:L,12,0))</f>
        <v>Not Binding</v>
      </c>
    </row>
    <row r="83" spans="1:11" ht="120" customHeight="1" x14ac:dyDescent="0.25">
      <c r="A83" s="2">
        <v>86</v>
      </c>
      <c r="B83" s="2" t="s">
        <v>9</v>
      </c>
      <c r="C83" s="3"/>
      <c r="D83" s="2" t="s">
        <v>278</v>
      </c>
      <c r="E83" s="2" t="s">
        <v>279</v>
      </c>
      <c r="F83" s="2" t="s">
        <v>26</v>
      </c>
      <c r="G83" s="2" t="s">
        <v>348</v>
      </c>
      <c r="H83" s="4" t="s">
        <v>349</v>
      </c>
      <c r="I83" s="9" t="s">
        <v>3411</v>
      </c>
      <c r="J83" s="7" t="s">
        <v>3222</v>
      </c>
      <c r="K83" s="11" t="str">
        <f>IF((VLOOKUP(I83,Summary!A:L,12,0))="-","Not Binding",VLOOKUP(I83,Summary!A:L,12,0))</f>
        <v>Not Binding</v>
      </c>
    </row>
    <row r="84" spans="1:11" ht="120" customHeight="1" x14ac:dyDescent="0.25">
      <c r="A84" s="2">
        <v>85</v>
      </c>
      <c r="B84" s="2" t="s">
        <v>9</v>
      </c>
      <c r="C84" s="3"/>
      <c r="D84" s="2" t="s">
        <v>344</v>
      </c>
      <c r="E84" s="2" t="s">
        <v>345</v>
      </c>
      <c r="F84" s="2" t="s">
        <v>183</v>
      </c>
      <c r="G84" s="2" t="s">
        <v>346</v>
      </c>
      <c r="H84" s="4" t="s">
        <v>347</v>
      </c>
      <c r="I84" s="9" t="s">
        <v>3412</v>
      </c>
      <c r="J84" s="7" t="s">
        <v>2846</v>
      </c>
      <c r="K84" s="11" t="str">
        <f>IF((VLOOKUP(I84,Summary!A:L,12,0))="-","Not Binding",VLOOKUP(I84,Summary!A:L,12,0))</f>
        <v>Not Binding</v>
      </c>
    </row>
    <row r="85" spans="1:11" ht="120" customHeight="1" x14ac:dyDescent="0.25">
      <c r="A85" s="2">
        <v>84</v>
      </c>
      <c r="B85" s="2" t="s">
        <v>9</v>
      </c>
      <c r="C85" s="3"/>
      <c r="D85" s="2" t="s">
        <v>340</v>
      </c>
      <c r="E85" s="2" t="s">
        <v>341</v>
      </c>
      <c r="F85" s="2" t="s">
        <v>26</v>
      </c>
      <c r="G85" s="2" t="s">
        <v>342</v>
      </c>
      <c r="H85" s="4" t="s">
        <v>343</v>
      </c>
      <c r="I85" s="9" t="s">
        <v>3413</v>
      </c>
      <c r="J85" s="7" t="s">
        <v>2668</v>
      </c>
      <c r="K85" s="11" t="str">
        <f>IF((VLOOKUP(I85,Summary!A:L,12,0))="-","Not Binding",VLOOKUP(I85,Summary!A:L,12,0))</f>
        <v>Not Binding</v>
      </c>
    </row>
    <row r="86" spans="1:11" ht="120" customHeight="1" x14ac:dyDescent="0.25">
      <c r="A86" s="2">
        <v>20</v>
      </c>
      <c r="B86" s="2" t="s">
        <v>9</v>
      </c>
      <c r="C86" s="3"/>
      <c r="D86" s="2" t="s">
        <v>94</v>
      </c>
      <c r="E86" s="2" t="s">
        <v>95</v>
      </c>
      <c r="F86" s="2" t="s">
        <v>26</v>
      </c>
      <c r="G86" s="2" t="s">
        <v>96</v>
      </c>
      <c r="H86" s="4" t="s">
        <v>97</v>
      </c>
      <c r="I86" s="9" t="s">
        <v>3414</v>
      </c>
      <c r="J86" s="7" t="s">
        <v>3114</v>
      </c>
      <c r="K86" s="11" t="str">
        <f>IF((VLOOKUP(I86,Summary!A:L,12,0))="-","Not Binding",VLOOKUP(I86,Summary!A:L,12,0))</f>
        <v>Not Binding</v>
      </c>
    </row>
    <row r="87" spans="1:11" ht="120" customHeight="1" x14ac:dyDescent="0.25">
      <c r="A87" s="2">
        <v>16</v>
      </c>
      <c r="B87" s="2" t="s">
        <v>9</v>
      </c>
      <c r="C87" s="3"/>
      <c r="D87" s="2" t="s">
        <v>77</v>
      </c>
      <c r="E87" s="2" t="s">
        <v>78</v>
      </c>
      <c r="F87" s="2" t="s">
        <v>79</v>
      </c>
      <c r="G87" s="2" t="s">
        <v>80</v>
      </c>
      <c r="H87" s="4" t="s">
        <v>81</v>
      </c>
      <c r="I87" s="9" t="s">
        <v>3415</v>
      </c>
      <c r="J87" s="7" t="s">
        <v>2863</v>
      </c>
      <c r="K87" s="11" t="str">
        <f>IF((VLOOKUP(I87,Summary!A:L,12,0))="-","Not Binding",VLOOKUP(I87,Summary!A:L,12,0))</f>
        <v>Not Binding</v>
      </c>
    </row>
    <row r="88" spans="1:11" ht="120" customHeight="1" x14ac:dyDescent="0.25">
      <c r="A88" s="2">
        <v>12</v>
      </c>
      <c r="B88" s="2" t="s">
        <v>19</v>
      </c>
      <c r="C88" s="3"/>
      <c r="D88" s="2" t="s">
        <v>61</v>
      </c>
      <c r="E88" s="2" t="s">
        <v>62</v>
      </c>
      <c r="F88" s="2" t="s">
        <v>384</v>
      </c>
      <c r="G88" s="2" t="s">
        <v>63</v>
      </c>
      <c r="H88" s="4" t="s">
        <v>64</v>
      </c>
      <c r="I88" s="9" t="s">
        <v>3416</v>
      </c>
      <c r="J88" s="7" t="s">
        <v>3257</v>
      </c>
      <c r="K88" s="11" t="str">
        <f>IF((VLOOKUP(I88,Summary!A:L,12,0))="-","Not Binding",VLOOKUP(I88,Summary!A:L,12,0))</f>
        <v>Not Binding</v>
      </c>
    </row>
    <row r="89" spans="1:11" ht="120" customHeight="1" x14ac:dyDescent="0.25">
      <c r="A89" s="2">
        <v>9</v>
      </c>
      <c r="B89" s="2" t="s">
        <v>9</v>
      </c>
      <c r="C89" s="3"/>
      <c r="D89" s="2" t="s">
        <v>49</v>
      </c>
      <c r="E89" s="2" t="s">
        <v>50</v>
      </c>
      <c r="F89" s="2" t="s">
        <v>26</v>
      </c>
      <c r="G89" s="2" t="s">
        <v>51</v>
      </c>
      <c r="H89" s="4" t="s">
        <v>52</v>
      </c>
      <c r="I89" s="9" t="s">
        <v>3417</v>
      </c>
      <c r="J89" s="7" t="s">
        <v>2963</v>
      </c>
      <c r="K89" s="11" t="str">
        <f>IF((VLOOKUP(I89,Summary!A:L,12,0))="-","Not Binding",VLOOKUP(I89,Summary!A:L,12,0))</f>
        <v>Not Binding</v>
      </c>
    </row>
    <row r="90" spans="1:11" ht="120" customHeight="1" x14ac:dyDescent="0.25">
      <c r="A90" s="2">
        <v>6</v>
      </c>
      <c r="B90" s="2" t="s">
        <v>19</v>
      </c>
      <c r="C90" s="3"/>
      <c r="D90" s="2" t="s">
        <v>37</v>
      </c>
      <c r="E90" s="2" t="s">
        <v>38</v>
      </c>
      <c r="F90" s="2" t="s">
        <v>384</v>
      </c>
      <c r="G90" s="2" t="s">
        <v>39</v>
      </c>
      <c r="H90" s="4" t="s">
        <v>40</v>
      </c>
      <c r="I90" s="9" t="s">
        <v>3418</v>
      </c>
      <c r="J90" s="7" t="s">
        <v>3037</v>
      </c>
      <c r="K90" s="11" t="str">
        <f>IF((VLOOKUP(I90,Summary!A:L,12,0))="-","Not Binding",VLOOKUP(I90,Summary!A:L,12,0))</f>
        <v>Not Binding</v>
      </c>
    </row>
    <row r="91" spans="1:11" ht="120" customHeight="1" x14ac:dyDescent="0.25">
      <c r="A91" s="2">
        <v>4</v>
      </c>
      <c r="B91" s="2" t="s">
        <v>9</v>
      </c>
      <c r="C91" s="3"/>
      <c r="D91" s="2" t="s">
        <v>29</v>
      </c>
      <c r="E91" s="2" t="s">
        <v>30</v>
      </c>
      <c r="F91" s="2" t="s">
        <v>26</v>
      </c>
      <c r="G91" s="2" t="s">
        <v>31</v>
      </c>
      <c r="H91" s="4" t="s">
        <v>32</v>
      </c>
      <c r="I91" s="9" t="s">
        <v>3419</v>
      </c>
      <c r="J91" s="7" t="s">
        <v>3107</v>
      </c>
      <c r="K91" s="11" t="str">
        <f>IF((VLOOKUP(I91,Summary!A:L,12,0))="-","Not Binding",VLOOKUP(I91,Summary!A:L,12,0))</f>
        <v>Not Binding</v>
      </c>
    </row>
    <row r="92" spans="1:11" ht="120" customHeight="1" x14ac:dyDescent="0.25">
      <c r="A92" s="2">
        <v>2</v>
      </c>
      <c r="B92" s="2" t="s">
        <v>19</v>
      </c>
      <c r="C92" s="3"/>
      <c r="D92" s="2" t="s">
        <v>20</v>
      </c>
      <c r="E92" s="2" t="s">
        <v>21</v>
      </c>
      <c r="F92" s="2" t="s">
        <v>384</v>
      </c>
      <c r="G92" s="2" t="s">
        <v>22</v>
      </c>
      <c r="H92" s="4" t="s">
        <v>23</v>
      </c>
      <c r="I92" s="9" t="s">
        <v>3420</v>
      </c>
      <c r="J92" s="7" t="s">
        <v>3148</v>
      </c>
      <c r="K92" s="11" t="str">
        <f>IF((VLOOKUP(I92,Summary!A:L,12,0))="-","Not Binding",VLOOKUP(I92,Summary!A:L,12,0))</f>
        <v>Not Binding</v>
      </c>
    </row>
    <row r="93" spans="1:11" ht="120" customHeight="1" x14ac:dyDescent="0.25">
      <c r="A93" s="2">
        <v>1</v>
      </c>
      <c r="B93" s="2" t="s">
        <v>9</v>
      </c>
      <c r="C93" s="3"/>
      <c r="D93" s="2" t="s">
        <v>15</v>
      </c>
      <c r="E93" s="2" t="s">
        <v>16</v>
      </c>
      <c r="F93" s="2" t="s">
        <v>12</v>
      </c>
      <c r="G93" s="2" t="s">
        <v>17</v>
      </c>
      <c r="H93" s="4" t="s">
        <v>18</v>
      </c>
      <c r="I93" s="9" t="s">
        <v>3421</v>
      </c>
      <c r="J93" s="7" t="s">
        <v>3108</v>
      </c>
      <c r="K93" s="11" t="str">
        <f>IF((VLOOKUP(I93,Summary!A:L,12,0))="-","Not Binding",VLOOKUP(I93,Summary!A:L,12,0))</f>
        <v>Not Binding</v>
      </c>
    </row>
    <row r="94" spans="1:11" ht="120" customHeight="1" x14ac:dyDescent="0.25">
      <c r="A94" s="2">
        <v>0</v>
      </c>
      <c r="B94" s="2" t="s">
        <v>9</v>
      </c>
      <c r="C94" s="3"/>
      <c r="D94" s="2" t="s">
        <v>10</v>
      </c>
      <c r="E94" s="2" t="s">
        <v>11</v>
      </c>
      <c r="F94" s="2" t="s">
        <v>12</v>
      </c>
      <c r="G94" s="2" t="s">
        <v>13</v>
      </c>
      <c r="H94" s="4" t="s">
        <v>14</v>
      </c>
      <c r="I94" s="9" t="s">
        <v>3422</v>
      </c>
      <c r="J94" s="7" t="s">
        <v>2851</v>
      </c>
      <c r="K94" s="11" t="str">
        <f>IF((VLOOKUP(I94,Summary!A:L,12,0))="-","Not Binding",VLOOKUP(I94,Summary!A:L,12,0))</f>
        <v>Not Binding</v>
      </c>
    </row>
    <row r="95" spans="1:11" ht="120" customHeight="1" x14ac:dyDescent="0.25">
      <c r="A95" s="2">
        <v>38</v>
      </c>
      <c r="B95" s="2" t="s">
        <v>19</v>
      </c>
      <c r="C95" s="3"/>
      <c r="D95" s="2" t="s">
        <v>130</v>
      </c>
      <c r="E95" s="2" t="s">
        <v>131</v>
      </c>
      <c r="F95" s="2" t="s">
        <v>384</v>
      </c>
      <c r="G95" s="2" t="s">
        <v>167</v>
      </c>
      <c r="H95" s="4" t="s">
        <v>168</v>
      </c>
      <c r="I95" s="9" t="s">
        <v>3423</v>
      </c>
      <c r="J95" s="7" t="s">
        <v>3289</v>
      </c>
      <c r="K95" s="11" t="str">
        <f>IF((VLOOKUP(I95,Summary!A:L,12,0))="-","Not Binding",VLOOKUP(I95,Summary!A:L,12,0))</f>
        <v>Not Binding</v>
      </c>
    </row>
    <row r="96" spans="1:11" ht="120" customHeight="1" x14ac:dyDescent="0.25">
      <c r="A96" s="2">
        <v>37</v>
      </c>
      <c r="B96" s="2" t="s">
        <v>19</v>
      </c>
      <c r="C96" s="3"/>
      <c r="D96" s="2" t="s">
        <v>163</v>
      </c>
      <c r="E96" s="2" t="s">
        <v>164</v>
      </c>
      <c r="F96" s="2" t="s">
        <v>384</v>
      </c>
      <c r="G96" s="2" t="s">
        <v>165</v>
      </c>
      <c r="H96" s="4" t="s">
        <v>166</v>
      </c>
      <c r="I96" s="9" t="s">
        <v>3424</v>
      </c>
      <c r="J96" s="7" t="s">
        <v>3255</v>
      </c>
      <c r="K96" s="11" t="str">
        <f>IF((VLOOKUP(I96,Summary!A:L,12,0))="-","Not Binding",VLOOKUP(I96,Summary!A:L,12,0))</f>
        <v>Not Binding</v>
      </c>
    </row>
    <row r="97" spans="1:11" ht="120" customHeight="1" x14ac:dyDescent="0.25">
      <c r="A97" s="2">
        <v>36</v>
      </c>
      <c r="B97" s="2" t="s">
        <v>19</v>
      </c>
      <c r="C97" s="3"/>
      <c r="D97" s="2" t="s">
        <v>158</v>
      </c>
      <c r="E97" s="2" t="s">
        <v>159</v>
      </c>
      <c r="F97" s="2" t="s">
        <v>384</v>
      </c>
      <c r="G97" s="2" t="s">
        <v>161</v>
      </c>
      <c r="H97" s="4" t="s">
        <v>162</v>
      </c>
      <c r="I97" s="9" t="s">
        <v>3425</v>
      </c>
      <c r="J97" s="7" t="s">
        <v>3038</v>
      </c>
      <c r="K97" s="11" t="str">
        <f>IF((VLOOKUP(I97,Summary!A:L,12,0))="-","Not Binding",VLOOKUP(I97,Summary!A:L,12,0))</f>
        <v>Not Binding</v>
      </c>
    </row>
  </sheetData>
  <conditionalFormatting sqref="A1:K1048576">
    <cfRule type="expression" dxfId="57" priority="1">
      <formula>$K1="Ambiguous"</formula>
    </cfRule>
    <cfRule type="expression" dxfId="56" priority="2">
      <formula>$K1="Binding"</formula>
    </cfRule>
  </conditionalFormatting>
  <pageMargins left="0.7" right="0.7" top="0.78740157499999996" bottom="0.78740157499999996" header="0.3" footer="0.3"/>
  <pageSetup paperSize="9" orientation="portrait" r:id="rId1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236"/>
  <sheetViews>
    <sheetView workbookViewId="0">
      <selection activeCell="K2" sqref="K2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3" max="3" width="11.42578125" bestFit="1" customWidth="1"/>
    <col min="4" max="4" width="15.140625" bestFit="1" customWidth="1"/>
    <col min="5" max="5" width="7.85546875" bestFit="1" customWidth="1"/>
    <col min="6" max="6" width="32.5703125" bestFit="1" customWidth="1"/>
    <col min="7" max="7" width="41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</cols>
  <sheetData>
    <row r="1" spans="1:11" ht="23.45" customHeight="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83</v>
      </c>
      <c r="B2" t="s">
        <v>9</v>
      </c>
      <c r="C2" s="1"/>
      <c r="D2" t="s">
        <v>386</v>
      </c>
      <c r="E2" t="s">
        <v>387</v>
      </c>
      <c r="F2" t="s">
        <v>79</v>
      </c>
      <c r="G2" t="s">
        <v>388</v>
      </c>
      <c r="H2" t="s">
        <v>389</v>
      </c>
      <c r="I2" s="9" t="s">
        <v>3426</v>
      </c>
      <c r="J2" s="5" t="s">
        <v>3171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77</v>
      </c>
      <c r="B3" t="s">
        <v>9</v>
      </c>
      <c r="C3" s="1"/>
      <c r="D3" t="s">
        <v>390</v>
      </c>
      <c r="E3" t="s">
        <v>391</v>
      </c>
      <c r="F3" t="s">
        <v>26</v>
      </c>
      <c r="G3" t="s">
        <v>392</v>
      </c>
      <c r="H3" t="s">
        <v>393</v>
      </c>
      <c r="I3" s="9" t="s">
        <v>3427</v>
      </c>
      <c r="J3" s="5" t="s">
        <v>3015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76</v>
      </c>
      <c r="B4" t="s">
        <v>9</v>
      </c>
      <c r="C4" s="1"/>
      <c r="D4" t="s">
        <v>394</v>
      </c>
      <c r="E4" t="s">
        <v>395</v>
      </c>
      <c r="F4" t="s">
        <v>79</v>
      </c>
      <c r="G4" t="s">
        <v>396</v>
      </c>
      <c r="H4" t="s">
        <v>397</v>
      </c>
      <c r="I4" s="9" t="s">
        <v>3428</v>
      </c>
      <c r="J4" s="5" t="s">
        <v>2634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82</v>
      </c>
      <c r="B5" t="s">
        <v>9</v>
      </c>
      <c r="C5" s="1"/>
      <c r="D5" t="s">
        <v>398</v>
      </c>
      <c r="E5" t="s">
        <v>399</v>
      </c>
      <c r="F5" t="s">
        <v>26</v>
      </c>
      <c r="G5" t="s">
        <v>400</v>
      </c>
      <c r="H5" t="s">
        <v>401</v>
      </c>
      <c r="I5" s="9" t="s">
        <v>3429</v>
      </c>
      <c r="J5" s="5" t="s">
        <v>2938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80</v>
      </c>
      <c r="B6" t="s">
        <v>9</v>
      </c>
      <c r="C6" s="1"/>
      <c r="D6" t="s">
        <v>402</v>
      </c>
      <c r="E6" t="s">
        <v>403</v>
      </c>
      <c r="F6" t="s">
        <v>26</v>
      </c>
      <c r="G6" t="s">
        <v>404</v>
      </c>
      <c r="H6" t="s">
        <v>405</v>
      </c>
      <c r="I6" s="9" t="s">
        <v>3430</v>
      </c>
      <c r="J6" s="5" t="s">
        <v>2635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66</v>
      </c>
      <c r="B7" t="s">
        <v>9</v>
      </c>
      <c r="C7" s="1"/>
      <c r="D7" t="s">
        <v>406</v>
      </c>
      <c r="E7" t="s">
        <v>407</v>
      </c>
      <c r="F7" t="s">
        <v>26</v>
      </c>
      <c r="G7" t="s">
        <v>408</v>
      </c>
      <c r="H7" t="s">
        <v>409</v>
      </c>
      <c r="I7" s="9" t="s">
        <v>3431</v>
      </c>
      <c r="J7" s="5" t="s">
        <v>2768</v>
      </c>
      <c r="K7" t="str">
        <f>IF((VLOOKUP(I7,Summary!A:L,12,0))="-","Not Binding",VLOOKUP(I7,Summary!A:L,12,0))</f>
        <v>Not Binding</v>
      </c>
    </row>
    <row r="8" spans="1:11" ht="120" customHeight="1" x14ac:dyDescent="0.25">
      <c r="A8">
        <v>63</v>
      </c>
      <c r="B8" t="s">
        <v>19</v>
      </c>
      <c r="C8" s="1"/>
      <c r="D8" t="s">
        <v>410</v>
      </c>
      <c r="E8" t="s">
        <v>411</v>
      </c>
      <c r="F8" t="s">
        <v>385</v>
      </c>
      <c r="G8" t="s">
        <v>412</v>
      </c>
      <c r="H8" t="s">
        <v>413</v>
      </c>
      <c r="I8" s="9" t="s">
        <v>3432</v>
      </c>
      <c r="J8" s="5" t="s">
        <v>3112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74</v>
      </c>
      <c r="B9" t="s">
        <v>9</v>
      </c>
      <c r="C9" s="1"/>
      <c r="D9" t="s">
        <v>414</v>
      </c>
      <c r="E9" t="s">
        <v>415</v>
      </c>
      <c r="F9" t="s">
        <v>12</v>
      </c>
      <c r="G9" t="s">
        <v>416</v>
      </c>
      <c r="H9" t="s">
        <v>417</v>
      </c>
      <c r="I9" s="9" t="s">
        <v>3433</v>
      </c>
      <c r="J9" s="5" t="s">
        <v>2651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70</v>
      </c>
      <c r="B10" t="s">
        <v>19</v>
      </c>
      <c r="C10" s="1"/>
      <c r="D10" t="s">
        <v>418</v>
      </c>
      <c r="E10" t="s">
        <v>419</v>
      </c>
      <c r="F10" t="s">
        <v>385</v>
      </c>
      <c r="G10" t="s">
        <v>420</v>
      </c>
      <c r="H10" t="s">
        <v>421</v>
      </c>
      <c r="I10" s="9" t="s">
        <v>3434</v>
      </c>
      <c r="J10" s="5" t="s">
        <v>2652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56</v>
      </c>
      <c r="B11" t="s">
        <v>9</v>
      </c>
      <c r="C11" s="1"/>
      <c r="D11" t="s">
        <v>422</v>
      </c>
      <c r="E11" t="s">
        <v>423</v>
      </c>
      <c r="F11" t="s">
        <v>12</v>
      </c>
      <c r="G11" t="s">
        <v>424</v>
      </c>
      <c r="H11" t="s">
        <v>425</v>
      </c>
      <c r="I11" s="9" t="s">
        <v>3435</v>
      </c>
      <c r="J11" s="5" t="s">
        <v>2861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59</v>
      </c>
      <c r="B12" t="s">
        <v>9</v>
      </c>
      <c r="C12" s="1"/>
      <c r="D12" t="s">
        <v>426</v>
      </c>
      <c r="E12" t="s">
        <v>427</v>
      </c>
      <c r="F12" t="s">
        <v>12</v>
      </c>
      <c r="G12" t="s">
        <v>428</v>
      </c>
      <c r="H12" t="s">
        <v>429</v>
      </c>
      <c r="I12" s="9" t="s">
        <v>3436</v>
      </c>
      <c r="J12" s="5" t="s">
        <v>2762</v>
      </c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58</v>
      </c>
      <c r="B13" t="s">
        <v>19</v>
      </c>
      <c r="C13" s="1"/>
      <c r="D13" t="s">
        <v>430</v>
      </c>
      <c r="E13" t="s">
        <v>431</v>
      </c>
      <c r="F13" t="s">
        <v>384</v>
      </c>
      <c r="G13" t="s">
        <v>432</v>
      </c>
      <c r="H13" t="s">
        <v>433</v>
      </c>
      <c r="I13" s="9" t="s">
        <v>3437</v>
      </c>
      <c r="J13" s="5" t="s">
        <v>3274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27</v>
      </c>
      <c r="B14" t="s">
        <v>9</v>
      </c>
      <c r="C14" s="1"/>
      <c r="D14" t="s">
        <v>434</v>
      </c>
      <c r="E14" t="s">
        <v>435</v>
      </c>
      <c r="F14" t="s">
        <v>26</v>
      </c>
      <c r="G14" t="s">
        <v>436</v>
      </c>
      <c r="H14" t="s">
        <v>437</v>
      </c>
      <c r="I14" s="9" t="s">
        <v>3438</v>
      </c>
      <c r="J14" s="5" t="s">
        <v>2847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26</v>
      </c>
      <c r="B15" t="s">
        <v>9</v>
      </c>
      <c r="C15" s="1"/>
      <c r="D15" t="s">
        <v>438</v>
      </c>
      <c r="E15" t="s">
        <v>439</v>
      </c>
      <c r="F15" t="s">
        <v>183</v>
      </c>
      <c r="G15" t="s">
        <v>440</v>
      </c>
      <c r="H15" t="s">
        <v>441</v>
      </c>
      <c r="I15" s="9" t="s">
        <v>3439</v>
      </c>
      <c r="J15" s="5" t="s">
        <v>2686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31</v>
      </c>
      <c r="B16" t="s">
        <v>9</v>
      </c>
      <c r="C16" s="1"/>
      <c r="D16" t="s">
        <v>442</v>
      </c>
      <c r="E16" t="s">
        <v>443</v>
      </c>
      <c r="F16" t="s">
        <v>26</v>
      </c>
      <c r="G16" t="s">
        <v>444</v>
      </c>
      <c r="H16" t="s">
        <v>445</v>
      </c>
      <c r="I16" s="9" t="s">
        <v>3440</v>
      </c>
      <c r="J16" s="5" t="s">
        <v>2706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29</v>
      </c>
      <c r="B17" t="s">
        <v>9</v>
      </c>
      <c r="C17" s="1"/>
      <c r="D17" t="s">
        <v>362</v>
      </c>
      <c r="E17" t="s">
        <v>363</v>
      </c>
      <c r="F17" t="s">
        <v>26</v>
      </c>
      <c r="G17" t="s">
        <v>446</v>
      </c>
      <c r="H17" t="s">
        <v>447</v>
      </c>
      <c r="I17" s="9" t="s">
        <v>3441</v>
      </c>
      <c r="J17" s="5" t="s">
        <v>3177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17</v>
      </c>
      <c r="B18" t="s">
        <v>9</v>
      </c>
      <c r="C18" s="1"/>
      <c r="D18" t="s">
        <v>448</v>
      </c>
      <c r="E18" t="s">
        <v>449</v>
      </c>
      <c r="F18" t="s">
        <v>26</v>
      </c>
      <c r="G18" t="s">
        <v>450</v>
      </c>
      <c r="H18" t="s">
        <v>451</v>
      </c>
      <c r="I18" s="9" t="s">
        <v>3442</v>
      </c>
      <c r="J18" s="5" t="s">
        <v>3293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14</v>
      </c>
      <c r="B19" t="s">
        <v>9</v>
      </c>
      <c r="C19" s="1"/>
      <c r="D19" t="s">
        <v>452</v>
      </c>
      <c r="E19" t="s">
        <v>453</v>
      </c>
      <c r="F19" t="s">
        <v>79</v>
      </c>
      <c r="G19" t="s">
        <v>454</v>
      </c>
      <c r="H19" t="s">
        <v>455</v>
      </c>
      <c r="I19" s="9" t="s">
        <v>3443</v>
      </c>
      <c r="J19" s="5" t="s">
        <v>2570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25</v>
      </c>
      <c r="B20" t="s">
        <v>19</v>
      </c>
      <c r="C20" s="1"/>
      <c r="D20" t="s">
        <v>456</v>
      </c>
      <c r="E20" t="s">
        <v>457</v>
      </c>
      <c r="F20" t="s">
        <v>384</v>
      </c>
      <c r="G20" t="s">
        <v>458</v>
      </c>
      <c r="H20" t="s">
        <v>459</v>
      </c>
      <c r="I20" s="9" t="s">
        <v>3444</v>
      </c>
      <c r="J20" s="5" t="s">
        <v>3295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21</v>
      </c>
      <c r="B21" t="s">
        <v>9</v>
      </c>
      <c r="C21" s="1"/>
      <c r="D21" t="s">
        <v>460</v>
      </c>
      <c r="E21" t="s">
        <v>461</v>
      </c>
      <c r="F21" t="s">
        <v>26</v>
      </c>
      <c r="G21" t="s">
        <v>462</v>
      </c>
      <c r="H21" t="s">
        <v>463</v>
      </c>
      <c r="I21" s="9" t="s">
        <v>3445</v>
      </c>
      <c r="J21" s="5" t="s">
        <v>2569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42</v>
      </c>
      <c r="B22" t="s">
        <v>9</v>
      </c>
      <c r="C22" s="1"/>
      <c r="D22" t="s">
        <v>464</v>
      </c>
      <c r="E22" t="s">
        <v>465</v>
      </c>
      <c r="F22" t="s">
        <v>26</v>
      </c>
      <c r="G22" t="s">
        <v>466</v>
      </c>
      <c r="H22" t="s">
        <v>467</v>
      </c>
      <c r="I22" s="9" t="s">
        <v>3446</v>
      </c>
      <c r="J22" s="5" t="s">
        <v>2665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11</v>
      </c>
      <c r="B23" t="s">
        <v>9</v>
      </c>
      <c r="C23" s="1"/>
      <c r="D23" t="s">
        <v>468</v>
      </c>
      <c r="E23" t="s">
        <v>469</v>
      </c>
      <c r="F23" t="s">
        <v>12</v>
      </c>
      <c r="G23" t="s">
        <v>470</v>
      </c>
      <c r="H23" t="s">
        <v>471</v>
      </c>
      <c r="I23" s="9" t="s">
        <v>3447</v>
      </c>
      <c r="J23" s="5" t="s">
        <v>2982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10</v>
      </c>
      <c r="B24" t="s">
        <v>9</v>
      </c>
      <c r="C24" s="1"/>
      <c r="D24" t="s">
        <v>472</v>
      </c>
      <c r="E24" t="s">
        <v>473</v>
      </c>
      <c r="F24" t="s">
        <v>26</v>
      </c>
      <c r="G24" t="s">
        <v>474</v>
      </c>
      <c r="H24" t="s">
        <v>475</v>
      </c>
      <c r="I24" s="9" t="s">
        <v>3448</v>
      </c>
      <c r="J24" s="5" t="s">
        <v>2981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6</v>
      </c>
      <c r="B25" t="s">
        <v>9</v>
      </c>
      <c r="C25" s="1"/>
      <c r="D25" t="s">
        <v>15</v>
      </c>
      <c r="E25" t="s">
        <v>16</v>
      </c>
      <c r="F25" t="s">
        <v>385</v>
      </c>
      <c r="G25" t="s">
        <v>476</v>
      </c>
      <c r="H25" t="s">
        <v>477</v>
      </c>
      <c r="I25" s="9" t="s">
        <v>3449</v>
      </c>
      <c r="J25" s="5" t="s">
        <v>3109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75</v>
      </c>
      <c r="B26" t="s">
        <v>9</v>
      </c>
      <c r="C26" s="1"/>
      <c r="D26" t="s">
        <v>478</v>
      </c>
      <c r="E26" t="s">
        <v>479</v>
      </c>
      <c r="F26" t="s">
        <v>26</v>
      </c>
      <c r="G26" t="s">
        <v>480</v>
      </c>
      <c r="H26" t="s">
        <v>481</v>
      </c>
      <c r="I26" s="9" t="s">
        <v>3450</v>
      </c>
      <c r="J26" s="5" t="s">
        <v>3183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81</v>
      </c>
      <c r="B27" t="s">
        <v>9</v>
      </c>
      <c r="C27" s="1"/>
      <c r="D27" t="s">
        <v>482</v>
      </c>
      <c r="E27" t="s">
        <v>483</v>
      </c>
      <c r="F27" t="s">
        <v>385</v>
      </c>
      <c r="G27" t="s">
        <v>484</v>
      </c>
      <c r="H27" t="s">
        <v>485</v>
      </c>
      <c r="I27" s="9" t="s">
        <v>3451</v>
      </c>
      <c r="J27" s="5" t="s">
        <v>2782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79</v>
      </c>
      <c r="B28" t="s">
        <v>9</v>
      </c>
      <c r="C28" s="1"/>
      <c r="D28" t="s">
        <v>486</v>
      </c>
      <c r="E28" t="s">
        <v>487</v>
      </c>
      <c r="F28" t="s">
        <v>12</v>
      </c>
      <c r="G28" t="s">
        <v>488</v>
      </c>
      <c r="H28" t="s">
        <v>489</v>
      </c>
      <c r="I28" s="9" t="s">
        <v>3452</v>
      </c>
      <c r="J28" s="5" t="s">
        <v>2949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65</v>
      </c>
      <c r="B29" t="s">
        <v>9</v>
      </c>
      <c r="C29" s="1"/>
      <c r="D29" t="s">
        <v>490</v>
      </c>
      <c r="E29" t="s">
        <v>351</v>
      </c>
      <c r="F29" t="s">
        <v>26</v>
      </c>
      <c r="G29" t="s">
        <v>491</v>
      </c>
      <c r="H29" t="s">
        <v>492</v>
      </c>
      <c r="I29" s="9" t="s">
        <v>3453</v>
      </c>
      <c r="J29" s="5" t="s">
        <v>2937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62</v>
      </c>
      <c r="B30" t="s">
        <v>19</v>
      </c>
      <c r="C30" s="1"/>
      <c r="D30" t="s">
        <v>493</v>
      </c>
      <c r="E30" t="s">
        <v>494</v>
      </c>
      <c r="F30" t="s">
        <v>385</v>
      </c>
      <c r="G30" t="s">
        <v>495</v>
      </c>
      <c r="H30" t="s">
        <v>496</v>
      </c>
      <c r="I30" s="9" t="s">
        <v>3454</v>
      </c>
      <c r="J30" s="5" t="s">
        <v>2701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73</v>
      </c>
      <c r="B31" t="s">
        <v>9</v>
      </c>
      <c r="C31" s="1"/>
      <c r="D31" t="s">
        <v>497</v>
      </c>
      <c r="E31" t="s">
        <v>498</v>
      </c>
      <c r="F31" t="s">
        <v>26</v>
      </c>
      <c r="G31" t="s">
        <v>499</v>
      </c>
      <c r="H31" t="s">
        <v>500</v>
      </c>
      <c r="I31" s="9" t="s">
        <v>3455</v>
      </c>
      <c r="J31" s="5" t="s">
        <v>2653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69</v>
      </c>
      <c r="B32" t="s">
        <v>9</v>
      </c>
      <c r="C32" s="1"/>
      <c r="D32" t="s">
        <v>501</v>
      </c>
      <c r="E32" t="s">
        <v>502</v>
      </c>
      <c r="F32" t="s">
        <v>26</v>
      </c>
      <c r="G32" t="s">
        <v>503</v>
      </c>
      <c r="H32" t="s">
        <v>504</v>
      </c>
      <c r="I32" s="9" t="s">
        <v>3456</v>
      </c>
      <c r="J32" s="5" t="s">
        <v>3199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91</v>
      </c>
      <c r="B33" t="s">
        <v>19</v>
      </c>
      <c r="C33" s="1"/>
      <c r="D33" t="s">
        <v>505</v>
      </c>
      <c r="E33" t="s">
        <v>506</v>
      </c>
      <c r="F33" t="s">
        <v>384</v>
      </c>
      <c r="G33" t="s">
        <v>507</v>
      </c>
      <c r="H33" t="s">
        <v>508</v>
      </c>
      <c r="I33" s="9" t="s">
        <v>3457</v>
      </c>
      <c r="J33" s="5" t="s">
        <v>2843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88</v>
      </c>
      <c r="B34" t="s">
        <v>9</v>
      </c>
      <c r="C34" s="1"/>
      <c r="D34" t="s">
        <v>509</v>
      </c>
      <c r="E34" t="s">
        <v>510</v>
      </c>
      <c r="F34" t="s">
        <v>12</v>
      </c>
      <c r="G34" t="s">
        <v>511</v>
      </c>
      <c r="H34" t="s">
        <v>512</v>
      </c>
      <c r="I34" s="9" t="s">
        <v>3458</v>
      </c>
      <c r="J34" s="5" t="s">
        <v>3128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57</v>
      </c>
      <c r="B35" t="s">
        <v>9</v>
      </c>
      <c r="C35" s="1"/>
      <c r="D35" t="s">
        <v>513</v>
      </c>
      <c r="E35" t="s">
        <v>514</v>
      </c>
      <c r="F35" t="s">
        <v>26</v>
      </c>
      <c r="G35" t="s">
        <v>515</v>
      </c>
      <c r="H35" t="s">
        <v>516</v>
      </c>
      <c r="I35" s="9" t="s">
        <v>3459</v>
      </c>
      <c r="J35" s="5" t="s">
        <v>2576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52</v>
      </c>
      <c r="B36" t="s">
        <v>19</v>
      </c>
      <c r="C36" s="1"/>
      <c r="D36" t="s">
        <v>517</v>
      </c>
      <c r="E36" t="s">
        <v>518</v>
      </c>
      <c r="F36" t="s">
        <v>384</v>
      </c>
      <c r="G36" t="s">
        <v>519</v>
      </c>
      <c r="H36" t="s">
        <v>520</v>
      </c>
      <c r="I36" s="9" t="s">
        <v>3460</v>
      </c>
      <c r="J36" s="5" t="s">
        <v>2980</v>
      </c>
      <c r="K36" t="str">
        <f>IF((VLOOKUP(I36,Summary!A:L,12,0))="-","Not Binding",VLOOKUP(I36,Summary!A:L,12,0))</f>
        <v>Not Binding</v>
      </c>
    </row>
    <row r="37" spans="1:11" ht="120" customHeight="1" x14ac:dyDescent="0.25">
      <c r="A37">
        <v>51</v>
      </c>
      <c r="B37" t="s">
        <v>19</v>
      </c>
      <c r="C37" s="1"/>
      <c r="D37" t="s">
        <v>521</v>
      </c>
      <c r="E37" t="s">
        <v>522</v>
      </c>
      <c r="F37" t="s">
        <v>384</v>
      </c>
      <c r="G37" t="s">
        <v>523</v>
      </c>
      <c r="H37" t="s">
        <v>524</v>
      </c>
      <c r="I37" s="9" t="s">
        <v>3461</v>
      </c>
      <c r="J37" s="5" t="s">
        <v>3143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30</v>
      </c>
      <c r="B38" t="s">
        <v>9</v>
      </c>
      <c r="C38" s="1"/>
      <c r="D38" t="s">
        <v>406</v>
      </c>
      <c r="E38" t="s">
        <v>407</v>
      </c>
      <c r="F38" t="s">
        <v>79</v>
      </c>
      <c r="G38" t="s">
        <v>525</v>
      </c>
      <c r="H38" t="s">
        <v>526</v>
      </c>
      <c r="I38" s="9" t="s">
        <v>3462</v>
      </c>
      <c r="J38" s="5" t="s">
        <v>2769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28</v>
      </c>
      <c r="B39" t="s">
        <v>9</v>
      </c>
      <c r="C39" s="1"/>
      <c r="D39" t="s">
        <v>527</v>
      </c>
      <c r="E39" t="s">
        <v>528</v>
      </c>
      <c r="F39" t="s">
        <v>26</v>
      </c>
      <c r="G39" t="s">
        <v>529</v>
      </c>
      <c r="H39" t="s">
        <v>530</v>
      </c>
      <c r="I39" s="9" t="s">
        <v>3463</v>
      </c>
      <c r="J39" s="5" t="s">
        <v>2904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16</v>
      </c>
      <c r="B40" t="s">
        <v>9</v>
      </c>
      <c r="C40" s="1"/>
      <c r="D40" t="s">
        <v>531</v>
      </c>
      <c r="E40" t="s">
        <v>532</v>
      </c>
      <c r="F40" t="s">
        <v>26</v>
      </c>
      <c r="G40" t="s">
        <v>533</v>
      </c>
      <c r="H40" t="s">
        <v>534</v>
      </c>
      <c r="I40" s="9" t="s">
        <v>3464</v>
      </c>
      <c r="J40" s="5" t="s">
        <v>2763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13</v>
      </c>
      <c r="B41" t="s">
        <v>9</v>
      </c>
      <c r="C41" s="1"/>
      <c r="D41" t="s">
        <v>535</v>
      </c>
      <c r="E41" t="s">
        <v>536</v>
      </c>
      <c r="F41" t="s">
        <v>26</v>
      </c>
      <c r="G41" t="s">
        <v>537</v>
      </c>
      <c r="H41" t="s">
        <v>538</v>
      </c>
      <c r="I41" s="9" t="s">
        <v>3465</v>
      </c>
      <c r="J41" s="5" t="s">
        <v>2620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24</v>
      </c>
      <c r="B42" t="s">
        <v>9</v>
      </c>
      <c r="C42" s="1"/>
      <c r="D42" t="s">
        <v>539</v>
      </c>
      <c r="E42" t="s">
        <v>540</v>
      </c>
      <c r="F42" t="s">
        <v>183</v>
      </c>
      <c r="G42" t="s">
        <v>541</v>
      </c>
      <c r="H42" t="s">
        <v>542</v>
      </c>
      <c r="I42" s="9" t="s">
        <v>3466</v>
      </c>
      <c r="J42" s="5" t="s">
        <v>3324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20</v>
      </c>
      <c r="B43" t="s">
        <v>9</v>
      </c>
      <c r="C43" s="1"/>
      <c r="D43" t="s">
        <v>318</v>
      </c>
      <c r="E43" t="s">
        <v>319</v>
      </c>
      <c r="F43" t="s">
        <v>183</v>
      </c>
      <c r="G43" t="s">
        <v>543</v>
      </c>
      <c r="H43" t="s">
        <v>544</v>
      </c>
      <c r="I43" s="9" t="s">
        <v>3467</v>
      </c>
      <c r="J43" s="5" t="s">
        <v>3155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41</v>
      </c>
      <c r="B44" t="s">
        <v>9</v>
      </c>
      <c r="C44" s="1"/>
      <c r="D44" t="s">
        <v>263</v>
      </c>
      <c r="E44" t="s">
        <v>264</v>
      </c>
      <c r="F44" t="s">
        <v>26</v>
      </c>
      <c r="G44" t="s">
        <v>545</v>
      </c>
      <c r="H44" t="s">
        <v>546</v>
      </c>
      <c r="I44" s="9" t="s">
        <v>3468</v>
      </c>
      <c r="J44" s="5" t="s">
        <v>2827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38</v>
      </c>
      <c r="B45" t="s">
        <v>19</v>
      </c>
      <c r="C45" s="1"/>
      <c r="D45" t="s">
        <v>547</v>
      </c>
      <c r="E45" t="s">
        <v>548</v>
      </c>
      <c r="F45" t="s">
        <v>384</v>
      </c>
      <c r="G45" t="s">
        <v>549</v>
      </c>
      <c r="H45" t="s">
        <v>550</v>
      </c>
      <c r="I45" s="9" t="s">
        <v>3469</v>
      </c>
      <c r="J45" s="5" t="s">
        <v>2626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47</v>
      </c>
      <c r="B46" t="s">
        <v>9</v>
      </c>
      <c r="C46" s="1"/>
      <c r="D46" t="s">
        <v>513</v>
      </c>
      <c r="E46" t="s">
        <v>514</v>
      </c>
      <c r="F46" t="s">
        <v>26</v>
      </c>
      <c r="G46" t="s">
        <v>551</v>
      </c>
      <c r="H46" t="s">
        <v>552</v>
      </c>
      <c r="I46" s="9" t="s">
        <v>3470</v>
      </c>
      <c r="J46" s="5" t="s">
        <v>2577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5</v>
      </c>
      <c r="B47" t="s">
        <v>19</v>
      </c>
      <c r="C47" s="1"/>
      <c r="D47" t="s">
        <v>553</v>
      </c>
      <c r="E47" t="s">
        <v>554</v>
      </c>
      <c r="F47" t="s">
        <v>385</v>
      </c>
      <c r="G47" t="s">
        <v>555</v>
      </c>
      <c r="H47" t="s">
        <v>556</v>
      </c>
      <c r="I47" s="9" t="s">
        <v>3471</v>
      </c>
      <c r="J47" s="5" t="s">
        <v>3327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4</v>
      </c>
      <c r="B48" t="s">
        <v>9</v>
      </c>
      <c r="C48" s="1"/>
      <c r="D48" t="s">
        <v>557</v>
      </c>
      <c r="E48" t="s">
        <v>558</v>
      </c>
      <c r="F48" t="s">
        <v>26</v>
      </c>
      <c r="G48" t="s">
        <v>559</v>
      </c>
      <c r="H48" t="s">
        <v>560</v>
      </c>
      <c r="I48" s="9" t="s">
        <v>3472</v>
      </c>
      <c r="J48" s="5" t="s">
        <v>3197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9</v>
      </c>
      <c r="B49" t="s">
        <v>9</v>
      </c>
      <c r="C49" s="1"/>
      <c r="D49" t="s">
        <v>561</v>
      </c>
      <c r="E49" t="s">
        <v>562</v>
      </c>
      <c r="F49" t="s">
        <v>12</v>
      </c>
      <c r="G49" t="s">
        <v>563</v>
      </c>
      <c r="H49" t="s">
        <v>564</v>
      </c>
      <c r="I49" s="9" t="s">
        <v>3473</v>
      </c>
      <c r="J49" s="5" t="s">
        <v>2650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78</v>
      </c>
      <c r="B50" t="s">
        <v>9</v>
      </c>
      <c r="C50" s="1"/>
      <c r="D50" t="s">
        <v>565</v>
      </c>
      <c r="E50" t="s">
        <v>566</v>
      </c>
      <c r="F50" t="s">
        <v>183</v>
      </c>
      <c r="G50" t="s">
        <v>567</v>
      </c>
      <c r="H50" t="s">
        <v>568</v>
      </c>
      <c r="I50" s="9" t="s">
        <v>3474</v>
      </c>
      <c r="J50" s="5" t="s">
        <v>2882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64</v>
      </c>
      <c r="B51" t="s">
        <v>19</v>
      </c>
      <c r="C51" s="1"/>
      <c r="D51" t="s">
        <v>569</v>
      </c>
      <c r="E51" t="s">
        <v>66</v>
      </c>
      <c r="F51" t="s">
        <v>384</v>
      </c>
      <c r="G51" t="s">
        <v>570</v>
      </c>
      <c r="H51" t="s">
        <v>571</v>
      </c>
      <c r="I51" s="9" t="s">
        <v>3475</v>
      </c>
      <c r="J51" s="5" t="s">
        <v>2716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61</v>
      </c>
      <c r="B52" t="s">
        <v>9</v>
      </c>
      <c r="C52" s="1"/>
      <c r="D52" t="s">
        <v>572</v>
      </c>
      <c r="E52" t="s">
        <v>573</v>
      </c>
      <c r="F52" t="s">
        <v>26</v>
      </c>
      <c r="G52" t="s">
        <v>574</v>
      </c>
      <c r="H52" t="s">
        <v>575</v>
      </c>
      <c r="I52" s="9" t="s">
        <v>3476</v>
      </c>
      <c r="J52" s="5" t="s">
        <v>2619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72</v>
      </c>
      <c r="B53" t="s">
        <v>9</v>
      </c>
      <c r="C53" s="1"/>
      <c r="D53" t="s">
        <v>576</v>
      </c>
      <c r="E53" t="s">
        <v>577</v>
      </c>
      <c r="F53" t="s">
        <v>183</v>
      </c>
      <c r="G53" t="s">
        <v>578</v>
      </c>
      <c r="H53" t="s">
        <v>579</v>
      </c>
      <c r="I53" s="9" t="s">
        <v>3477</v>
      </c>
      <c r="J53" s="5" t="s">
        <v>2773</v>
      </c>
      <c r="K53" t="str">
        <f>IF((VLOOKUP(I53,Summary!A:L,12,0))="-","Not Binding",VLOOKUP(I53,Summary!A:L,12,0))</f>
        <v>Not Binding</v>
      </c>
    </row>
    <row r="54" spans="1:11" ht="120" customHeight="1" x14ac:dyDescent="0.25">
      <c r="A54">
        <v>68</v>
      </c>
      <c r="B54" t="s">
        <v>9</v>
      </c>
      <c r="C54" s="1"/>
      <c r="D54" t="s">
        <v>580</v>
      </c>
      <c r="E54" t="s">
        <v>581</v>
      </c>
      <c r="F54" t="s">
        <v>183</v>
      </c>
      <c r="G54" t="s">
        <v>582</v>
      </c>
      <c r="H54" t="s">
        <v>583</v>
      </c>
      <c r="I54" s="9" t="s">
        <v>3478</v>
      </c>
      <c r="J54" s="5" t="s">
        <v>2844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90</v>
      </c>
      <c r="B55" t="s">
        <v>9</v>
      </c>
      <c r="C55" s="1"/>
      <c r="D55" t="s">
        <v>584</v>
      </c>
      <c r="E55" t="s">
        <v>585</v>
      </c>
      <c r="F55" t="s">
        <v>160</v>
      </c>
      <c r="G55" t="s">
        <v>586</v>
      </c>
      <c r="H55" t="s">
        <v>587</v>
      </c>
      <c r="I55" s="9" t="s">
        <v>3479</v>
      </c>
      <c r="J55" s="5" t="s">
        <v>2631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87</v>
      </c>
      <c r="B56" t="s">
        <v>19</v>
      </c>
      <c r="C56" s="1"/>
      <c r="D56" t="s">
        <v>588</v>
      </c>
      <c r="E56" t="s">
        <v>589</v>
      </c>
      <c r="F56" t="s">
        <v>384</v>
      </c>
      <c r="G56" t="s">
        <v>590</v>
      </c>
      <c r="H56" t="s">
        <v>591</v>
      </c>
      <c r="I56" s="9" t="s">
        <v>3480</v>
      </c>
      <c r="J56" s="5" t="s">
        <v>3124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95</v>
      </c>
      <c r="B57" t="s">
        <v>9</v>
      </c>
      <c r="C57" s="1"/>
      <c r="D57" t="s">
        <v>592</v>
      </c>
      <c r="E57" t="s">
        <v>593</v>
      </c>
      <c r="F57" t="s">
        <v>26</v>
      </c>
      <c r="G57" t="s">
        <v>594</v>
      </c>
      <c r="H57" t="s">
        <v>595</v>
      </c>
      <c r="I57" s="9" t="s">
        <v>3481</v>
      </c>
      <c r="J57" s="5" t="s">
        <v>2730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93</v>
      </c>
      <c r="B58" t="s">
        <v>9</v>
      </c>
      <c r="C58" s="1"/>
      <c r="D58" t="s">
        <v>468</v>
      </c>
      <c r="E58" t="s">
        <v>469</v>
      </c>
      <c r="F58" t="s">
        <v>26</v>
      </c>
      <c r="G58" t="s">
        <v>596</v>
      </c>
      <c r="H58" t="s">
        <v>597</v>
      </c>
      <c r="I58" s="9" t="s">
        <v>3482</v>
      </c>
      <c r="J58" s="5" t="s">
        <v>2983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50</v>
      </c>
      <c r="B59" t="s">
        <v>9</v>
      </c>
      <c r="C59" s="1"/>
      <c r="D59" t="s">
        <v>598</v>
      </c>
      <c r="E59" t="s">
        <v>599</v>
      </c>
      <c r="F59" t="s">
        <v>26</v>
      </c>
      <c r="G59" t="s">
        <v>600</v>
      </c>
      <c r="H59" t="s">
        <v>601</v>
      </c>
      <c r="I59" s="9" t="s">
        <v>3483</v>
      </c>
      <c r="J59" s="5" t="s">
        <v>2875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55</v>
      </c>
      <c r="B60" t="s">
        <v>9</v>
      </c>
      <c r="C60" s="1"/>
      <c r="D60" t="s">
        <v>602</v>
      </c>
      <c r="E60" t="s">
        <v>603</v>
      </c>
      <c r="F60" t="s">
        <v>12</v>
      </c>
      <c r="G60" t="s">
        <v>604</v>
      </c>
      <c r="H60" t="s">
        <v>605</v>
      </c>
      <c r="I60" s="9" t="s">
        <v>3484</v>
      </c>
      <c r="J60" s="5" t="s">
        <v>3145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54</v>
      </c>
      <c r="B61" t="s">
        <v>9</v>
      </c>
      <c r="C61" s="1"/>
      <c r="D61" t="s">
        <v>606</v>
      </c>
      <c r="E61" t="s">
        <v>607</v>
      </c>
      <c r="F61" t="s">
        <v>12</v>
      </c>
      <c r="G61" t="s">
        <v>608</v>
      </c>
      <c r="H61" t="s">
        <v>609</v>
      </c>
      <c r="I61" s="9" t="s">
        <v>3485</v>
      </c>
      <c r="J61" s="5" t="s">
        <v>3230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15</v>
      </c>
      <c r="B62" t="s">
        <v>9</v>
      </c>
      <c r="C62" s="1"/>
      <c r="D62" t="s">
        <v>610</v>
      </c>
      <c r="E62" t="s">
        <v>611</v>
      </c>
      <c r="F62" t="s">
        <v>12</v>
      </c>
      <c r="G62" t="s">
        <v>612</v>
      </c>
      <c r="H62" t="s">
        <v>613</v>
      </c>
      <c r="I62" s="9" t="s">
        <v>3486</v>
      </c>
      <c r="J62" s="5" t="s">
        <v>3082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12</v>
      </c>
      <c r="B63" t="s">
        <v>9</v>
      </c>
      <c r="C63" s="1"/>
      <c r="D63" t="s">
        <v>569</v>
      </c>
      <c r="E63" t="s">
        <v>66</v>
      </c>
      <c r="F63" t="s">
        <v>26</v>
      </c>
      <c r="G63" t="s">
        <v>614</v>
      </c>
      <c r="H63" t="s">
        <v>615</v>
      </c>
      <c r="I63" s="9" t="s">
        <v>3487</v>
      </c>
      <c r="J63" s="5" t="s">
        <v>2717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23</v>
      </c>
      <c r="B64" t="s">
        <v>9</v>
      </c>
      <c r="C64" s="1"/>
      <c r="D64" t="s">
        <v>616</v>
      </c>
      <c r="E64" t="s">
        <v>617</v>
      </c>
      <c r="F64" t="s">
        <v>183</v>
      </c>
      <c r="G64" t="s">
        <v>618</v>
      </c>
      <c r="H64" t="s">
        <v>619</v>
      </c>
      <c r="I64" s="9" t="s">
        <v>3488</v>
      </c>
      <c r="J64" s="5" t="s">
        <v>2948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19</v>
      </c>
      <c r="B65" t="s">
        <v>9</v>
      </c>
      <c r="C65" s="1"/>
      <c r="D65" t="s">
        <v>620</v>
      </c>
      <c r="E65" t="s">
        <v>621</v>
      </c>
      <c r="F65" t="s">
        <v>26</v>
      </c>
      <c r="G65" t="s">
        <v>622</v>
      </c>
      <c r="H65" t="s">
        <v>623</v>
      </c>
      <c r="I65" s="9" t="s">
        <v>3489</v>
      </c>
      <c r="J65" s="5" t="s">
        <v>2842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40</v>
      </c>
      <c r="B66" t="s">
        <v>19</v>
      </c>
      <c r="C66" s="1"/>
      <c r="D66" t="s">
        <v>41</v>
      </c>
      <c r="E66" t="s">
        <v>42</v>
      </c>
      <c r="F66" t="s">
        <v>384</v>
      </c>
      <c r="G66" t="s">
        <v>624</v>
      </c>
      <c r="H66" t="s">
        <v>625</v>
      </c>
      <c r="I66" s="9" t="s">
        <v>3490</v>
      </c>
      <c r="J66" s="5" t="s">
        <v>3309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37</v>
      </c>
      <c r="B67" t="s">
        <v>9</v>
      </c>
      <c r="C67" s="1"/>
      <c r="D67" t="s">
        <v>10</v>
      </c>
      <c r="E67" t="s">
        <v>11</v>
      </c>
      <c r="F67" t="s">
        <v>26</v>
      </c>
      <c r="G67" t="s">
        <v>626</v>
      </c>
      <c r="H67" t="s">
        <v>627</v>
      </c>
      <c r="I67" s="9" t="s">
        <v>3491</v>
      </c>
      <c r="J67" s="5" t="s">
        <v>2852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46</v>
      </c>
      <c r="B68" t="s">
        <v>9</v>
      </c>
      <c r="C68" s="1"/>
      <c r="D68" t="s">
        <v>628</v>
      </c>
      <c r="E68" t="s">
        <v>629</v>
      </c>
      <c r="F68" t="s">
        <v>12</v>
      </c>
      <c r="G68" t="s">
        <v>630</v>
      </c>
      <c r="H68" t="s">
        <v>631</v>
      </c>
      <c r="I68" s="9" t="s">
        <v>3492</v>
      </c>
      <c r="J68" s="5" t="s">
        <v>2916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44</v>
      </c>
      <c r="B69" t="s">
        <v>9</v>
      </c>
      <c r="C69" s="1"/>
      <c r="D69" t="s">
        <v>632</v>
      </c>
      <c r="E69" t="s">
        <v>633</v>
      </c>
      <c r="F69" t="s">
        <v>26</v>
      </c>
      <c r="G69" t="s">
        <v>634</v>
      </c>
      <c r="H69" t="s">
        <v>635</v>
      </c>
      <c r="I69" s="9" t="s">
        <v>3493</v>
      </c>
      <c r="J69" s="5" t="s">
        <v>2614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34</v>
      </c>
      <c r="B70" t="s">
        <v>9</v>
      </c>
      <c r="C70" s="1"/>
      <c r="D70" t="s">
        <v>434</v>
      </c>
      <c r="E70" t="s">
        <v>435</v>
      </c>
      <c r="F70" t="s">
        <v>12</v>
      </c>
      <c r="G70" t="s">
        <v>636</v>
      </c>
      <c r="H70" t="s">
        <v>637</v>
      </c>
      <c r="I70" s="9" t="s">
        <v>3494</v>
      </c>
      <c r="J70" s="5" t="s">
        <v>2848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8</v>
      </c>
      <c r="B71" t="s">
        <v>9</v>
      </c>
      <c r="C71" s="1"/>
      <c r="D71" t="s">
        <v>638</v>
      </c>
      <c r="E71" t="s">
        <v>639</v>
      </c>
      <c r="F71" t="s">
        <v>79</v>
      </c>
      <c r="G71" t="s">
        <v>640</v>
      </c>
      <c r="H71" t="s">
        <v>641</v>
      </c>
      <c r="I71" s="9" t="s">
        <v>3495</v>
      </c>
      <c r="J71" s="5" t="s">
        <v>2833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7</v>
      </c>
      <c r="B72" t="s">
        <v>9</v>
      </c>
      <c r="C72" s="1"/>
      <c r="D72" t="s">
        <v>278</v>
      </c>
      <c r="E72" t="s">
        <v>279</v>
      </c>
      <c r="F72" t="s">
        <v>12</v>
      </c>
      <c r="G72" t="s">
        <v>642</v>
      </c>
      <c r="H72" t="s">
        <v>643</v>
      </c>
      <c r="I72" s="9" t="s">
        <v>3496</v>
      </c>
      <c r="J72" s="5" t="s">
        <v>3223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2</v>
      </c>
      <c r="B73" t="s">
        <v>9</v>
      </c>
      <c r="C73" s="1"/>
      <c r="D73" t="s">
        <v>644</v>
      </c>
      <c r="E73" t="s">
        <v>645</v>
      </c>
      <c r="F73" t="s">
        <v>183</v>
      </c>
      <c r="G73" t="s">
        <v>646</v>
      </c>
      <c r="H73" t="s">
        <v>647</v>
      </c>
      <c r="I73" s="9" t="s">
        <v>3497</v>
      </c>
      <c r="J73" s="5" t="s">
        <v>3086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60</v>
      </c>
      <c r="B74" t="s">
        <v>9</v>
      </c>
      <c r="C74" s="1"/>
      <c r="D74" t="s">
        <v>648</v>
      </c>
      <c r="E74" t="s">
        <v>649</v>
      </c>
      <c r="F74" t="s">
        <v>385</v>
      </c>
      <c r="G74" t="s">
        <v>650</v>
      </c>
      <c r="H74" t="s">
        <v>651</v>
      </c>
      <c r="I74" s="9" t="s">
        <v>3498</v>
      </c>
      <c r="J74" s="5" t="s">
        <v>3321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71</v>
      </c>
      <c r="B75" t="s">
        <v>9</v>
      </c>
      <c r="C75" s="1"/>
      <c r="D75" t="s">
        <v>366</v>
      </c>
      <c r="E75" t="s">
        <v>367</v>
      </c>
      <c r="F75" t="s">
        <v>26</v>
      </c>
      <c r="G75" t="s">
        <v>652</v>
      </c>
      <c r="H75" t="s">
        <v>653</v>
      </c>
      <c r="I75" s="9" t="s">
        <v>3499</v>
      </c>
      <c r="J75" s="5" t="s">
        <v>2856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67</v>
      </c>
      <c r="B76" t="s">
        <v>9</v>
      </c>
      <c r="C76" s="1"/>
      <c r="D76" t="s">
        <v>654</v>
      </c>
      <c r="E76" t="s">
        <v>655</v>
      </c>
      <c r="F76" t="s">
        <v>26</v>
      </c>
      <c r="G76" t="s">
        <v>656</v>
      </c>
      <c r="H76" t="s">
        <v>657</v>
      </c>
      <c r="I76" s="9" t="s">
        <v>3500</v>
      </c>
      <c r="J76" s="5" t="s">
        <v>3234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89</v>
      </c>
      <c r="B77" t="s">
        <v>9</v>
      </c>
      <c r="C77" s="1"/>
      <c r="D77" t="s">
        <v>658</v>
      </c>
      <c r="E77" t="s">
        <v>659</v>
      </c>
      <c r="F77" t="s">
        <v>160</v>
      </c>
      <c r="G77" t="s">
        <v>660</v>
      </c>
      <c r="H77" t="s">
        <v>661</v>
      </c>
      <c r="I77" s="9" t="s">
        <v>3501</v>
      </c>
      <c r="J77" s="5" t="s">
        <v>2689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86</v>
      </c>
      <c r="B78" t="s">
        <v>9</v>
      </c>
      <c r="C78" s="1"/>
      <c r="D78" t="s">
        <v>662</v>
      </c>
      <c r="E78" t="s">
        <v>663</v>
      </c>
      <c r="F78" t="s">
        <v>385</v>
      </c>
      <c r="G78" t="s">
        <v>664</v>
      </c>
      <c r="H78" t="s">
        <v>665</v>
      </c>
      <c r="I78" s="9" t="s">
        <v>3502</v>
      </c>
      <c r="J78" s="5" t="s">
        <v>2593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94</v>
      </c>
      <c r="B79" t="s">
        <v>9</v>
      </c>
      <c r="C79" s="1"/>
      <c r="D79" t="s">
        <v>666</v>
      </c>
      <c r="E79" t="s">
        <v>667</v>
      </c>
      <c r="F79" t="s">
        <v>26</v>
      </c>
      <c r="G79" t="s">
        <v>668</v>
      </c>
      <c r="H79" t="s">
        <v>669</v>
      </c>
      <c r="I79" s="9" t="s">
        <v>3503</v>
      </c>
      <c r="J79" s="5" t="s">
        <v>3135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92</v>
      </c>
      <c r="B80" t="s">
        <v>9</v>
      </c>
      <c r="C80" s="1"/>
      <c r="D80" t="s">
        <v>670</v>
      </c>
      <c r="E80" t="s">
        <v>671</v>
      </c>
      <c r="F80" t="s">
        <v>26</v>
      </c>
      <c r="G80" t="s">
        <v>672</v>
      </c>
      <c r="H80" t="s">
        <v>673</v>
      </c>
      <c r="I80" s="9" t="s">
        <v>3504</v>
      </c>
      <c r="J80" s="5" t="s">
        <v>2610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85</v>
      </c>
      <c r="B81" t="s">
        <v>9</v>
      </c>
      <c r="C81" s="1"/>
      <c r="D81" t="s">
        <v>632</v>
      </c>
      <c r="E81" t="s">
        <v>633</v>
      </c>
      <c r="F81" t="s">
        <v>12</v>
      </c>
      <c r="G81" t="s">
        <v>674</v>
      </c>
      <c r="H81" t="s">
        <v>675</v>
      </c>
      <c r="I81" s="9" t="s">
        <v>3505</v>
      </c>
      <c r="J81" s="5" t="s">
        <v>2615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84</v>
      </c>
      <c r="B82" t="s">
        <v>9</v>
      </c>
      <c r="C82" s="1"/>
      <c r="D82" t="s">
        <v>513</v>
      </c>
      <c r="E82" t="s">
        <v>514</v>
      </c>
      <c r="F82" t="s">
        <v>183</v>
      </c>
      <c r="G82" t="s">
        <v>676</v>
      </c>
      <c r="H82" t="s">
        <v>677</v>
      </c>
      <c r="I82" s="9" t="s">
        <v>3506</v>
      </c>
      <c r="J82" s="5" t="s">
        <v>2578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53</v>
      </c>
      <c r="B83" t="s">
        <v>19</v>
      </c>
      <c r="C83" s="1"/>
      <c r="D83" t="s">
        <v>557</v>
      </c>
      <c r="E83" t="s">
        <v>558</v>
      </c>
      <c r="F83" t="s">
        <v>384</v>
      </c>
      <c r="G83" t="s">
        <v>678</v>
      </c>
      <c r="H83" t="s">
        <v>679</v>
      </c>
      <c r="I83" s="9" t="s">
        <v>3507</v>
      </c>
      <c r="J83" s="5" t="s">
        <v>3198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49</v>
      </c>
      <c r="B84" t="s">
        <v>9</v>
      </c>
      <c r="C84" s="1"/>
      <c r="D84" t="s">
        <v>680</v>
      </c>
      <c r="E84" t="s">
        <v>681</v>
      </c>
      <c r="F84" t="s">
        <v>183</v>
      </c>
      <c r="G84" t="s">
        <v>682</v>
      </c>
      <c r="H84" t="s">
        <v>683</v>
      </c>
      <c r="I84" s="9" t="s">
        <v>3508</v>
      </c>
      <c r="J84" s="5" t="s">
        <v>3246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48</v>
      </c>
      <c r="B85" t="s">
        <v>9</v>
      </c>
      <c r="C85" s="1"/>
      <c r="D85" t="s">
        <v>684</v>
      </c>
      <c r="E85" t="s">
        <v>685</v>
      </c>
      <c r="F85" t="s">
        <v>26</v>
      </c>
      <c r="G85" t="s">
        <v>686</v>
      </c>
      <c r="H85" t="s">
        <v>687</v>
      </c>
      <c r="I85" s="9" t="s">
        <v>3509</v>
      </c>
      <c r="J85" s="5" t="s">
        <v>3287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22</v>
      </c>
      <c r="B86" t="s">
        <v>9</v>
      </c>
      <c r="C86" s="1"/>
      <c r="D86" t="s">
        <v>662</v>
      </c>
      <c r="E86" t="s">
        <v>663</v>
      </c>
      <c r="F86" t="s">
        <v>26</v>
      </c>
      <c r="G86" t="s">
        <v>688</v>
      </c>
      <c r="H86" t="s">
        <v>689</v>
      </c>
      <c r="I86" s="9" t="s">
        <v>3510</v>
      </c>
      <c r="J86" s="5" t="s">
        <v>2594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18</v>
      </c>
      <c r="B87" t="s">
        <v>9</v>
      </c>
      <c r="C87" s="1"/>
      <c r="D87" t="s">
        <v>434</v>
      </c>
      <c r="E87" t="s">
        <v>435</v>
      </c>
      <c r="F87" t="s">
        <v>12</v>
      </c>
      <c r="G87" t="s">
        <v>690</v>
      </c>
      <c r="H87" t="s">
        <v>691</v>
      </c>
      <c r="I87" s="9" t="s">
        <v>3511</v>
      </c>
      <c r="J87" s="5" t="s">
        <v>2849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39</v>
      </c>
      <c r="B88" t="s">
        <v>9</v>
      </c>
      <c r="C88" s="1"/>
      <c r="D88" t="s">
        <v>692</v>
      </c>
      <c r="E88" t="s">
        <v>693</v>
      </c>
      <c r="F88" t="s">
        <v>26</v>
      </c>
      <c r="G88" t="s">
        <v>694</v>
      </c>
      <c r="H88" t="s">
        <v>695</v>
      </c>
      <c r="I88" s="9" t="s">
        <v>3512</v>
      </c>
      <c r="J88" s="5" t="s">
        <v>2719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36</v>
      </c>
      <c r="B89" t="s">
        <v>9</v>
      </c>
      <c r="C89" s="1"/>
      <c r="D89" t="s">
        <v>696</v>
      </c>
      <c r="E89" t="s">
        <v>697</v>
      </c>
      <c r="F89" t="s">
        <v>12</v>
      </c>
      <c r="G89" t="s">
        <v>698</v>
      </c>
      <c r="H89" t="s">
        <v>699</v>
      </c>
      <c r="I89" s="9" t="s">
        <v>3513</v>
      </c>
      <c r="J89" s="5" t="s">
        <v>2961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45</v>
      </c>
      <c r="B90" t="s">
        <v>9</v>
      </c>
      <c r="C90" s="1"/>
      <c r="D90" t="s">
        <v>700</v>
      </c>
      <c r="E90" t="s">
        <v>701</v>
      </c>
      <c r="F90" t="s">
        <v>26</v>
      </c>
      <c r="G90" t="s">
        <v>702</v>
      </c>
      <c r="H90" t="s">
        <v>703</v>
      </c>
      <c r="I90" s="9" t="s">
        <v>3514</v>
      </c>
      <c r="J90" s="5" t="s">
        <v>2683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43</v>
      </c>
      <c r="B91" t="s">
        <v>9</v>
      </c>
      <c r="C91" s="1"/>
      <c r="D91" t="s">
        <v>704</v>
      </c>
      <c r="E91" t="s">
        <v>705</v>
      </c>
      <c r="F91" t="s">
        <v>26</v>
      </c>
      <c r="G91" t="s">
        <v>706</v>
      </c>
      <c r="H91" t="s">
        <v>707</v>
      </c>
      <c r="I91" s="9" t="s">
        <v>3515</v>
      </c>
      <c r="J91" s="5" t="s">
        <v>2760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33</v>
      </c>
      <c r="B92" t="s">
        <v>9</v>
      </c>
      <c r="C92" s="1"/>
      <c r="D92" t="s">
        <v>708</v>
      </c>
      <c r="E92" t="s">
        <v>709</v>
      </c>
      <c r="F92" t="s">
        <v>26</v>
      </c>
      <c r="G92" t="s">
        <v>710</v>
      </c>
      <c r="H92" t="s">
        <v>711</v>
      </c>
      <c r="I92" s="9" t="s">
        <v>3516</v>
      </c>
      <c r="J92" s="5" t="s">
        <v>3084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32</v>
      </c>
      <c r="B93" t="s">
        <v>9</v>
      </c>
      <c r="C93" s="1"/>
      <c r="D93" t="s">
        <v>547</v>
      </c>
      <c r="E93" t="s">
        <v>548</v>
      </c>
      <c r="F93" t="s">
        <v>160</v>
      </c>
      <c r="G93" t="s">
        <v>712</v>
      </c>
      <c r="H93" t="s">
        <v>713</v>
      </c>
      <c r="I93" s="9" t="s">
        <v>3517</v>
      </c>
      <c r="J93" s="5" t="s">
        <v>2627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35</v>
      </c>
      <c r="B94" t="s">
        <v>9</v>
      </c>
      <c r="C94" s="1"/>
      <c r="D94" t="s">
        <v>628</v>
      </c>
      <c r="E94" t="s">
        <v>629</v>
      </c>
      <c r="F94" t="s">
        <v>12</v>
      </c>
      <c r="G94" t="s">
        <v>714</v>
      </c>
      <c r="H94" t="s">
        <v>715</v>
      </c>
      <c r="I94" s="9" t="s">
        <v>3518</v>
      </c>
      <c r="J94" s="5" t="s">
        <v>2917</v>
      </c>
      <c r="K94" t="str">
        <f>IF((VLOOKUP(I94,Summary!A:L,12,0))="-","Not Binding",VLOOKUP(I94,Summary!A:L,12,0))</f>
        <v>Not Binding</v>
      </c>
    </row>
    <row r="95" spans="1:11" ht="120" customHeight="1" x14ac:dyDescent="0.25">
      <c r="A95">
        <v>1</v>
      </c>
      <c r="B95" t="s">
        <v>9</v>
      </c>
      <c r="C95" s="1"/>
      <c r="D95" t="s">
        <v>716</v>
      </c>
      <c r="E95" t="s">
        <v>717</v>
      </c>
      <c r="F95" t="s">
        <v>385</v>
      </c>
      <c r="G95" t="s">
        <v>718</v>
      </c>
      <c r="H95" t="s">
        <v>719</v>
      </c>
      <c r="I95" s="9" t="s">
        <v>3519</v>
      </c>
      <c r="J95" s="5" t="s">
        <v>3010</v>
      </c>
      <c r="K95" t="str">
        <f>IF((VLOOKUP(I95,Summary!A:L,12,0))="-","Not Binding",VLOOKUP(I95,Summary!A:L,12,0))</f>
        <v>Not Binding</v>
      </c>
    </row>
    <row r="96" spans="1:11" ht="120" customHeight="1" x14ac:dyDescent="0.25">
      <c r="A96">
        <v>0</v>
      </c>
      <c r="B96" t="s">
        <v>9</v>
      </c>
      <c r="C96" s="1"/>
      <c r="D96" t="s">
        <v>720</v>
      </c>
      <c r="E96" t="s">
        <v>721</v>
      </c>
      <c r="F96" t="s">
        <v>183</v>
      </c>
      <c r="G96" t="s">
        <v>722</v>
      </c>
      <c r="H96" t="s">
        <v>723</v>
      </c>
      <c r="I96" s="9" t="s">
        <v>3520</v>
      </c>
      <c r="J96" s="5" t="s">
        <v>3283</v>
      </c>
      <c r="K96" t="str">
        <f>IF((VLOOKUP(I96,Summary!A:L,12,0))="-","Not Binding",VLOOKUP(I96,Summary!A:L,12,0))</f>
        <v>Not Binding</v>
      </c>
    </row>
    <row r="97" spans="1:11" ht="120" customHeight="1" x14ac:dyDescent="0.25">
      <c r="A97">
        <v>3</v>
      </c>
      <c r="B97" t="s">
        <v>9</v>
      </c>
      <c r="C97" s="1"/>
      <c r="D97" t="s">
        <v>724</v>
      </c>
      <c r="E97" t="s">
        <v>725</v>
      </c>
      <c r="F97" t="s">
        <v>12</v>
      </c>
      <c r="G97" t="s">
        <v>726</v>
      </c>
      <c r="H97" t="s">
        <v>727</v>
      </c>
      <c r="I97" s="9" t="s">
        <v>3521</v>
      </c>
      <c r="J97" s="5" t="s">
        <v>3122</v>
      </c>
      <c r="K97" t="str">
        <f>IF((VLOOKUP(I97,Summary!A:L,12,0))="-","Not Binding",VLOOKUP(I97,Summary!A:L,12,0))</f>
        <v>Not Binding</v>
      </c>
    </row>
    <row r="98" spans="1:11" ht="120" customHeight="1" x14ac:dyDescent="0.25"/>
    <row r="99" spans="1:11" ht="120" customHeight="1" x14ac:dyDescent="0.25"/>
    <row r="100" spans="1:11" ht="120" customHeight="1" x14ac:dyDescent="0.25"/>
    <row r="101" spans="1:11" ht="120" customHeight="1" x14ac:dyDescent="0.25"/>
    <row r="102" spans="1:11" ht="120" customHeight="1" x14ac:dyDescent="0.25"/>
    <row r="103" spans="1:11" ht="120" customHeight="1" x14ac:dyDescent="0.25"/>
    <row r="104" spans="1:11" ht="120" customHeight="1" x14ac:dyDescent="0.25"/>
    <row r="105" spans="1:11" ht="120" customHeight="1" x14ac:dyDescent="0.25"/>
    <row r="106" spans="1:11" ht="120" customHeight="1" x14ac:dyDescent="0.25"/>
    <row r="107" spans="1:11" ht="120" customHeight="1" x14ac:dyDescent="0.25"/>
    <row r="108" spans="1:11" ht="120" customHeight="1" x14ac:dyDescent="0.25"/>
    <row r="109" spans="1:11" ht="120" customHeight="1" x14ac:dyDescent="0.25"/>
    <row r="110" spans="1:11" ht="120" customHeight="1" x14ac:dyDescent="0.25"/>
    <row r="111" spans="1:11" ht="120" customHeight="1" x14ac:dyDescent="0.25"/>
    <row r="112" spans="1:11" ht="120" customHeight="1" x14ac:dyDescent="0.25"/>
    <row r="113" ht="120" customHeight="1" x14ac:dyDescent="0.25"/>
    <row r="114" ht="120" customHeight="1" x14ac:dyDescent="0.25"/>
    <row r="115" ht="120" customHeight="1" x14ac:dyDescent="0.25"/>
    <row r="116" ht="120" customHeight="1" x14ac:dyDescent="0.25"/>
    <row r="117" ht="120" customHeight="1" x14ac:dyDescent="0.25"/>
    <row r="118" ht="120" customHeight="1" x14ac:dyDescent="0.25"/>
    <row r="119" ht="120" customHeight="1" x14ac:dyDescent="0.25"/>
    <row r="120" ht="120" customHeight="1" x14ac:dyDescent="0.25"/>
    <row r="121" ht="120" customHeight="1" x14ac:dyDescent="0.25"/>
    <row r="122" ht="120" customHeight="1" x14ac:dyDescent="0.25"/>
    <row r="123" ht="120" customHeight="1" x14ac:dyDescent="0.25"/>
    <row r="124" ht="120" customHeight="1" x14ac:dyDescent="0.25"/>
    <row r="125" ht="120" customHeight="1" x14ac:dyDescent="0.25"/>
    <row r="126" ht="120" customHeight="1" x14ac:dyDescent="0.25"/>
    <row r="127" ht="120" customHeight="1" x14ac:dyDescent="0.25"/>
    <row r="128" ht="120" customHeight="1" x14ac:dyDescent="0.25"/>
    <row r="129" ht="120" customHeight="1" x14ac:dyDescent="0.25"/>
    <row r="130" ht="120" customHeight="1" x14ac:dyDescent="0.25"/>
    <row r="131" ht="120" customHeight="1" x14ac:dyDescent="0.25"/>
    <row r="132" ht="120" customHeight="1" x14ac:dyDescent="0.25"/>
    <row r="133" ht="120" customHeight="1" x14ac:dyDescent="0.25"/>
    <row r="134" ht="120" customHeight="1" x14ac:dyDescent="0.25"/>
    <row r="135" ht="120" customHeight="1" x14ac:dyDescent="0.25"/>
    <row r="136" ht="120" customHeight="1" x14ac:dyDescent="0.25"/>
    <row r="137" ht="120" customHeight="1" x14ac:dyDescent="0.25"/>
    <row r="138" ht="120" customHeight="1" x14ac:dyDescent="0.25"/>
    <row r="139" ht="120" customHeight="1" x14ac:dyDescent="0.25"/>
    <row r="140" ht="120" customHeight="1" x14ac:dyDescent="0.25"/>
    <row r="141" ht="120" customHeight="1" x14ac:dyDescent="0.25"/>
    <row r="142" ht="120" customHeight="1" x14ac:dyDescent="0.25"/>
    <row r="143" ht="120" customHeight="1" x14ac:dyDescent="0.25"/>
    <row r="144" ht="120" customHeight="1" x14ac:dyDescent="0.25"/>
    <row r="145" ht="120" customHeight="1" x14ac:dyDescent="0.25"/>
    <row r="146" ht="120" customHeight="1" x14ac:dyDescent="0.25"/>
    <row r="147" ht="120" customHeight="1" x14ac:dyDescent="0.25"/>
    <row r="148" ht="120" customHeight="1" x14ac:dyDescent="0.25"/>
    <row r="149" ht="120" customHeight="1" x14ac:dyDescent="0.25"/>
    <row r="150" ht="120" customHeight="1" x14ac:dyDescent="0.25"/>
    <row r="151" ht="120" customHeight="1" x14ac:dyDescent="0.25"/>
    <row r="152" ht="120" customHeight="1" x14ac:dyDescent="0.25"/>
    <row r="153" ht="120" customHeight="1" x14ac:dyDescent="0.25"/>
    <row r="154" ht="120" customHeight="1" x14ac:dyDescent="0.25"/>
    <row r="155" ht="120" customHeight="1" x14ac:dyDescent="0.25"/>
    <row r="156" ht="120" customHeight="1" x14ac:dyDescent="0.25"/>
    <row r="157" ht="120" customHeight="1" x14ac:dyDescent="0.25"/>
    <row r="158" ht="120" customHeight="1" x14ac:dyDescent="0.25"/>
    <row r="159" ht="120" customHeight="1" x14ac:dyDescent="0.25"/>
    <row r="160" ht="120" customHeight="1" x14ac:dyDescent="0.25"/>
    <row r="161" ht="120" customHeight="1" x14ac:dyDescent="0.25"/>
    <row r="162" ht="120" customHeight="1" x14ac:dyDescent="0.25"/>
    <row r="163" ht="120" customHeight="1" x14ac:dyDescent="0.25"/>
    <row r="164" ht="120" customHeight="1" x14ac:dyDescent="0.25"/>
    <row r="165" ht="120" customHeight="1" x14ac:dyDescent="0.25"/>
    <row r="166" ht="120" customHeight="1" x14ac:dyDescent="0.25"/>
    <row r="167" ht="120" customHeight="1" x14ac:dyDescent="0.25"/>
    <row r="168" ht="120" customHeight="1" x14ac:dyDescent="0.25"/>
    <row r="169" ht="120" customHeight="1" x14ac:dyDescent="0.25"/>
    <row r="170" ht="120" customHeight="1" x14ac:dyDescent="0.25"/>
    <row r="171" ht="120" customHeight="1" x14ac:dyDescent="0.25"/>
    <row r="172" ht="120" customHeight="1" x14ac:dyDescent="0.25"/>
    <row r="173" ht="120" customHeight="1" x14ac:dyDescent="0.25"/>
    <row r="174" ht="120" customHeight="1" x14ac:dyDescent="0.25"/>
    <row r="175" ht="120" customHeight="1" x14ac:dyDescent="0.25"/>
    <row r="176" ht="120" customHeight="1" x14ac:dyDescent="0.25"/>
    <row r="177" ht="120" customHeight="1" x14ac:dyDescent="0.25"/>
    <row r="178" ht="120" customHeight="1" x14ac:dyDescent="0.25"/>
    <row r="179" ht="120" customHeight="1" x14ac:dyDescent="0.25"/>
    <row r="180" ht="120" customHeight="1" x14ac:dyDescent="0.25"/>
    <row r="181" ht="120" customHeight="1" x14ac:dyDescent="0.25"/>
    <row r="182" ht="120" customHeight="1" x14ac:dyDescent="0.25"/>
    <row r="183" ht="120" customHeight="1" x14ac:dyDescent="0.25"/>
    <row r="184" ht="120" customHeight="1" x14ac:dyDescent="0.25"/>
    <row r="185" ht="120" customHeight="1" x14ac:dyDescent="0.25"/>
    <row r="186" ht="120" customHeight="1" x14ac:dyDescent="0.25"/>
    <row r="187" ht="120" customHeight="1" x14ac:dyDescent="0.25"/>
    <row r="188" ht="120" customHeight="1" x14ac:dyDescent="0.25"/>
    <row r="189" ht="120" customHeight="1" x14ac:dyDescent="0.25"/>
    <row r="190" ht="120" customHeight="1" x14ac:dyDescent="0.25"/>
    <row r="191" ht="120" customHeight="1" x14ac:dyDescent="0.25"/>
    <row r="192" ht="120" customHeight="1" x14ac:dyDescent="0.25"/>
    <row r="193" ht="120" customHeight="1" x14ac:dyDescent="0.25"/>
    <row r="194" ht="120" customHeight="1" x14ac:dyDescent="0.25"/>
    <row r="195" ht="120" customHeight="1" x14ac:dyDescent="0.25"/>
    <row r="196" ht="120" customHeight="1" x14ac:dyDescent="0.25"/>
    <row r="197" ht="120" customHeight="1" x14ac:dyDescent="0.25"/>
    <row r="198" ht="120" customHeight="1" x14ac:dyDescent="0.25"/>
    <row r="199" ht="120" customHeight="1" x14ac:dyDescent="0.25"/>
    <row r="200" ht="120" customHeight="1" x14ac:dyDescent="0.25"/>
    <row r="201" ht="120" customHeight="1" x14ac:dyDescent="0.25"/>
    <row r="202" ht="120" customHeight="1" x14ac:dyDescent="0.25"/>
    <row r="203" ht="120" customHeight="1" x14ac:dyDescent="0.25"/>
    <row r="204" ht="120" customHeight="1" x14ac:dyDescent="0.25"/>
    <row r="205" ht="120" customHeight="1" x14ac:dyDescent="0.25"/>
    <row r="206" ht="120" customHeight="1" x14ac:dyDescent="0.25"/>
    <row r="207" ht="120" customHeight="1" x14ac:dyDescent="0.25"/>
    <row r="208" ht="120" customHeight="1" x14ac:dyDescent="0.25"/>
    <row r="209" ht="120" customHeight="1" x14ac:dyDescent="0.25"/>
    <row r="210" ht="120" customHeight="1" x14ac:dyDescent="0.25"/>
    <row r="211" ht="120" customHeight="1" x14ac:dyDescent="0.25"/>
    <row r="212" ht="120" customHeight="1" x14ac:dyDescent="0.25"/>
    <row r="213" ht="120" customHeight="1" x14ac:dyDescent="0.25"/>
    <row r="214" ht="120" customHeight="1" x14ac:dyDescent="0.25"/>
    <row r="215" ht="120" customHeight="1" x14ac:dyDescent="0.25"/>
    <row r="216" ht="120" customHeight="1" x14ac:dyDescent="0.25"/>
    <row r="217" ht="120" customHeight="1" x14ac:dyDescent="0.25"/>
    <row r="218" ht="120" customHeight="1" x14ac:dyDescent="0.25"/>
    <row r="219" ht="120" customHeight="1" x14ac:dyDescent="0.25"/>
    <row r="220" ht="120" customHeight="1" x14ac:dyDescent="0.25"/>
    <row r="221" ht="120" customHeight="1" x14ac:dyDescent="0.25"/>
    <row r="222" ht="120" customHeight="1" x14ac:dyDescent="0.25"/>
    <row r="223" ht="120" customHeight="1" x14ac:dyDescent="0.25"/>
    <row r="224" ht="120" customHeight="1" x14ac:dyDescent="0.25"/>
    <row r="225" ht="120" customHeight="1" x14ac:dyDescent="0.25"/>
    <row r="226" ht="120" customHeight="1" x14ac:dyDescent="0.25"/>
    <row r="227" ht="120" customHeight="1" x14ac:dyDescent="0.25"/>
    <row r="228" ht="120" customHeight="1" x14ac:dyDescent="0.25"/>
    <row r="229" ht="120" customHeight="1" x14ac:dyDescent="0.25"/>
    <row r="230" ht="120" customHeight="1" x14ac:dyDescent="0.25"/>
    <row r="231" ht="120" customHeight="1" x14ac:dyDescent="0.25"/>
    <row r="232" ht="120" customHeight="1" x14ac:dyDescent="0.25"/>
    <row r="233" ht="120" customHeight="1" x14ac:dyDescent="0.25"/>
    <row r="234" ht="120" customHeight="1" x14ac:dyDescent="0.25"/>
    <row r="235" ht="120" customHeight="1" x14ac:dyDescent="0.25"/>
    <row r="236" ht="120" customHeight="1" x14ac:dyDescent="0.25"/>
  </sheetData>
  <conditionalFormatting sqref="A1:K1048576">
    <cfRule type="expression" dxfId="41" priority="1">
      <formula>$K1="Ambiguous"</formula>
    </cfRule>
    <cfRule type="expression" dxfId="40" priority="2">
      <formula>$K1="Binding"</formula>
    </cfRule>
  </conditionalFormatting>
  <pageMargins left="0.7" right="0.7" top="0.78740157499999996" bottom="0.78740157499999996" header="0.3" footer="0.3"/>
  <pageSetup paperSize="9" orientation="portrait" horizontalDpi="300" verticalDpi="300" r:id="rId1"/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97"/>
  <sheetViews>
    <sheetView workbookViewId="0">
      <selection activeCell="K2" sqref="K2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3" max="3" width="11.425781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47.5703125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81</v>
      </c>
      <c r="B2" t="s">
        <v>9</v>
      </c>
      <c r="C2" s="1"/>
      <c r="D2" t="s">
        <v>728</v>
      </c>
      <c r="E2" t="s">
        <v>729</v>
      </c>
      <c r="F2" t="s">
        <v>79</v>
      </c>
      <c r="G2" t="s">
        <v>730</v>
      </c>
      <c r="H2" t="s">
        <v>731</v>
      </c>
      <c r="I2" s="9" t="s">
        <v>3522</v>
      </c>
      <c r="J2" s="5" t="s">
        <v>2563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80</v>
      </c>
      <c r="B3" t="s">
        <v>9</v>
      </c>
      <c r="C3" s="1"/>
      <c r="D3" t="s">
        <v>732</v>
      </c>
      <c r="E3" t="s">
        <v>733</v>
      </c>
      <c r="F3" t="s">
        <v>26</v>
      </c>
      <c r="G3" t="s">
        <v>734</v>
      </c>
      <c r="H3" t="s">
        <v>735</v>
      </c>
      <c r="I3" s="9" t="s">
        <v>3523</v>
      </c>
      <c r="J3" s="5" t="s">
        <v>2756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79</v>
      </c>
      <c r="B4" t="s">
        <v>9</v>
      </c>
      <c r="C4" s="1"/>
      <c r="D4" t="s">
        <v>736</v>
      </c>
      <c r="E4" t="s">
        <v>737</v>
      </c>
      <c r="F4" t="s">
        <v>26</v>
      </c>
      <c r="G4" t="s">
        <v>738</v>
      </c>
      <c r="H4" t="s">
        <v>739</v>
      </c>
      <c r="I4" s="9" t="s">
        <v>3524</v>
      </c>
      <c r="J4" s="5" t="s">
        <v>3129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77</v>
      </c>
      <c r="B5" t="s">
        <v>9</v>
      </c>
      <c r="C5" s="1"/>
      <c r="D5" t="s">
        <v>740</v>
      </c>
      <c r="E5" t="s">
        <v>741</v>
      </c>
      <c r="F5" t="s">
        <v>79</v>
      </c>
      <c r="G5" t="s">
        <v>742</v>
      </c>
      <c r="H5" t="s">
        <v>743</v>
      </c>
      <c r="I5" s="9" t="s">
        <v>3525</v>
      </c>
      <c r="J5" s="5" t="s">
        <v>2893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95</v>
      </c>
      <c r="B6" t="s">
        <v>9</v>
      </c>
      <c r="C6" s="1"/>
      <c r="D6" t="s">
        <v>744</v>
      </c>
      <c r="E6" t="s">
        <v>745</v>
      </c>
      <c r="F6" t="s">
        <v>385</v>
      </c>
      <c r="G6" t="s">
        <v>746</v>
      </c>
      <c r="H6" t="s">
        <v>747</v>
      </c>
      <c r="I6" s="9" t="s">
        <v>3526</v>
      </c>
      <c r="J6" s="5" t="s">
        <v>2658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92</v>
      </c>
      <c r="B7" t="s">
        <v>9</v>
      </c>
      <c r="C7" s="1"/>
      <c r="D7" t="s">
        <v>736</v>
      </c>
      <c r="E7" t="s">
        <v>737</v>
      </c>
      <c r="F7" t="s">
        <v>12</v>
      </c>
      <c r="G7" t="s">
        <v>748</v>
      </c>
      <c r="H7" t="s">
        <v>749</v>
      </c>
      <c r="I7" s="9" t="s">
        <v>3527</v>
      </c>
      <c r="J7" s="5" t="s">
        <v>3130</v>
      </c>
      <c r="K7" t="str">
        <f>IF((VLOOKUP(I7,Summary!A:L,12,0))="-","Not Binding",VLOOKUP(I7,Summary!A:L,12,0))</f>
        <v>Not Binding</v>
      </c>
    </row>
    <row r="8" spans="1:11" ht="120" customHeight="1" x14ac:dyDescent="0.25">
      <c r="A8">
        <v>89</v>
      </c>
      <c r="B8" t="s">
        <v>9</v>
      </c>
      <c r="C8" s="1"/>
      <c r="D8" t="s">
        <v>750</v>
      </c>
      <c r="E8" t="s">
        <v>751</v>
      </c>
      <c r="F8" t="s">
        <v>79</v>
      </c>
      <c r="G8" t="s">
        <v>752</v>
      </c>
      <c r="H8" t="s">
        <v>753</v>
      </c>
      <c r="I8" s="9" t="s">
        <v>3528</v>
      </c>
      <c r="J8" s="5" t="s">
        <v>3024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71</v>
      </c>
      <c r="B9" t="s">
        <v>9</v>
      </c>
      <c r="C9" s="1"/>
      <c r="D9" t="s">
        <v>754</v>
      </c>
      <c r="E9" t="s">
        <v>755</v>
      </c>
      <c r="F9" t="s">
        <v>79</v>
      </c>
      <c r="G9" t="s">
        <v>756</v>
      </c>
      <c r="H9" t="s">
        <v>757</v>
      </c>
      <c r="I9" s="9" t="s">
        <v>3529</v>
      </c>
      <c r="J9" s="5" t="s">
        <v>2797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59</v>
      </c>
      <c r="B10" t="s">
        <v>9</v>
      </c>
      <c r="C10" s="1"/>
      <c r="D10" t="s">
        <v>758</v>
      </c>
      <c r="E10" t="s">
        <v>759</v>
      </c>
      <c r="F10" t="s">
        <v>12</v>
      </c>
      <c r="G10" t="s">
        <v>760</v>
      </c>
      <c r="H10" t="s">
        <v>761</v>
      </c>
      <c r="I10" s="9" t="s">
        <v>3530</v>
      </c>
      <c r="J10" s="5" t="s">
        <v>3237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58</v>
      </c>
      <c r="B11" t="s">
        <v>9</v>
      </c>
      <c r="C11" s="1"/>
      <c r="D11" t="s">
        <v>762</v>
      </c>
      <c r="E11" t="s">
        <v>763</v>
      </c>
      <c r="F11" t="s">
        <v>183</v>
      </c>
      <c r="G11" t="s">
        <v>764</v>
      </c>
      <c r="H11" t="s">
        <v>765</v>
      </c>
      <c r="I11" s="9" t="s">
        <v>3531</v>
      </c>
      <c r="J11" s="5" t="s">
        <v>2803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53</v>
      </c>
      <c r="B12" t="s">
        <v>9</v>
      </c>
      <c r="C12" s="1"/>
      <c r="D12" t="s">
        <v>766</v>
      </c>
      <c r="E12" t="s">
        <v>577</v>
      </c>
      <c r="F12" t="s">
        <v>26</v>
      </c>
      <c r="G12" t="s">
        <v>767</v>
      </c>
      <c r="H12" t="s">
        <v>768</v>
      </c>
      <c r="I12" s="9" t="s">
        <v>3532</v>
      </c>
      <c r="J12" s="5" t="s">
        <v>2873</v>
      </c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35</v>
      </c>
      <c r="B13" t="s">
        <v>9</v>
      </c>
      <c r="C13" s="1"/>
      <c r="D13" t="s">
        <v>769</v>
      </c>
      <c r="E13" t="s">
        <v>11</v>
      </c>
      <c r="F13" t="s">
        <v>385</v>
      </c>
      <c r="G13" t="s">
        <v>770</v>
      </c>
      <c r="H13" t="s">
        <v>771</v>
      </c>
      <c r="I13" s="9" t="s">
        <v>3533</v>
      </c>
      <c r="J13" s="5" t="s">
        <v>2774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34</v>
      </c>
      <c r="B14" t="s">
        <v>9</v>
      </c>
      <c r="C14" s="1"/>
      <c r="D14" t="s">
        <v>772</v>
      </c>
      <c r="E14" t="s">
        <v>773</v>
      </c>
      <c r="F14" t="s">
        <v>26</v>
      </c>
      <c r="G14" t="s">
        <v>774</v>
      </c>
      <c r="H14" t="s">
        <v>775</v>
      </c>
      <c r="I14" s="9" t="s">
        <v>3534</v>
      </c>
      <c r="J14" s="5" t="s">
        <v>2853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47</v>
      </c>
      <c r="B15" t="s">
        <v>9</v>
      </c>
      <c r="C15" s="1"/>
      <c r="D15" t="s">
        <v>776</v>
      </c>
      <c r="E15" t="s">
        <v>777</v>
      </c>
      <c r="F15" t="s">
        <v>26</v>
      </c>
      <c r="G15" t="s">
        <v>778</v>
      </c>
      <c r="H15" t="s">
        <v>779</v>
      </c>
      <c r="I15" s="9" t="s">
        <v>3535</v>
      </c>
      <c r="J15" s="5" t="s">
        <v>2708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45</v>
      </c>
      <c r="B16" t="s">
        <v>9</v>
      </c>
      <c r="C16" s="1"/>
      <c r="D16" t="s">
        <v>464</v>
      </c>
      <c r="E16" t="s">
        <v>465</v>
      </c>
      <c r="F16" t="s">
        <v>12</v>
      </c>
      <c r="G16" t="s">
        <v>780</v>
      </c>
      <c r="H16" t="s">
        <v>781</v>
      </c>
      <c r="I16" s="9" t="s">
        <v>3536</v>
      </c>
      <c r="J16" s="5" t="s">
        <v>2923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39</v>
      </c>
      <c r="B17" t="s">
        <v>9</v>
      </c>
      <c r="C17" s="1"/>
      <c r="D17" t="s">
        <v>782</v>
      </c>
      <c r="E17" t="s">
        <v>783</v>
      </c>
      <c r="F17" t="s">
        <v>26</v>
      </c>
      <c r="G17" t="s">
        <v>784</v>
      </c>
      <c r="H17" t="s">
        <v>785</v>
      </c>
      <c r="I17" s="9" t="s">
        <v>3537</v>
      </c>
      <c r="J17" s="5" t="s">
        <v>2629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25</v>
      </c>
      <c r="B18" t="s">
        <v>9</v>
      </c>
      <c r="C18" s="1"/>
      <c r="D18" t="s">
        <v>786</v>
      </c>
      <c r="E18" t="s">
        <v>787</v>
      </c>
      <c r="F18" t="s">
        <v>183</v>
      </c>
      <c r="G18" t="s">
        <v>788</v>
      </c>
      <c r="H18" t="s">
        <v>789</v>
      </c>
      <c r="I18" s="9" t="s">
        <v>3538</v>
      </c>
      <c r="J18" s="5" t="s">
        <v>2666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21</v>
      </c>
      <c r="B19" t="s">
        <v>9</v>
      </c>
      <c r="C19" s="1"/>
      <c r="D19" t="s">
        <v>700</v>
      </c>
      <c r="E19" t="s">
        <v>701</v>
      </c>
      <c r="F19" t="s">
        <v>26</v>
      </c>
      <c r="G19" t="s">
        <v>790</v>
      </c>
      <c r="H19" t="s">
        <v>791</v>
      </c>
      <c r="I19" s="9" t="s">
        <v>3539</v>
      </c>
      <c r="J19" s="5" t="s">
        <v>3040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11</v>
      </c>
      <c r="B20" t="s">
        <v>9</v>
      </c>
      <c r="C20" s="1"/>
      <c r="D20" t="s">
        <v>792</v>
      </c>
      <c r="E20" t="s">
        <v>793</v>
      </c>
      <c r="F20" t="s">
        <v>26</v>
      </c>
      <c r="G20" t="s">
        <v>794</v>
      </c>
      <c r="H20" t="s">
        <v>795</v>
      </c>
      <c r="I20" s="9" t="s">
        <v>3540</v>
      </c>
      <c r="J20" s="5" t="s">
        <v>3066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4</v>
      </c>
      <c r="B21" t="s">
        <v>9</v>
      </c>
      <c r="C21" s="1"/>
      <c r="D21" t="s">
        <v>796</v>
      </c>
      <c r="E21" t="s">
        <v>797</v>
      </c>
      <c r="F21" t="s">
        <v>26</v>
      </c>
      <c r="G21" t="s">
        <v>798</v>
      </c>
      <c r="H21" t="s">
        <v>799</v>
      </c>
      <c r="I21" s="9" t="s">
        <v>3541</v>
      </c>
      <c r="J21" s="5" t="s">
        <v>2802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78</v>
      </c>
      <c r="B22" t="s">
        <v>9</v>
      </c>
      <c r="C22" s="1"/>
      <c r="D22" t="s">
        <v>744</v>
      </c>
      <c r="E22" t="s">
        <v>745</v>
      </c>
      <c r="F22" t="s">
        <v>26</v>
      </c>
      <c r="G22" t="s">
        <v>800</v>
      </c>
      <c r="H22" t="s">
        <v>801</v>
      </c>
      <c r="I22" s="9" t="s">
        <v>3542</v>
      </c>
      <c r="J22" s="5" t="s">
        <v>2684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94</v>
      </c>
      <c r="B23" t="s">
        <v>9</v>
      </c>
      <c r="C23" s="1"/>
      <c r="D23" t="s">
        <v>802</v>
      </c>
      <c r="E23" t="s">
        <v>803</v>
      </c>
      <c r="F23" t="s">
        <v>385</v>
      </c>
      <c r="G23" t="s">
        <v>804</v>
      </c>
      <c r="H23" t="s">
        <v>805</v>
      </c>
      <c r="I23" s="9" t="s">
        <v>3543</v>
      </c>
      <c r="J23" s="5" t="s">
        <v>2896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88</v>
      </c>
      <c r="B24" t="s">
        <v>9</v>
      </c>
      <c r="C24" s="1"/>
      <c r="D24" t="s">
        <v>806</v>
      </c>
      <c r="E24" t="s">
        <v>807</v>
      </c>
      <c r="F24" t="s">
        <v>26</v>
      </c>
      <c r="G24" t="s">
        <v>808</v>
      </c>
      <c r="H24" t="s">
        <v>809</v>
      </c>
      <c r="I24" s="9" t="s">
        <v>3544</v>
      </c>
      <c r="J24" s="5" t="s">
        <v>2807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84</v>
      </c>
      <c r="B25" t="s">
        <v>9</v>
      </c>
      <c r="C25" s="1"/>
      <c r="D25" t="s">
        <v>810</v>
      </c>
      <c r="E25" t="s">
        <v>811</v>
      </c>
      <c r="F25" t="s">
        <v>26</v>
      </c>
      <c r="G25" t="s">
        <v>812</v>
      </c>
      <c r="H25" t="s">
        <v>813</v>
      </c>
      <c r="I25" s="9" t="s">
        <v>3545</v>
      </c>
      <c r="J25" s="5" t="s">
        <v>3326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70</v>
      </c>
      <c r="B26" t="s">
        <v>9</v>
      </c>
      <c r="C26" s="1"/>
      <c r="D26" t="s">
        <v>814</v>
      </c>
      <c r="E26" t="s">
        <v>815</v>
      </c>
      <c r="F26" t="s">
        <v>12</v>
      </c>
      <c r="G26" t="s">
        <v>816</v>
      </c>
      <c r="H26" t="s">
        <v>817</v>
      </c>
      <c r="I26" s="9" t="s">
        <v>3546</v>
      </c>
      <c r="J26" s="5" t="s">
        <v>2659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64</v>
      </c>
      <c r="B27" t="s">
        <v>9</v>
      </c>
      <c r="C27" s="1"/>
      <c r="D27" t="s">
        <v>818</v>
      </c>
      <c r="E27" t="s">
        <v>819</v>
      </c>
      <c r="F27" t="s">
        <v>26</v>
      </c>
      <c r="G27" t="s">
        <v>820</v>
      </c>
      <c r="H27" t="s">
        <v>821</v>
      </c>
      <c r="I27" s="9" t="s">
        <v>3547</v>
      </c>
      <c r="J27" s="5" t="s">
        <v>2740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52</v>
      </c>
      <c r="B28" t="s">
        <v>9</v>
      </c>
      <c r="C28" s="1"/>
      <c r="D28" t="s">
        <v>822</v>
      </c>
      <c r="E28" t="s">
        <v>823</v>
      </c>
      <c r="F28" t="s">
        <v>183</v>
      </c>
      <c r="G28" t="s">
        <v>824</v>
      </c>
      <c r="H28" t="s">
        <v>825</v>
      </c>
      <c r="I28" s="9" t="s">
        <v>3548</v>
      </c>
      <c r="J28" s="5" t="s">
        <v>2771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51</v>
      </c>
      <c r="B29" t="s">
        <v>9</v>
      </c>
      <c r="C29" s="1"/>
      <c r="D29" t="s">
        <v>258</v>
      </c>
      <c r="E29" t="s">
        <v>259</v>
      </c>
      <c r="F29" t="s">
        <v>79</v>
      </c>
      <c r="G29" t="s">
        <v>826</v>
      </c>
      <c r="H29" t="s">
        <v>827</v>
      </c>
      <c r="I29" s="9" t="s">
        <v>3549</v>
      </c>
      <c r="J29" s="5" t="s">
        <v>3116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50</v>
      </c>
      <c r="B30" t="s">
        <v>9</v>
      </c>
      <c r="C30" s="1"/>
      <c r="D30" t="s">
        <v>828</v>
      </c>
      <c r="E30" t="s">
        <v>829</v>
      </c>
      <c r="F30" t="s">
        <v>260</v>
      </c>
      <c r="G30" t="s">
        <v>830</v>
      </c>
      <c r="H30" t="s">
        <v>831</v>
      </c>
      <c r="I30" s="9" t="s">
        <v>3550</v>
      </c>
      <c r="J30" s="5" t="s">
        <v>2997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32</v>
      </c>
      <c r="B31" t="s">
        <v>9</v>
      </c>
      <c r="C31" s="1"/>
      <c r="D31" t="s">
        <v>832</v>
      </c>
      <c r="E31" t="s">
        <v>833</v>
      </c>
      <c r="F31" t="s">
        <v>26</v>
      </c>
      <c r="G31" t="s">
        <v>834</v>
      </c>
      <c r="H31" t="s">
        <v>835</v>
      </c>
      <c r="I31" s="9" t="s">
        <v>3551</v>
      </c>
      <c r="J31" s="5" t="s">
        <v>2866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46</v>
      </c>
      <c r="B32" t="s">
        <v>9</v>
      </c>
      <c r="C32" s="1"/>
      <c r="D32" t="s">
        <v>836</v>
      </c>
      <c r="E32" t="s">
        <v>837</v>
      </c>
      <c r="F32" t="s">
        <v>26</v>
      </c>
      <c r="G32" t="s">
        <v>838</v>
      </c>
      <c r="H32" t="s">
        <v>839</v>
      </c>
      <c r="I32" s="9" t="s">
        <v>3552</v>
      </c>
      <c r="J32" s="5" t="s">
        <v>2911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44</v>
      </c>
      <c r="B33" t="s">
        <v>9</v>
      </c>
      <c r="C33" s="1"/>
      <c r="D33" t="s">
        <v>840</v>
      </c>
      <c r="E33" t="s">
        <v>841</v>
      </c>
      <c r="F33" t="s">
        <v>26</v>
      </c>
      <c r="G33" t="s">
        <v>842</v>
      </c>
      <c r="H33" t="s">
        <v>843</v>
      </c>
      <c r="I33" s="9" t="s">
        <v>3553</v>
      </c>
      <c r="J33" s="5" t="s">
        <v>2960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41</v>
      </c>
      <c r="B34" t="s">
        <v>9</v>
      </c>
      <c r="C34" s="1"/>
      <c r="D34" t="s">
        <v>844</v>
      </c>
      <c r="E34" t="s">
        <v>845</v>
      </c>
      <c r="F34" t="s">
        <v>260</v>
      </c>
      <c r="G34" t="s">
        <v>846</v>
      </c>
      <c r="H34" t="s">
        <v>847</v>
      </c>
      <c r="I34" s="9" t="s">
        <v>3554</v>
      </c>
      <c r="J34" s="5" t="s">
        <v>2565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24</v>
      </c>
      <c r="B35" t="s">
        <v>9</v>
      </c>
      <c r="C35" s="1"/>
      <c r="D35" t="s">
        <v>848</v>
      </c>
      <c r="E35" t="s">
        <v>849</v>
      </c>
      <c r="F35" t="s">
        <v>12</v>
      </c>
      <c r="G35" t="s">
        <v>850</v>
      </c>
      <c r="H35" t="s">
        <v>851</v>
      </c>
      <c r="I35" s="9" t="s">
        <v>3555</v>
      </c>
      <c r="J35" s="5" t="s">
        <v>2571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20</v>
      </c>
      <c r="B36" t="s">
        <v>9</v>
      </c>
      <c r="C36" s="1"/>
      <c r="D36" t="s">
        <v>852</v>
      </c>
      <c r="E36" t="s">
        <v>853</v>
      </c>
      <c r="F36" t="s">
        <v>26</v>
      </c>
      <c r="G36" t="s">
        <v>854</v>
      </c>
      <c r="H36" t="s">
        <v>855</v>
      </c>
      <c r="I36" s="9" t="s">
        <v>3556</v>
      </c>
      <c r="J36" s="5" t="s">
        <v>3003</v>
      </c>
      <c r="K36" t="str">
        <f>IF((VLOOKUP(I36,Summary!A:L,12,0))="-","Not Binding",VLOOKUP(I36,Summary!A:L,12,0))</f>
        <v>Not Binding</v>
      </c>
    </row>
    <row r="37" spans="1:11" ht="120" customHeight="1" x14ac:dyDescent="0.25">
      <c r="A37">
        <v>17</v>
      </c>
      <c r="B37" t="s">
        <v>9</v>
      </c>
      <c r="C37" s="1"/>
      <c r="D37" t="s">
        <v>856</v>
      </c>
      <c r="E37" t="s">
        <v>857</v>
      </c>
      <c r="F37" t="s">
        <v>26</v>
      </c>
      <c r="G37" t="s">
        <v>858</v>
      </c>
      <c r="H37" t="s">
        <v>859</v>
      </c>
      <c r="I37" s="9" t="s">
        <v>3557</v>
      </c>
      <c r="J37" s="5" t="s">
        <v>2574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14</v>
      </c>
      <c r="B38" t="s">
        <v>9</v>
      </c>
      <c r="C38" s="1"/>
      <c r="D38" t="s">
        <v>860</v>
      </c>
      <c r="E38" t="s">
        <v>861</v>
      </c>
      <c r="F38" t="s">
        <v>26</v>
      </c>
      <c r="G38" t="s">
        <v>862</v>
      </c>
      <c r="H38" t="s">
        <v>863</v>
      </c>
      <c r="I38" s="9" t="s">
        <v>3558</v>
      </c>
      <c r="J38" s="5" t="s">
        <v>3303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3</v>
      </c>
      <c r="B39" t="s">
        <v>9</v>
      </c>
      <c r="C39" s="1"/>
      <c r="D39" t="s">
        <v>864</v>
      </c>
      <c r="E39" t="s">
        <v>865</v>
      </c>
      <c r="F39" t="s">
        <v>26</v>
      </c>
      <c r="G39" t="s">
        <v>866</v>
      </c>
      <c r="H39" t="s">
        <v>867</v>
      </c>
      <c r="I39" s="9" t="s">
        <v>3559</v>
      </c>
      <c r="J39" s="5" t="s">
        <v>3184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2</v>
      </c>
      <c r="B40" t="s">
        <v>9</v>
      </c>
      <c r="C40" s="1"/>
      <c r="D40" t="s">
        <v>130</v>
      </c>
      <c r="E40" t="s">
        <v>131</v>
      </c>
      <c r="F40" t="s">
        <v>26</v>
      </c>
      <c r="G40" t="s">
        <v>868</v>
      </c>
      <c r="H40" t="s">
        <v>869</v>
      </c>
      <c r="I40" s="9" t="s">
        <v>3560</v>
      </c>
      <c r="J40" s="5" t="s">
        <v>2968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1</v>
      </c>
      <c r="B41" t="s">
        <v>9</v>
      </c>
      <c r="C41" s="1"/>
      <c r="D41" t="s">
        <v>565</v>
      </c>
      <c r="E41" t="s">
        <v>566</v>
      </c>
      <c r="F41" t="s">
        <v>26</v>
      </c>
      <c r="G41" t="s">
        <v>870</v>
      </c>
      <c r="H41" t="s">
        <v>871</v>
      </c>
      <c r="I41" s="9" t="s">
        <v>3561</v>
      </c>
      <c r="J41" s="5" t="s">
        <v>3329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93</v>
      </c>
      <c r="B42" t="s">
        <v>9</v>
      </c>
      <c r="C42" s="1"/>
      <c r="D42" t="s">
        <v>856</v>
      </c>
      <c r="E42" t="s">
        <v>857</v>
      </c>
      <c r="F42" t="s">
        <v>26</v>
      </c>
      <c r="G42" t="s">
        <v>872</v>
      </c>
      <c r="H42" t="s">
        <v>873</v>
      </c>
      <c r="I42" s="9" t="s">
        <v>3562</v>
      </c>
      <c r="J42" s="5" t="s">
        <v>2986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87</v>
      </c>
      <c r="B43" t="s">
        <v>9</v>
      </c>
      <c r="C43" s="1"/>
      <c r="D43" t="s">
        <v>874</v>
      </c>
      <c r="E43" t="s">
        <v>875</v>
      </c>
      <c r="F43" t="s">
        <v>26</v>
      </c>
      <c r="G43" t="s">
        <v>876</v>
      </c>
      <c r="H43" t="s">
        <v>877</v>
      </c>
      <c r="I43" s="9" t="s">
        <v>3563</v>
      </c>
      <c r="J43" s="5" t="s">
        <v>2942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83</v>
      </c>
      <c r="B44" t="s">
        <v>9</v>
      </c>
      <c r="C44" s="1"/>
      <c r="D44" t="s">
        <v>878</v>
      </c>
      <c r="E44" t="s">
        <v>879</v>
      </c>
      <c r="F44" t="s">
        <v>26</v>
      </c>
      <c r="G44" t="s">
        <v>880</v>
      </c>
      <c r="H44" t="s">
        <v>881</v>
      </c>
      <c r="I44" s="9" t="s">
        <v>3564</v>
      </c>
      <c r="J44" s="5" t="s">
        <v>2662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69</v>
      </c>
      <c r="B45" t="s">
        <v>9</v>
      </c>
      <c r="C45" s="1"/>
      <c r="D45" t="s">
        <v>882</v>
      </c>
      <c r="E45" t="s">
        <v>883</v>
      </c>
      <c r="F45" t="s">
        <v>183</v>
      </c>
      <c r="G45" t="s">
        <v>884</v>
      </c>
      <c r="H45" t="s">
        <v>885</v>
      </c>
      <c r="I45" s="9" t="s">
        <v>3565</v>
      </c>
      <c r="J45" s="5" t="s">
        <v>3006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66</v>
      </c>
      <c r="B46" t="s">
        <v>9</v>
      </c>
      <c r="C46" s="1"/>
      <c r="D46" t="s">
        <v>886</v>
      </c>
      <c r="E46" t="s">
        <v>887</v>
      </c>
      <c r="F46" t="s">
        <v>26</v>
      </c>
      <c r="G46" t="s">
        <v>888</v>
      </c>
      <c r="H46" t="s">
        <v>889</v>
      </c>
      <c r="I46" s="9" t="s">
        <v>3566</v>
      </c>
      <c r="J46" s="5" t="s">
        <v>2836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61</v>
      </c>
      <c r="B47" t="s">
        <v>9</v>
      </c>
      <c r="C47" s="1"/>
      <c r="D47" t="s">
        <v>890</v>
      </c>
      <c r="E47" t="s">
        <v>891</v>
      </c>
      <c r="F47" t="s">
        <v>12</v>
      </c>
      <c r="G47" t="s">
        <v>892</v>
      </c>
      <c r="H47" t="s">
        <v>893</v>
      </c>
      <c r="I47" s="9" t="s">
        <v>3567</v>
      </c>
      <c r="J47" s="5" t="s">
        <v>2656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75</v>
      </c>
      <c r="B48" t="s">
        <v>9</v>
      </c>
      <c r="C48" s="1"/>
      <c r="D48" t="s">
        <v>894</v>
      </c>
      <c r="E48" t="s">
        <v>895</v>
      </c>
      <c r="F48" t="s">
        <v>385</v>
      </c>
      <c r="G48" t="s">
        <v>896</v>
      </c>
      <c r="H48" t="s">
        <v>897</v>
      </c>
      <c r="I48" s="9" t="s">
        <v>3568</v>
      </c>
      <c r="J48" s="5" t="s">
        <v>3290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49</v>
      </c>
      <c r="B49" t="s">
        <v>9</v>
      </c>
      <c r="C49" s="1"/>
      <c r="D49" t="s">
        <v>898</v>
      </c>
      <c r="E49" t="s">
        <v>899</v>
      </c>
      <c r="F49" t="s">
        <v>183</v>
      </c>
      <c r="G49" t="s">
        <v>900</v>
      </c>
      <c r="H49" t="s">
        <v>901</v>
      </c>
      <c r="I49" s="9" t="s">
        <v>3569</v>
      </c>
      <c r="J49" s="5" t="s">
        <v>2883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48</v>
      </c>
      <c r="B50" t="s">
        <v>9</v>
      </c>
      <c r="C50" s="1"/>
      <c r="D50" t="s">
        <v>902</v>
      </c>
      <c r="E50" t="s">
        <v>903</v>
      </c>
      <c r="F50" t="s">
        <v>26</v>
      </c>
      <c r="G50" t="s">
        <v>904</v>
      </c>
      <c r="H50" t="s">
        <v>905</v>
      </c>
      <c r="I50" s="9" t="s">
        <v>3570</v>
      </c>
      <c r="J50" s="5" t="s">
        <v>3007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57</v>
      </c>
      <c r="B51" t="s">
        <v>9</v>
      </c>
      <c r="C51" s="1"/>
      <c r="D51" t="s">
        <v>906</v>
      </c>
      <c r="E51" t="s">
        <v>907</v>
      </c>
      <c r="F51" t="s">
        <v>26</v>
      </c>
      <c r="G51" t="s">
        <v>908</v>
      </c>
      <c r="H51" t="s">
        <v>909</v>
      </c>
      <c r="I51" s="9" t="s">
        <v>3571</v>
      </c>
      <c r="J51" s="5" t="s">
        <v>3056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43</v>
      </c>
      <c r="B52" t="s">
        <v>9</v>
      </c>
      <c r="C52" s="1"/>
      <c r="D52" t="s">
        <v>910</v>
      </c>
      <c r="E52" t="s">
        <v>911</v>
      </c>
      <c r="F52" t="s">
        <v>260</v>
      </c>
      <c r="G52" t="s">
        <v>912</v>
      </c>
      <c r="H52" t="s">
        <v>913</v>
      </c>
      <c r="I52" s="9" t="s">
        <v>3572</v>
      </c>
      <c r="J52" s="5" t="s">
        <v>2879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40</v>
      </c>
      <c r="B53" t="s">
        <v>9</v>
      </c>
      <c r="C53" s="1"/>
      <c r="D53" t="s">
        <v>10</v>
      </c>
      <c r="E53" t="s">
        <v>11</v>
      </c>
      <c r="F53" t="s">
        <v>26</v>
      </c>
      <c r="G53" t="s">
        <v>914</v>
      </c>
      <c r="H53" t="s">
        <v>915</v>
      </c>
      <c r="I53" s="9" t="s">
        <v>3573</v>
      </c>
      <c r="J53" s="5" t="s">
        <v>2757</v>
      </c>
      <c r="K53" t="str">
        <f>IF((VLOOKUP(I53,Summary!A:L,12,0))="-","Not Binding",VLOOKUP(I53,Summary!A:L,12,0))</f>
        <v>Not Binding</v>
      </c>
    </row>
    <row r="54" spans="1:11" ht="120" customHeight="1" x14ac:dyDescent="0.25">
      <c r="A54">
        <v>37</v>
      </c>
      <c r="B54" t="s">
        <v>9</v>
      </c>
      <c r="C54" s="1"/>
      <c r="D54" t="s">
        <v>840</v>
      </c>
      <c r="E54" t="s">
        <v>841</v>
      </c>
      <c r="F54" t="s">
        <v>26</v>
      </c>
      <c r="G54" t="s">
        <v>916</v>
      </c>
      <c r="H54" t="s">
        <v>917</v>
      </c>
      <c r="I54" s="9" t="s">
        <v>3574</v>
      </c>
      <c r="J54" s="5" t="s">
        <v>2924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23</v>
      </c>
      <c r="B55" t="s">
        <v>9</v>
      </c>
      <c r="C55" s="1"/>
      <c r="D55" t="s">
        <v>918</v>
      </c>
      <c r="E55" t="s">
        <v>919</v>
      </c>
      <c r="F55" t="s">
        <v>26</v>
      </c>
      <c r="G55" t="s">
        <v>920</v>
      </c>
      <c r="H55" t="s">
        <v>921</v>
      </c>
      <c r="I55" s="9" t="s">
        <v>3575</v>
      </c>
      <c r="J55" s="5" t="s">
        <v>2789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19</v>
      </c>
      <c r="B56" t="s">
        <v>9</v>
      </c>
      <c r="C56" s="1"/>
      <c r="D56" t="s">
        <v>922</v>
      </c>
      <c r="E56" t="s">
        <v>923</v>
      </c>
      <c r="F56" t="s">
        <v>26</v>
      </c>
      <c r="G56" t="s">
        <v>924</v>
      </c>
      <c r="H56" t="s">
        <v>925</v>
      </c>
      <c r="I56" s="9" t="s">
        <v>3576</v>
      </c>
      <c r="J56" s="5" t="s">
        <v>2675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16</v>
      </c>
      <c r="B57" t="s">
        <v>9</v>
      </c>
      <c r="C57" s="1"/>
      <c r="D57" t="s">
        <v>926</v>
      </c>
      <c r="E57" t="s">
        <v>927</v>
      </c>
      <c r="F57" t="s">
        <v>26</v>
      </c>
      <c r="G57" t="s">
        <v>928</v>
      </c>
      <c r="H57" t="s">
        <v>929</v>
      </c>
      <c r="I57" s="9" t="s">
        <v>3577</v>
      </c>
      <c r="J57" s="5" t="s">
        <v>2736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13</v>
      </c>
      <c r="B58" t="s">
        <v>9</v>
      </c>
      <c r="C58" s="1"/>
      <c r="D58" t="s">
        <v>930</v>
      </c>
      <c r="E58" t="s">
        <v>931</v>
      </c>
      <c r="F58" t="s">
        <v>385</v>
      </c>
      <c r="G58" t="s">
        <v>932</v>
      </c>
      <c r="H58" t="s">
        <v>933</v>
      </c>
      <c r="I58" s="9" t="s">
        <v>3578</v>
      </c>
      <c r="J58" s="5" t="s">
        <v>3077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31</v>
      </c>
      <c r="B59" t="s">
        <v>9</v>
      </c>
      <c r="C59" s="1"/>
      <c r="D59" t="s">
        <v>934</v>
      </c>
      <c r="E59" t="s">
        <v>935</v>
      </c>
      <c r="F59" t="s">
        <v>26</v>
      </c>
      <c r="G59" t="s">
        <v>936</v>
      </c>
      <c r="H59" t="s">
        <v>937</v>
      </c>
      <c r="I59" s="9" t="s">
        <v>3579</v>
      </c>
      <c r="J59" s="5" t="s">
        <v>3096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29</v>
      </c>
      <c r="B60" t="s">
        <v>9</v>
      </c>
      <c r="C60" s="1"/>
      <c r="D60" t="s">
        <v>758</v>
      </c>
      <c r="E60" t="s">
        <v>759</v>
      </c>
      <c r="F60" t="s">
        <v>183</v>
      </c>
      <c r="G60" t="s">
        <v>938</v>
      </c>
      <c r="H60" t="s">
        <v>939</v>
      </c>
      <c r="I60" s="9" t="s">
        <v>3580</v>
      </c>
      <c r="J60" s="5" t="s">
        <v>2612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0</v>
      </c>
      <c r="B61" t="s">
        <v>9</v>
      </c>
      <c r="C61" s="1"/>
      <c r="D61" t="s">
        <v>940</v>
      </c>
      <c r="E61" t="s">
        <v>941</v>
      </c>
      <c r="F61" t="s">
        <v>385</v>
      </c>
      <c r="G61" t="s">
        <v>942</v>
      </c>
      <c r="H61" t="s">
        <v>943</v>
      </c>
      <c r="I61" s="9" t="s">
        <v>3581</v>
      </c>
      <c r="J61" s="5" t="s">
        <v>2722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9</v>
      </c>
      <c r="B62" t="s">
        <v>9</v>
      </c>
      <c r="C62" s="1"/>
      <c r="D62" t="s">
        <v>810</v>
      </c>
      <c r="E62" t="s">
        <v>811</v>
      </c>
      <c r="F62" t="s">
        <v>26</v>
      </c>
      <c r="G62" t="s">
        <v>944</v>
      </c>
      <c r="H62" t="s">
        <v>945</v>
      </c>
      <c r="I62" s="9" t="s">
        <v>3582</v>
      </c>
      <c r="J62" s="5" t="s">
        <v>3068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82</v>
      </c>
      <c r="B63" t="s">
        <v>9</v>
      </c>
      <c r="C63" s="1"/>
      <c r="D63" t="s">
        <v>946</v>
      </c>
      <c r="E63" t="s">
        <v>947</v>
      </c>
      <c r="F63" t="s">
        <v>26</v>
      </c>
      <c r="G63" t="s">
        <v>948</v>
      </c>
      <c r="H63" t="s">
        <v>949</v>
      </c>
      <c r="I63" s="9" t="s">
        <v>3583</v>
      </c>
      <c r="J63" s="5" t="s">
        <v>2854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68</v>
      </c>
      <c r="B64" t="s">
        <v>9</v>
      </c>
      <c r="C64" s="1"/>
      <c r="D64" t="s">
        <v>950</v>
      </c>
      <c r="E64" t="s">
        <v>951</v>
      </c>
      <c r="F64" t="s">
        <v>26</v>
      </c>
      <c r="G64" t="s">
        <v>952</v>
      </c>
      <c r="H64" t="s">
        <v>953</v>
      </c>
      <c r="I64" s="9" t="s">
        <v>3584</v>
      </c>
      <c r="J64" s="5" t="s">
        <v>2969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65</v>
      </c>
      <c r="B65" t="s">
        <v>9</v>
      </c>
      <c r="C65" s="1"/>
      <c r="D65" t="s">
        <v>954</v>
      </c>
      <c r="E65" t="s">
        <v>955</v>
      </c>
      <c r="F65" t="s">
        <v>183</v>
      </c>
      <c r="G65" t="s">
        <v>956</v>
      </c>
      <c r="H65" t="s">
        <v>957</v>
      </c>
      <c r="I65" s="9" t="s">
        <v>3585</v>
      </c>
      <c r="J65" s="5" t="s">
        <v>2990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62</v>
      </c>
      <c r="B66" t="s">
        <v>9</v>
      </c>
      <c r="C66" s="1"/>
      <c r="D66" t="s">
        <v>958</v>
      </c>
      <c r="E66" t="s">
        <v>959</v>
      </c>
      <c r="F66" t="s">
        <v>26</v>
      </c>
      <c r="G66" t="s">
        <v>960</v>
      </c>
      <c r="H66" t="s">
        <v>961</v>
      </c>
      <c r="I66" s="9" t="s">
        <v>3586</v>
      </c>
      <c r="J66" s="5" t="s">
        <v>3320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60</v>
      </c>
      <c r="B67" t="s">
        <v>9</v>
      </c>
      <c r="C67" s="1"/>
      <c r="D67" t="s">
        <v>962</v>
      </c>
      <c r="E67" t="s">
        <v>963</v>
      </c>
      <c r="F67" t="s">
        <v>26</v>
      </c>
      <c r="G67" t="s">
        <v>964</v>
      </c>
      <c r="H67" t="s">
        <v>965</v>
      </c>
      <c r="I67" s="9" t="s">
        <v>3587</v>
      </c>
      <c r="J67" s="5" t="s">
        <v>3044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74</v>
      </c>
      <c r="B68" t="s">
        <v>9</v>
      </c>
      <c r="C68" s="1"/>
      <c r="D68" t="s">
        <v>966</v>
      </c>
      <c r="E68" t="s">
        <v>967</v>
      </c>
      <c r="F68" t="s">
        <v>26</v>
      </c>
      <c r="G68" t="s">
        <v>968</v>
      </c>
      <c r="H68" t="s">
        <v>969</v>
      </c>
      <c r="I68" s="9" t="s">
        <v>3588</v>
      </c>
      <c r="J68" s="5" t="s">
        <v>2887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72</v>
      </c>
      <c r="B69" t="s">
        <v>9</v>
      </c>
      <c r="C69" s="1"/>
      <c r="D69" t="s">
        <v>970</v>
      </c>
      <c r="E69" t="s">
        <v>971</v>
      </c>
      <c r="F69" t="s">
        <v>26</v>
      </c>
      <c r="G69" t="s">
        <v>972</v>
      </c>
      <c r="H69" t="s">
        <v>973</v>
      </c>
      <c r="I69" s="9" t="s">
        <v>3589</v>
      </c>
      <c r="J69" s="5" t="s">
        <v>2808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56</v>
      </c>
      <c r="B70" t="s">
        <v>9</v>
      </c>
      <c r="C70" s="1"/>
      <c r="D70" t="s">
        <v>974</v>
      </c>
      <c r="E70" t="s">
        <v>975</v>
      </c>
      <c r="F70" t="s">
        <v>26</v>
      </c>
      <c r="G70" t="s">
        <v>976</v>
      </c>
      <c r="H70" t="s">
        <v>977</v>
      </c>
      <c r="I70" s="9" t="s">
        <v>3590</v>
      </c>
      <c r="J70" s="5" t="s">
        <v>2804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55</v>
      </c>
      <c r="B71" t="s">
        <v>9</v>
      </c>
      <c r="C71" s="1"/>
      <c r="D71" t="s">
        <v>978</v>
      </c>
      <c r="E71" t="s">
        <v>979</v>
      </c>
      <c r="F71" t="s">
        <v>26</v>
      </c>
      <c r="G71" t="s">
        <v>980</v>
      </c>
      <c r="H71" t="s">
        <v>981</v>
      </c>
      <c r="I71" s="9" t="s">
        <v>3591</v>
      </c>
      <c r="J71" s="5" t="s">
        <v>2778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54</v>
      </c>
      <c r="B72" t="s">
        <v>9</v>
      </c>
      <c r="C72" s="1"/>
      <c r="D72" t="s">
        <v>982</v>
      </c>
      <c r="E72" t="s">
        <v>983</v>
      </c>
      <c r="F72" t="s">
        <v>183</v>
      </c>
      <c r="G72" t="s">
        <v>984</v>
      </c>
      <c r="H72" t="s">
        <v>985</v>
      </c>
      <c r="I72" s="9" t="s">
        <v>3592</v>
      </c>
      <c r="J72" s="5" t="s">
        <v>3252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36</v>
      </c>
      <c r="B73" t="s">
        <v>9</v>
      </c>
      <c r="C73" s="1"/>
      <c r="D73" t="s">
        <v>986</v>
      </c>
      <c r="E73" t="s">
        <v>987</v>
      </c>
      <c r="F73" t="s">
        <v>12</v>
      </c>
      <c r="G73" t="s">
        <v>988</v>
      </c>
      <c r="H73" t="s">
        <v>989</v>
      </c>
      <c r="I73" s="9" t="s">
        <v>3593</v>
      </c>
      <c r="J73" s="5" t="s">
        <v>2867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22</v>
      </c>
      <c r="B74" t="s">
        <v>9</v>
      </c>
      <c r="C74" s="1"/>
      <c r="D74" t="s">
        <v>390</v>
      </c>
      <c r="E74" t="s">
        <v>391</v>
      </c>
      <c r="F74" t="s">
        <v>26</v>
      </c>
      <c r="G74" t="s">
        <v>990</v>
      </c>
      <c r="H74" t="s">
        <v>991</v>
      </c>
      <c r="I74" s="9" t="s">
        <v>3594</v>
      </c>
      <c r="J74" s="5" t="s">
        <v>2613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18</v>
      </c>
      <c r="B75" t="s">
        <v>9</v>
      </c>
      <c r="C75" s="1"/>
      <c r="D75" t="s">
        <v>992</v>
      </c>
      <c r="E75" t="s">
        <v>993</v>
      </c>
      <c r="F75" t="s">
        <v>12</v>
      </c>
      <c r="G75" t="s">
        <v>994</v>
      </c>
      <c r="H75" t="s">
        <v>995</v>
      </c>
      <c r="I75" s="9" t="s">
        <v>3595</v>
      </c>
      <c r="J75" s="5" t="s">
        <v>3018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15</v>
      </c>
      <c r="B76" t="s">
        <v>9</v>
      </c>
      <c r="C76" s="1"/>
      <c r="D76" t="s">
        <v>996</v>
      </c>
      <c r="E76" t="s">
        <v>997</v>
      </c>
      <c r="F76" t="s">
        <v>12</v>
      </c>
      <c r="G76" t="s">
        <v>998</v>
      </c>
      <c r="H76" t="s">
        <v>999</v>
      </c>
      <c r="I76" s="9" t="s">
        <v>3596</v>
      </c>
      <c r="J76" s="5" t="s">
        <v>2837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28</v>
      </c>
      <c r="B77" t="s">
        <v>9</v>
      </c>
      <c r="C77" s="1"/>
      <c r="D77" t="s">
        <v>527</v>
      </c>
      <c r="E77" t="s">
        <v>528</v>
      </c>
      <c r="F77" t="s">
        <v>385</v>
      </c>
      <c r="G77" t="s">
        <v>1000</v>
      </c>
      <c r="H77" t="s">
        <v>1001</v>
      </c>
      <c r="I77" s="9" t="s">
        <v>3597</v>
      </c>
      <c r="J77" s="5" t="s">
        <v>2814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27</v>
      </c>
      <c r="B78" t="s">
        <v>9</v>
      </c>
      <c r="C78" s="1"/>
      <c r="D78" t="s">
        <v>493</v>
      </c>
      <c r="E78" t="s">
        <v>494</v>
      </c>
      <c r="F78" t="s">
        <v>385</v>
      </c>
      <c r="G78" t="s">
        <v>1002</v>
      </c>
      <c r="H78" t="s">
        <v>1003</v>
      </c>
      <c r="I78" s="9" t="s">
        <v>3598</v>
      </c>
      <c r="J78" s="5" t="s">
        <v>2951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8</v>
      </c>
      <c r="B79" t="s">
        <v>9</v>
      </c>
      <c r="C79" s="1"/>
      <c r="D79" t="s">
        <v>1004</v>
      </c>
      <c r="E79" t="s">
        <v>1005</v>
      </c>
      <c r="F79" t="s">
        <v>12</v>
      </c>
      <c r="G79" t="s">
        <v>1006</v>
      </c>
      <c r="H79" t="s">
        <v>1007</v>
      </c>
      <c r="I79" s="9" t="s">
        <v>3599</v>
      </c>
      <c r="J79" s="5" t="s">
        <v>2865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6</v>
      </c>
      <c r="B80" t="s">
        <v>9</v>
      </c>
      <c r="C80" s="1"/>
      <c r="D80" t="s">
        <v>1008</v>
      </c>
      <c r="E80" t="s">
        <v>1009</v>
      </c>
      <c r="F80" t="s">
        <v>12</v>
      </c>
      <c r="G80" t="s">
        <v>1010</v>
      </c>
      <c r="H80" t="s">
        <v>1011</v>
      </c>
      <c r="I80" s="9" t="s">
        <v>3600</v>
      </c>
      <c r="J80" s="5" t="s">
        <v>2995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85</v>
      </c>
      <c r="B81" t="s">
        <v>19</v>
      </c>
      <c r="C81" s="1"/>
      <c r="D81" t="s">
        <v>1012</v>
      </c>
      <c r="E81" t="s">
        <v>1013</v>
      </c>
      <c r="F81" t="s">
        <v>385</v>
      </c>
      <c r="G81" t="s">
        <v>1014</v>
      </c>
      <c r="H81" t="s">
        <v>1015</v>
      </c>
      <c r="I81" s="9" t="s">
        <v>3601</v>
      </c>
      <c r="J81" s="5" t="s">
        <v>2823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33</v>
      </c>
      <c r="B82" t="s">
        <v>19</v>
      </c>
      <c r="C82" s="1"/>
      <c r="D82" t="s">
        <v>882</v>
      </c>
      <c r="E82" t="s">
        <v>883</v>
      </c>
      <c r="F82" t="s">
        <v>385</v>
      </c>
      <c r="G82" t="s">
        <v>1016</v>
      </c>
      <c r="H82" t="s">
        <v>1017</v>
      </c>
      <c r="I82" s="9" t="s">
        <v>3602</v>
      </c>
      <c r="J82" s="5" t="s">
        <v>2592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42</v>
      </c>
      <c r="B83" t="s">
        <v>19</v>
      </c>
      <c r="C83" s="1"/>
      <c r="D83" t="s">
        <v>1018</v>
      </c>
      <c r="E83" t="s">
        <v>1019</v>
      </c>
      <c r="F83" t="s">
        <v>385</v>
      </c>
      <c r="G83" t="s">
        <v>1020</v>
      </c>
      <c r="H83" t="s">
        <v>1021</v>
      </c>
      <c r="I83" s="9" t="s">
        <v>3603</v>
      </c>
      <c r="J83" s="5" t="s">
        <v>2956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5</v>
      </c>
      <c r="B84" t="s">
        <v>19</v>
      </c>
      <c r="C84" s="1"/>
      <c r="D84" t="s">
        <v>1022</v>
      </c>
      <c r="E84" t="s">
        <v>1023</v>
      </c>
      <c r="F84" t="s">
        <v>385</v>
      </c>
      <c r="G84" t="s">
        <v>1024</v>
      </c>
      <c r="H84" t="s">
        <v>1025</v>
      </c>
      <c r="I84" s="9" t="s">
        <v>3604</v>
      </c>
      <c r="J84" s="5" t="s">
        <v>2913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76</v>
      </c>
      <c r="B85" t="s">
        <v>19</v>
      </c>
      <c r="C85" s="1"/>
      <c r="D85" t="s">
        <v>1026</v>
      </c>
      <c r="E85" t="s">
        <v>1027</v>
      </c>
      <c r="F85" t="s">
        <v>385</v>
      </c>
      <c r="G85" t="s">
        <v>1028</v>
      </c>
      <c r="H85" t="s">
        <v>1029</v>
      </c>
      <c r="I85" s="9" t="s">
        <v>3605</v>
      </c>
      <c r="J85" s="5" t="s">
        <v>3318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91</v>
      </c>
      <c r="B86" t="s">
        <v>19</v>
      </c>
      <c r="C86" s="1"/>
      <c r="D86" t="s">
        <v>1030</v>
      </c>
      <c r="E86" t="s">
        <v>139</v>
      </c>
      <c r="F86" t="s">
        <v>384</v>
      </c>
      <c r="G86" t="s">
        <v>1031</v>
      </c>
      <c r="H86" t="s">
        <v>1032</v>
      </c>
      <c r="I86" s="9" t="s">
        <v>3606</v>
      </c>
      <c r="J86" s="5" t="s">
        <v>2787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67</v>
      </c>
      <c r="B87" t="s">
        <v>19</v>
      </c>
      <c r="C87" s="1"/>
      <c r="D87" t="s">
        <v>1033</v>
      </c>
      <c r="E87" t="s">
        <v>1034</v>
      </c>
      <c r="F87" t="s">
        <v>384</v>
      </c>
      <c r="G87" t="s">
        <v>1035</v>
      </c>
      <c r="H87" t="s">
        <v>1036</v>
      </c>
      <c r="I87" s="9" t="s">
        <v>3607</v>
      </c>
      <c r="J87" s="5" t="s">
        <v>3016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38</v>
      </c>
      <c r="B88" t="s">
        <v>19</v>
      </c>
      <c r="C88" s="1"/>
      <c r="D88" t="s">
        <v>1037</v>
      </c>
      <c r="E88" t="s">
        <v>1038</v>
      </c>
      <c r="F88" t="s">
        <v>384</v>
      </c>
      <c r="G88" t="s">
        <v>1039</v>
      </c>
      <c r="H88" t="s">
        <v>1040</v>
      </c>
      <c r="I88" s="9" t="s">
        <v>3608</v>
      </c>
      <c r="J88" s="5" t="s">
        <v>2876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90</v>
      </c>
      <c r="B89" t="s">
        <v>19</v>
      </c>
      <c r="C89" s="1"/>
      <c r="D89" t="s">
        <v>1041</v>
      </c>
      <c r="E89" t="s">
        <v>1042</v>
      </c>
      <c r="F89" t="s">
        <v>384</v>
      </c>
      <c r="G89" t="s">
        <v>1043</v>
      </c>
      <c r="H89" t="s">
        <v>1044</v>
      </c>
      <c r="I89" s="9" t="s">
        <v>3609</v>
      </c>
      <c r="J89" s="5" t="s">
        <v>2624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63</v>
      </c>
      <c r="B90" t="s">
        <v>19</v>
      </c>
      <c r="C90" s="1"/>
      <c r="D90" t="s">
        <v>1045</v>
      </c>
      <c r="E90" t="s">
        <v>1046</v>
      </c>
      <c r="F90" t="s">
        <v>385</v>
      </c>
      <c r="G90" t="s">
        <v>1047</v>
      </c>
      <c r="H90" t="s">
        <v>1048</v>
      </c>
      <c r="I90" s="9" t="s">
        <v>3610</v>
      </c>
      <c r="J90" s="5" t="s">
        <v>3241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10</v>
      </c>
      <c r="B91" t="s">
        <v>19</v>
      </c>
      <c r="C91" s="1"/>
      <c r="D91" t="s">
        <v>1049</v>
      </c>
      <c r="E91" t="s">
        <v>229</v>
      </c>
      <c r="F91" t="s">
        <v>384</v>
      </c>
      <c r="G91" t="s">
        <v>1050</v>
      </c>
      <c r="H91" t="s">
        <v>1051</v>
      </c>
      <c r="I91" s="9" t="s">
        <v>3611</v>
      </c>
      <c r="J91" s="5" t="s">
        <v>2886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86</v>
      </c>
      <c r="B92" t="s">
        <v>19</v>
      </c>
      <c r="C92" s="1"/>
      <c r="D92" t="s">
        <v>1052</v>
      </c>
      <c r="E92" t="s">
        <v>1053</v>
      </c>
      <c r="F92" t="s">
        <v>385</v>
      </c>
      <c r="G92" t="s">
        <v>1054</v>
      </c>
      <c r="H92" t="s">
        <v>1055</v>
      </c>
      <c r="I92" s="9" t="s">
        <v>3612</v>
      </c>
      <c r="J92" s="5" t="s">
        <v>2905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73</v>
      </c>
      <c r="B93" t="s">
        <v>19</v>
      </c>
      <c r="C93" s="1"/>
      <c r="D93" t="s">
        <v>1056</v>
      </c>
      <c r="E93" t="s">
        <v>1057</v>
      </c>
      <c r="F93" t="s">
        <v>385</v>
      </c>
      <c r="G93" t="s">
        <v>1058</v>
      </c>
      <c r="H93" t="s">
        <v>1059</v>
      </c>
      <c r="I93" s="9" t="s">
        <v>3613</v>
      </c>
      <c r="J93" s="5" t="s">
        <v>2702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12</v>
      </c>
      <c r="B94" t="s">
        <v>19</v>
      </c>
      <c r="C94" s="1"/>
      <c r="D94" t="s">
        <v>267</v>
      </c>
      <c r="E94" t="s">
        <v>268</v>
      </c>
      <c r="F94" t="s">
        <v>384</v>
      </c>
      <c r="G94" t="s">
        <v>1060</v>
      </c>
      <c r="H94" t="s">
        <v>1061</v>
      </c>
      <c r="I94" s="9" t="s">
        <v>3614</v>
      </c>
      <c r="J94" s="5" t="s">
        <v>2677</v>
      </c>
      <c r="K94" t="str">
        <f>IF((VLOOKUP(I94,Summary!A:L,12,0))="-","Not Binding",VLOOKUP(I94,Summary!A:L,12,0))</f>
        <v>Not Binding</v>
      </c>
    </row>
    <row r="95" spans="1:11" ht="120" customHeight="1" x14ac:dyDescent="0.25">
      <c r="A95">
        <v>30</v>
      </c>
      <c r="B95" t="s">
        <v>19</v>
      </c>
      <c r="C95" s="1"/>
      <c r="D95" t="s">
        <v>122</v>
      </c>
      <c r="E95" t="s">
        <v>123</v>
      </c>
      <c r="F95" t="s">
        <v>384</v>
      </c>
      <c r="G95" t="s">
        <v>1062</v>
      </c>
      <c r="H95" t="s">
        <v>1063</v>
      </c>
      <c r="I95" s="9" t="s">
        <v>3615</v>
      </c>
      <c r="J95" s="5" t="s">
        <v>2638</v>
      </c>
      <c r="K95" t="str">
        <f>IF((VLOOKUP(I95,Summary!A:L,12,0))="-","Not Binding",VLOOKUP(I95,Summary!A:L,12,0))</f>
        <v>Not Binding</v>
      </c>
    </row>
    <row r="96" spans="1:11" ht="120" customHeight="1" x14ac:dyDescent="0.25">
      <c r="A96">
        <v>26</v>
      </c>
      <c r="B96" t="s">
        <v>19</v>
      </c>
      <c r="C96" s="1"/>
      <c r="D96" t="s">
        <v>1064</v>
      </c>
      <c r="E96" t="s">
        <v>1065</v>
      </c>
      <c r="F96" t="s">
        <v>384</v>
      </c>
      <c r="G96" t="s">
        <v>1066</v>
      </c>
      <c r="H96" t="s">
        <v>1067</v>
      </c>
      <c r="I96" s="9" t="s">
        <v>3616</v>
      </c>
      <c r="J96" s="5" t="s">
        <v>2640</v>
      </c>
      <c r="K96" t="str">
        <f>IF((VLOOKUP(I96,Summary!A:L,12,0))="-","Not Binding",VLOOKUP(I96,Summary!A:L,12,0))</f>
        <v>Not Binding</v>
      </c>
    </row>
    <row r="97" spans="1:11" x14ac:dyDescent="0.25">
      <c r="A97">
        <v>7</v>
      </c>
      <c r="B97" t="s">
        <v>19</v>
      </c>
      <c r="C97" s="1"/>
      <c r="D97" t="s">
        <v>1068</v>
      </c>
      <c r="E97" t="s">
        <v>1069</v>
      </c>
      <c r="F97" t="s">
        <v>384</v>
      </c>
      <c r="G97" t="s">
        <v>1070</v>
      </c>
      <c r="H97" t="s">
        <v>1071</v>
      </c>
      <c r="I97" s="9" t="s">
        <v>3617</v>
      </c>
      <c r="J97" s="5" t="s">
        <v>3118</v>
      </c>
      <c r="K97" t="str">
        <f>IF((VLOOKUP(I97,Summary!A:L,12,0))="-","Not Binding",VLOOKUP(I97,Summary!A:L,12,0))</f>
        <v>Not Binding</v>
      </c>
    </row>
  </sheetData>
  <conditionalFormatting sqref="A1:K1048576">
    <cfRule type="expression" dxfId="35" priority="1">
      <formula>$K1="Ambiguous"</formula>
    </cfRule>
    <cfRule type="expression" dxfId="34" priority="2">
      <formula>$K1="Binding"</formula>
    </cfRule>
  </conditionalFormatting>
  <pageMargins left="0.7" right="0.7" top="0.78740157499999996" bottom="0.78740157499999996" header="0.3" footer="0.3"/>
  <drawing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97"/>
  <sheetViews>
    <sheetView workbookViewId="0">
      <selection activeCell="K2" sqref="K2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40" bestFit="1" customWidth="1"/>
    <col min="8" max="8" width="19.42578125" bestFit="1" customWidth="1"/>
    <col min="9" max="9" width="11.7109375" style="5" bestFit="1" customWidth="1"/>
    <col min="10" max="10" width="11" bestFit="1" customWidth="1"/>
    <col min="11" max="11" width="22.28515625" bestFit="1" customWidth="1"/>
    <col min="13" max="13" width="20.570312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0</v>
      </c>
      <c r="B2" t="s">
        <v>9</v>
      </c>
      <c r="C2" s="1"/>
      <c r="D2" t="s">
        <v>1072</v>
      </c>
      <c r="E2" t="s">
        <v>1073</v>
      </c>
      <c r="F2" t="s">
        <v>12</v>
      </c>
      <c r="G2" t="s">
        <v>1074</v>
      </c>
      <c r="H2" t="s">
        <v>1075</v>
      </c>
      <c r="I2" s="9" t="s">
        <v>3618</v>
      </c>
      <c r="J2" s="5" t="s">
        <v>3170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3</v>
      </c>
      <c r="B3" t="s">
        <v>9</v>
      </c>
      <c r="C3" s="1"/>
      <c r="D3" t="s">
        <v>1076</v>
      </c>
      <c r="E3" t="s">
        <v>1077</v>
      </c>
      <c r="F3" t="s">
        <v>26</v>
      </c>
      <c r="G3" t="s">
        <v>1078</v>
      </c>
      <c r="H3" t="s">
        <v>1079</v>
      </c>
      <c r="I3" s="9" t="s">
        <v>3619</v>
      </c>
      <c r="J3" s="5" t="s">
        <v>3213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2</v>
      </c>
      <c r="B4" t="s">
        <v>9</v>
      </c>
      <c r="C4" s="1"/>
      <c r="D4" t="s">
        <v>336</v>
      </c>
      <c r="E4" t="s">
        <v>337</v>
      </c>
      <c r="F4" t="s">
        <v>183</v>
      </c>
      <c r="G4" t="s">
        <v>1080</v>
      </c>
      <c r="H4" t="s">
        <v>1081</v>
      </c>
      <c r="I4" s="9" t="s">
        <v>3620</v>
      </c>
      <c r="J4" s="5" t="s">
        <v>3268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8</v>
      </c>
      <c r="B5" t="s">
        <v>19</v>
      </c>
      <c r="C5" s="1"/>
      <c r="D5" t="s">
        <v>1082</v>
      </c>
      <c r="E5" t="s">
        <v>1083</v>
      </c>
      <c r="F5" t="s">
        <v>385</v>
      </c>
      <c r="G5" t="s">
        <v>1084</v>
      </c>
      <c r="H5" t="s">
        <v>1085</v>
      </c>
      <c r="I5" s="9" t="s">
        <v>3621</v>
      </c>
      <c r="J5" s="5" t="s">
        <v>3113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6</v>
      </c>
      <c r="B6" t="s">
        <v>9</v>
      </c>
      <c r="C6" s="1"/>
      <c r="D6" t="s">
        <v>1086</v>
      </c>
      <c r="E6" t="s">
        <v>1087</v>
      </c>
      <c r="F6" t="s">
        <v>26</v>
      </c>
      <c r="G6" t="s">
        <v>1088</v>
      </c>
      <c r="H6" t="s">
        <v>1089</v>
      </c>
      <c r="I6" s="9" t="s">
        <v>3622</v>
      </c>
      <c r="J6" s="5" t="s">
        <v>3091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15</v>
      </c>
      <c r="B7" t="s">
        <v>9</v>
      </c>
      <c r="C7" s="1"/>
      <c r="D7" t="s">
        <v>1090</v>
      </c>
      <c r="E7" t="s">
        <v>1091</v>
      </c>
      <c r="F7" t="s">
        <v>260</v>
      </c>
      <c r="G7" t="s">
        <v>1092</v>
      </c>
      <c r="H7" t="s">
        <v>1093</v>
      </c>
      <c r="I7" s="9" t="s">
        <v>3623</v>
      </c>
      <c r="J7" s="5" t="s">
        <v>3081</v>
      </c>
      <c r="K7" t="str">
        <f>IF((VLOOKUP(I7,Summary!A:L,12,0))="-","Not Binding",VLOOKUP(I7,Summary!A:L,12,0))</f>
        <v>Not Binding</v>
      </c>
    </row>
    <row r="8" spans="1:11" ht="120" customHeight="1" x14ac:dyDescent="0.25">
      <c r="A8">
        <v>12</v>
      </c>
      <c r="B8" t="s">
        <v>9</v>
      </c>
      <c r="C8" s="1"/>
      <c r="D8" t="s">
        <v>1094</v>
      </c>
      <c r="E8" t="s">
        <v>1095</v>
      </c>
      <c r="F8" t="s">
        <v>260</v>
      </c>
      <c r="G8" t="s">
        <v>1096</v>
      </c>
      <c r="H8" t="s">
        <v>1097</v>
      </c>
      <c r="I8" s="9" t="s">
        <v>3624</v>
      </c>
      <c r="J8" s="5" t="s">
        <v>2746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23</v>
      </c>
      <c r="B9" t="s">
        <v>9</v>
      </c>
      <c r="C9" s="1"/>
      <c r="D9" t="s">
        <v>1098</v>
      </c>
      <c r="E9" t="s">
        <v>221</v>
      </c>
      <c r="F9" t="s">
        <v>183</v>
      </c>
      <c r="G9" t="s">
        <v>1099</v>
      </c>
      <c r="H9" t="s">
        <v>1100</v>
      </c>
      <c r="I9" s="9" t="s">
        <v>3625</v>
      </c>
      <c r="J9" s="5" t="s">
        <v>3187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19</v>
      </c>
      <c r="B10" t="s">
        <v>9</v>
      </c>
      <c r="C10" s="1"/>
      <c r="D10" t="s">
        <v>1101</v>
      </c>
      <c r="E10" t="s">
        <v>1102</v>
      </c>
      <c r="F10" t="s">
        <v>183</v>
      </c>
      <c r="G10" t="s">
        <v>1103</v>
      </c>
      <c r="H10" t="s">
        <v>1104</v>
      </c>
      <c r="I10" s="9" t="s">
        <v>3626</v>
      </c>
      <c r="J10" s="5" t="s">
        <v>2714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47</v>
      </c>
      <c r="B11" t="s">
        <v>19</v>
      </c>
      <c r="C11" s="1"/>
      <c r="D11" t="s">
        <v>1105</v>
      </c>
      <c r="E11" t="s">
        <v>1106</v>
      </c>
      <c r="F11" t="s">
        <v>384</v>
      </c>
      <c r="G11" t="s">
        <v>1107</v>
      </c>
      <c r="H11" t="s">
        <v>1108</v>
      </c>
      <c r="I11" s="9" t="s">
        <v>3627</v>
      </c>
      <c r="J11" s="5" t="s">
        <v>3167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38</v>
      </c>
      <c r="B12" t="s">
        <v>9</v>
      </c>
      <c r="C12" s="1"/>
      <c r="D12" t="s">
        <v>1109</v>
      </c>
      <c r="E12" t="s">
        <v>1110</v>
      </c>
      <c r="F12" t="s">
        <v>183</v>
      </c>
      <c r="G12" t="s">
        <v>1111</v>
      </c>
      <c r="H12" t="s">
        <v>1112</v>
      </c>
      <c r="I12" s="9" t="s">
        <v>3628</v>
      </c>
      <c r="J12" s="5"/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37</v>
      </c>
      <c r="B13" t="s">
        <v>19</v>
      </c>
      <c r="C13" s="1"/>
      <c r="D13" t="s">
        <v>1113</v>
      </c>
      <c r="E13" t="s">
        <v>1114</v>
      </c>
      <c r="F13" t="s">
        <v>384</v>
      </c>
      <c r="G13" t="s">
        <v>1115</v>
      </c>
      <c r="H13" t="s">
        <v>1116</v>
      </c>
      <c r="I13" s="9" t="s">
        <v>3629</v>
      </c>
      <c r="J13" s="5" t="s">
        <v>3235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49</v>
      </c>
      <c r="B14" t="s">
        <v>19</v>
      </c>
      <c r="C14" s="1"/>
      <c r="D14" t="s">
        <v>1117</v>
      </c>
      <c r="E14" t="s">
        <v>1019</v>
      </c>
      <c r="F14" t="s">
        <v>385</v>
      </c>
      <c r="G14" t="s">
        <v>1118</v>
      </c>
      <c r="H14" t="s">
        <v>1119</v>
      </c>
      <c r="I14" s="9" t="s">
        <v>3630</v>
      </c>
      <c r="J14" s="5" t="s">
        <v>3041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48</v>
      </c>
      <c r="B15" t="s">
        <v>9</v>
      </c>
      <c r="C15" s="1"/>
      <c r="D15" t="s">
        <v>1120</v>
      </c>
      <c r="E15" t="s">
        <v>1121</v>
      </c>
      <c r="F15" t="s">
        <v>26</v>
      </c>
      <c r="G15" t="s">
        <v>1122</v>
      </c>
      <c r="H15" t="s">
        <v>1123</v>
      </c>
      <c r="I15" s="9" t="s">
        <v>3631</v>
      </c>
      <c r="J15" s="5" t="s">
        <v>2860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53</v>
      </c>
      <c r="B16" t="s">
        <v>9</v>
      </c>
      <c r="C16" s="1"/>
      <c r="D16" t="s">
        <v>814</v>
      </c>
      <c r="E16" t="s">
        <v>815</v>
      </c>
      <c r="F16" t="s">
        <v>183</v>
      </c>
      <c r="G16" t="s">
        <v>1124</v>
      </c>
      <c r="H16" t="s">
        <v>1125</v>
      </c>
      <c r="I16" s="9" t="s">
        <v>3632</v>
      </c>
      <c r="J16" s="5" t="s">
        <v>2912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51</v>
      </c>
      <c r="B17" t="s">
        <v>9</v>
      </c>
      <c r="C17" s="1"/>
      <c r="D17" t="s">
        <v>1086</v>
      </c>
      <c r="E17" t="s">
        <v>1087</v>
      </c>
      <c r="F17" t="s">
        <v>26</v>
      </c>
      <c r="G17" t="s">
        <v>1126</v>
      </c>
      <c r="H17" t="s">
        <v>1127</v>
      </c>
      <c r="I17" s="9" t="s">
        <v>3633</v>
      </c>
      <c r="J17" s="5" t="s">
        <v>3092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59</v>
      </c>
      <c r="B18" t="s">
        <v>9</v>
      </c>
      <c r="C18" s="1"/>
      <c r="D18" t="s">
        <v>954</v>
      </c>
      <c r="E18" t="s">
        <v>955</v>
      </c>
      <c r="F18" t="s">
        <v>260</v>
      </c>
      <c r="G18" t="s">
        <v>1128</v>
      </c>
      <c r="H18" t="s">
        <v>1129</v>
      </c>
      <c r="I18" s="9" t="s">
        <v>3634</v>
      </c>
      <c r="J18" s="5" t="s">
        <v>2815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56</v>
      </c>
      <c r="B19" t="s">
        <v>9</v>
      </c>
      <c r="C19" s="1"/>
      <c r="D19" t="s">
        <v>1130</v>
      </c>
      <c r="E19" t="s">
        <v>1131</v>
      </c>
      <c r="F19" t="s">
        <v>260</v>
      </c>
      <c r="G19" t="s">
        <v>1132</v>
      </c>
      <c r="H19" t="s">
        <v>1133</v>
      </c>
      <c r="I19" s="9" t="s">
        <v>3635</v>
      </c>
      <c r="J19" s="5" t="s">
        <v>3232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68</v>
      </c>
      <c r="B20" t="s">
        <v>9</v>
      </c>
      <c r="C20" s="1"/>
      <c r="D20" t="s">
        <v>61</v>
      </c>
      <c r="E20" t="s">
        <v>62</v>
      </c>
      <c r="F20" t="s">
        <v>260</v>
      </c>
      <c r="G20" t="s">
        <v>1134</v>
      </c>
      <c r="H20" t="s">
        <v>1135</v>
      </c>
      <c r="I20" s="9" t="s">
        <v>3636</v>
      </c>
      <c r="J20" s="5" t="s">
        <v>3258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64</v>
      </c>
      <c r="B21" t="s">
        <v>9</v>
      </c>
      <c r="C21" s="1"/>
      <c r="D21" t="s">
        <v>1136</v>
      </c>
      <c r="E21" t="s">
        <v>1009</v>
      </c>
      <c r="F21" t="s">
        <v>385</v>
      </c>
      <c r="G21" t="s">
        <v>1137</v>
      </c>
      <c r="H21" t="s">
        <v>1138</v>
      </c>
      <c r="I21" s="9" t="s">
        <v>3637</v>
      </c>
      <c r="J21" s="5" t="s">
        <v>3119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75</v>
      </c>
      <c r="B22" t="s">
        <v>9</v>
      </c>
      <c r="C22" s="1"/>
      <c r="D22" t="s">
        <v>1139</v>
      </c>
      <c r="E22" t="s">
        <v>164</v>
      </c>
      <c r="F22" t="s">
        <v>12</v>
      </c>
      <c r="G22" t="s">
        <v>1140</v>
      </c>
      <c r="H22" t="s">
        <v>1141</v>
      </c>
      <c r="I22" s="9" t="s">
        <v>3638</v>
      </c>
      <c r="J22" s="5" t="s">
        <v>3256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85</v>
      </c>
      <c r="B23" t="s">
        <v>9</v>
      </c>
      <c r="C23" s="1"/>
      <c r="D23" t="s">
        <v>886</v>
      </c>
      <c r="E23" t="s">
        <v>887</v>
      </c>
      <c r="F23" t="s">
        <v>183</v>
      </c>
      <c r="G23" t="s">
        <v>1142</v>
      </c>
      <c r="H23" t="s">
        <v>1143</v>
      </c>
      <c r="I23" s="9" t="s">
        <v>3639</v>
      </c>
      <c r="J23" s="5" t="s">
        <v>2790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84</v>
      </c>
      <c r="B24" t="s">
        <v>9</v>
      </c>
      <c r="C24" s="1"/>
      <c r="D24" t="s">
        <v>1144</v>
      </c>
      <c r="E24" t="s">
        <v>329</v>
      </c>
      <c r="F24" t="s">
        <v>26</v>
      </c>
      <c r="G24" t="s">
        <v>1145</v>
      </c>
      <c r="H24" t="s">
        <v>1146</v>
      </c>
      <c r="I24" s="9" t="s">
        <v>3640</v>
      </c>
      <c r="J24" s="5" t="s">
        <v>3203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88</v>
      </c>
      <c r="B25" t="s">
        <v>19</v>
      </c>
      <c r="C25" s="1"/>
      <c r="D25" t="s">
        <v>1147</v>
      </c>
      <c r="E25" t="s">
        <v>1148</v>
      </c>
      <c r="F25" t="s">
        <v>385</v>
      </c>
      <c r="G25" t="s">
        <v>1149</v>
      </c>
      <c r="H25" t="s">
        <v>1150</v>
      </c>
      <c r="I25" s="9" t="s">
        <v>3641</v>
      </c>
      <c r="J25" s="5" t="s">
        <v>2993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1</v>
      </c>
      <c r="B26" t="s">
        <v>9</v>
      </c>
      <c r="C26" s="1"/>
      <c r="D26" t="s">
        <v>501</v>
      </c>
      <c r="E26" t="s">
        <v>502</v>
      </c>
      <c r="F26" t="s">
        <v>26</v>
      </c>
      <c r="G26" t="s">
        <v>1151</v>
      </c>
      <c r="H26" t="s">
        <v>1152</v>
      </c>
      <c r="I26" s="9" t="s">
        <v>3642</v>
      </c>
      <c r="J26" s="5" t="s">
        <v>3200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7</v>
      </c>
      <c r="B27" t="s">
        <v>9</v>
      </c>
      <c r="C27" s="1"/>
      <c r="D27" t="s">
        <v>832</v>
      </c>
      <c r="E27" t="s">
        <v>833</v>
      </c>
      <c r="F27" t="s">
        <v>12</v>
      </c>
      <c r="G27" t="s">
        <v>1153</v>
      </c>
      <c r="H27" t="s">
        <v>1154</v>
      </c>
      <c r="I27" s="9" t="s">
        <v>3643</v>
      </c>
      <c r="J27" s="5" t="s">
        <v>3304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5</v>
      </c>
      <c r="B28" t="s">
        <v>19</v>
      </c>
      <c r="C28" s="1"/>
      <c r="D28" t="s">
        <v>1155</v>
      </c>
      <c r="E28" t="s">
        <v>207</v>
      </c>
      <c r="F28" t="s">
        <v>385</v>
      </c>
      <c r="G28" t="s">
        <v>1156</v>
      </c>
      <c r="H28" t="s">
        <v>1157</v>
      </c>
      <c r="I28" s="9" t="s">
        <v>3644</v>
      </c>
      <c r="J28" s="5" t="s">
        <v>2985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14</v>
      </c>
      <c r="B29" t="s">
        <v>19</v>
      </c>
      <c r="C29" s="1"/>
      <c r="D29" t="s">
        <v>1041</v>
      </c>
      <c r="E29" t="s">
        <v>1042</v>
      </c>
      <c r="F29" t="s">
        <v>385</v>
      </c>
      <c r="G29" t="s">
        <v>1158</v>
      </c>
      <c r="H29" t="s">
        <v>1159</v>
      </c>
      <c r="I29" s="9" t="s">
        <v>3645</v>
      </c>
      <c r="J29" s="5" t="s">
        <v>3057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11</v>
      </c>
      <c r="B30" t="s">
        <v>9</v>
      </c>
      <c r="C30" s="1"/>
      <c r="D30" t="s">
        <v>1160</v>
      </c>
      <c r="E30" t="s">
        <v>1161</v>
      </c>
      <c r="F30" t="s">
        <v>12</v>
      </c>
      <c r="G30" t="s">
        <v>1162</v>
      </c>
      <c r="H30" t="s">
        <v>1163</v>
      </c>
      <c r="I30" s="9" t="s">
        <v>3646</v>
      </c>
      <c r="J30" s="5" t="s">
        <v>3049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22</v>
      </c>
      <c r="B31" t="s">
        <v>19</v>
      </c>
      <c r="C31" s="1"/>
      <c r="D31" t="s">
        <v>430</v>
      </c>
      <c r="E31" t="s">
        <v>431</v>
      </c>
      <c r="F31" t="s">
        <v>384</v>
      </c>
      <c r="G31" t="s">
        <v>1164</v>
      </c>
      <c r="H31" t="s">
        <v>1165</v>
      </c>
      <c r="I31" s="9" t="s">
        <v>3647</v>
      </c>
      <c r="J31" s="5" t="s">
        <v>3275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18</v>
      </c>
      <c r="B32" t="s">
        <v>9</v>
      </c>
      <c r="C32" s="1"/>
      <c r="D32" t="s">
        <v>1166</v>
      </c>
      <c r="E32" t="s">
        <v>1167</v>
      </c>
      <c r="F32" t="s">
        <v>385</v>
      </c>
      <c r="G32" t="s">
        <v>1168</v>
      </c>
      <c r="H32" t="s">
        <v>1169</v>
      </c>
      <c r="I32" s="9" t="s">
        <v>3648</v>
      </c>
      <c r="J32" s="5" t="s">
        <v>3004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29</v>
      </c>
      <c r="B33" t="s">
        <v>9</v>
      </c>
      <c r="C33" s="1"/>
      <c r="D33" t="s">
        <v>1170</v>
      </c>
      <c r="E33" t="s">
        <v>1171</v>
      </c>
      <c r="F33" t="s">
        <v>183</v>
      </c>
      <c r="G33" t="s">
        <v>1172</v>
      </c>
      <c r="H33" t="s">
        <v>1173</v>
      </c>
      <c r="I33" s="9" t="s">
        <v>3649</v>
      </c>
      <c r="J33" s="5" t="s">
        <v>3317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26</v>
      </c>
      <c r="B34" t="s">
        <v>9</v>
      </c>
      <c r="C34" s="1"/>
      <c r="D34" t="s">
        <v>1174</v>
      </c>
      <c r="E34" t="s">
        <v>221</v>
      </c>
      <c r="F34" t="s">
        <v>183</v>
      </c>
      <c r="G34" t="s">
        <v>1175</v>
      </c>
      <c r="H34" t="s">
        <v>1176</v>
      </c>
      <c r="I34" s="9" t="s">
        <v>3650</v>
      </c>
      <c r="J34" s="5" t="s">
        <v>3188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36</v>
      </c>
      <c r="B35" t="s">
        <v>9</v>
      </c>
      <c r="C35" s="1"/>
      <c r="D35" t="s">
        <v>1177</v>
      </c>
      <c r="E35" t="s">
        <v>1178</v>
      </c>
      <c r="F35" t="s">
        <v>26</v>
      </c>
      <c r="G35" t="s">
        <v>1179</v>
      </c>
      <c r="H35" t="s">
        <v>1180</v>
      </c>
      <c r="I35" s="9" t="s">
        <v>3651</v>
      </c>
      <c r="J35" s="5" t="s">
        <v>2971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41</v>
      </c>
      <c r="B36" t="s">
        <v>9</v>
      </c>
      <c r="C36" s="1"/>
      <c r="D36" t="s">
        <v>61</v>
      </c>
      <c r="E36" t="s">
        <v>62</v>
      </c>
      <c r="F36" t="s">
        <v>183</v>
      </c>
      <c r="G36" t="s">
        <v>1181</v>
      </c>
      <c r="H36" t="s">
        <v>1182</v>
      </c>
      <c r="I36" s="9" t="s">
        <v>3652</v>
      </c>
      <c r="J36" s="5" t="s">
        <v>3259</v>
      </c>
      <c r="K36" t="str">
        <f>IF((VLOOKUP(I36,Summary!A:L,12,0))="-","Not Binding",VLOOKUP(I36,Summary!A:L,12,0))</f>
        <v>Not Binding</v>
      </c>
    </row>
    <row r="37" spans="1:11" ht="120" customHeight="1" x14ac:dyDescent="0.25">
      <c r="A37">
        <v>40</v>
      </c>
      <c r="B37" t="s">
        <v>9</v>
      </c>
      <c r="C37" s="1"/>
      <c r="D37" t="s">
        <v>782</v>
      </c>
      <c r="E37" t="s">
        <v>783</v>
      </c>
      <c r="F37" t="s">
        <v>26</v>
      </c>
      <c r="G37" t="s">
        <v>1183</v>
      </c>
      <c r="H37" t="s">
        <v>1184</v>
      </c>
      <c r="I37" s="9" t="s">
        <v>3653</v>
      </c>
      <c r="J37" s="5" t="s">
        <v>3067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52</v>
      </c>
      <c r="B38" t="s">
        <v>19</v>
      </c>
      <c r="C38" s="1"/>
      <c r="D38" t="s">
        <v>1130</v>
      </c>
      <c r="E38" t="s">
        <v>1131</v>
      </c>
      <c r="F38" t="s">
        <v>384</v>
      </c>
      <c r="G38" t="s">
        <v>1185</v>
      </c>
      <c r="H38" t="s">
        <v>1186</v>
      </c>
      <c r="I38" s="9" t="s">
        <v>3654</v>
      </c>
      <c r="J38" s="5" t="s">
        <v>3233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50</v>
      </c>
      <c r="B39" t="s">
        <v>9</v>
      </c>
      <c r="C39" s="1"/>
      <c r="D39" t="s">
        <v>1187</v>
      </c>
      <c r="E39" t="s">
        <v>1188</v>
      </c>
      <c r="F39" t="s">
        <v>12</v>
      </c>
      <c r="G39" t="s">
        <v>1189</v>
      </c>
      <c r="H39" t="s">
        <v>1190</v>
      </c>
      <c r="I39" s="9" t="s">
        <v>3655</v>
      </c>
      <c r="J39" s="5" t="s">
        <v>2921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58</v>
      </c>
      <c r="B40" t="s">
        <v>9</v>
      </c>
      <c r="C40" s="1"/>
      <c r="D40" t="s">
        <v>1191</v>
      </c>
      <c r="E40" t="s">
        <v>1192</v>
      </c>
      <c r="F40" t="s">
        <v>26</v>
      </c>
      <c r="G40" t="s">
        <v>1193</v>
      </c>
      <c r="H40" t="s">
        <v>1194</v>
      </c>
      <c r="I40" s="9" t="s">
        <v>3656</v>
      </c>
      <c r="J40" s="5" t="s">
        <v>3051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55</v>
      </c>
      <c r="B41" t="s">
        <v>19</v>
      </c>
      <c r="C41" s="1"/>
      <c r="D41" t="s">
        <v>1195</v>
      </c>
      <c r="E41" t="s">
        <v>895</v>
      </c>
      <c r="F41" t="s">
        <v>385</v>
      </c>
      <c r="G41" t="s">
        <v>1196</v>
      </c>
      <c r="H41" t="s">
        <v>1197</v>
      </c>
      <c r="I41" s="9" t="s">
        <v>3657</v>
      </c>
      <c r="J41" s="5" t="s">
        <v>3078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67</v>
      </c>
      <c r="B42" t="s">
        <v>9</v>
      </c>
      <c r="C42" s="1"/>
      <c r="D42" t="s">
        <v>1198</v>
      </c>
      <c r="E42" t="s">
        <v>143</v>
      </c>
      <c r="F42" t="s">
        <v>183</v>
      </c>
      <c r="G42" t="s">
        <v>1199</v>
      </c>
      <c r="H42" t="s">
        <v>1200</v>
      </c>
      <c r="I42" s="9" t="s">
        <v>3658</v>
      </c>
      <c r="J42" s="5" t="s">
        <v>3061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63</v>
      </c>
      <c r="B43" t="s">
        <v>9</v>
      </c>
      <c r="C43" s="1"/>
      <c r="D43" t="s">
        <v>1201</v>
      </c>
      <c r="E43" t="s">
        <v>1202</v>
      </c>
      <c r="F43" t="s">
        <v>260</v>
      </c>
      <c r="G43" t="s">
        <v>1203</v>
      </c>
      <c r="H43" t="s">
        <v>1204</v>
      </c>
      <c r="I43" s="9" t="s">
        <v>3659</v>
      </c>
      <c r="J43" s="5" t="s">
        <v>3000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74</v>
      </c>
      <c r="B44" t="s">
        <v>19</v>
      </c>
      <c r="C44" s="1"/>
      <c r="D44" t="s">
        <v>1201</v>
      </c>
      <c r="E44" t="s">
        <v>1202</v>
      </c>
      <c r="F44" t="s">
        <v>385</v>
      </c>
      <c r="G44" t="s">
        <v>1205</v>
      </c>
      <c r="H44" t="s">
        <v>1206</v>
      </c>
      <c r="I44" s="9" t="s">
        <v>3660</v>
      </c>
      <c r="J44" s="5" t="s">
        <v>3001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71</v>
      </c>
      <c r="B45" t="s">
        <v>9</v>
      </c>
      <c r="C45" s="1"/>
      <c r="D45" t="s">
        <v>1207</v>
      </c>
      <c r="E45" t="s">
        <v>1208</v>
      </c>
      <c r="F45" t="s">
        <v>160</v>
      </c>
      <c r="G45" t="s">
        <v>1209</v>
      </c>
      <c r="H45" t="s">
        <v>1210</v>
      </c>
      <c r="I45" s="9" t="s">
        <v>3661</v>
      </c>
      <c r="J45" s="5" t="s">
        <v>2908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80</v>
      </c>
      <c r="B46" t="s">
        <v>9</v>
      </c>
      <c r="C46" s="1"/>
      <c r="D46" t="s">
        <v>1211</v>
      </c>
      <c r="E46" t="s">
        <v>1212</v>
      </c>
      <c r="F46" t="s">
        <v>26</v>
      </c>
      <c r="G46" t="s">
        <v>1213</v>
      </c>
      <c r="H46" t="s">
        <v>1214</v>
      </c>
      <c r="I46" s="9" t="s">
        <v>3662</v>
      </c>
      <c r="J46" s="5" t="s">
        <v>3036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87</v>
      </c>
      <c r="B47" t="s">
        <v>9</v>
      </c>
      <c r="C47" s="1"/>
      <c r="D47" t="s">
        <v>1215</v>
      </c>
      <c r="E47" t="s">
        <v>1216</v>
      </c>
      <c r="F47" t="s">
        <v>183</v>
      </c>
      <c r="G47" t="s">
        <v>1217</v>
      </c>
      <c r="H47" t="s">
        <v>1218</v>
      </c>
      <c r="I47" s="9" t="s">
        <v>3663</v>
      </c>
      <c r="J47" s="5" t="s">
        <v>3262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86</v>
      </c>
      <c r="B48" t="s">
        <v>19</v>
      </c>
      <c r="C48" s="1"/>
      <c r="D48" t="s">
        <v>1219</v>
      </c>
      <c r="E48" t="s">
        <v>1106</v>
      </c>
      <c r="F48" t="s">
        <v>385</v>
      </c>
      <c r="G48" t="s">
        <v>1220</v>
      </c>
      <c r="H48" t="s">
        <v>1221</v>
      </c>
      <c r="I48" s="9" t="s">
        <v>3664</v>
      </c>
      <c r="J48" s="5" t="s">
        <v>3168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91</v>
      </c>
      <c r="B49" t="s">
        <v>19</v>
      </c>
      <c r="C49" s="1"/>
      <c r="D49" t="s">
        <v>1215</v>
      </c>
      <c r="E49" t="s">
        <v>1216</v>
      </c>
      <c r="F49" t="s">
        <v>384</v>
      </c>
      <c r="G49" t="s">
        <v>1222</v>
      </c>
      <c r="H49" t="s">
        <v>1223</v>
      </c>
      <c r="I49" s="9" t="s">
        <v>3665</v>
      </c>
      <c r="J49" s="5" t="s">
        <v>3263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4</v>
      </c>
      <c r="B50" t="s">
        <v>9</v>
      </c>
      <c r="C50" s="1"/>
      <c r="D50" t="s">
        <v>1224</v>
      </c>
      <c r="E50" t="s">
        <v>1225</v>
      </c>
      <c r="F50" t="s">
        <v>26</v>
      </c>
      <c r="G50" t="s">
        <v>1226</v>
      </c>
      <c r="H50" t="s">
        <v>1227</v>
      </c>
      <c r="I50" s="9" t="s">
        <v>3666</v>
      </c>
      <c r="J50" s="5" t="s">
        <v>2838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13</v>
      </c>
      <c r="B51" t="s">
        <v>9</v>
      </c>
      <c r="C51" s="1"/>
      <c r="D51" t="s">
        <v>1228</v>
      </c>
      <c r="E51" t="s">
        <v>1229</v>
      </c>
      <c r="F51" t="s">
        <v>12</v>
      </c>
      <c r="G51" t="s">
        <v>1230</v>
      </c>
      <c r="H51" t="s">
        <v>1231</v>
      </c>
      <c r="I51" s="9" t="s">
        <v>3667</v>
      </c>
      <c r="J51" s="5" t="s">
        <v>3162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10</v>
      </c>
      <c r="B52" t="s">
        <v>9</v>
      </c>
      <c r="C52" s="1"/>
      <c r="D52" t="s">
        <v>267</v>
      </c>
      <c r="E52" t="s">
        <v>268</v>
      </c>
      <c r="F52" t="s">
        <v>12</v>
      </c>
      <c r="G52" t="s">
        <v>1232</v>
      </c>
      <c r="H52" t="s">
        <v>1233</v>
      </c>
      <c r="I52" s="9" t="s">
        <v>3668</v>
      </c>
      <c r="J52" s="5" t="s">
        <v>3242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21</v>
      </c>
      <c r="B53" t="s">
        <v>9</v>
      </c>
      <c r="C53" s="1"/>
      <c r="D53" t="s">
        <v>1234</v>
      </c>
      <c r="E53" t="s">
        <v>1235</v>
      </c>
      <c r="F53" t="s">
        <v>183</v>
      </c>
      <c r="G53" t="s">
        <v>1236</v>
      </c>
      <c r="H53" t="s">
        <v>1237</v>
      </c>
      <c r="I53" s="9" t="s">
        <v>3669</v>
      </c>
      <c r="J53" s="5" t="s">
        <v>3144</v>
      </c>
      <c r="K53" t="str">
        <f>IF((VLOOKUP(I53,Summary!A:L,12,0))="-","Not Binding",VLOOKUP(I53,Summary!A:L,12,0))</f>
        <v>Not Binding</v>
      </c>
    </row>
    <row r="54" spans="1:11" ht="120" customHeight="1" x14ac:dyDescent="0.25">
      <c r="A54">
        <v>17</v>
      </c>
      <c r="B54" t="s">
        <v>9</v>
      </c>
      <c r="C54" s="1"/>
      <c r="D54" t="s">
        <v>130</v>
      </c>
      <c r="E54" t="s">
        <v>131</v>
      </c>
      <c r="F54" t="s">
        <v>26</v>
      </c>
      <c r="G54" t="s">
        <v>1238</v>
      </c>
      <c r="H54" t="s">
        <v>1239</v>
      </c>
      <c r="I54" s="9" t="s">
        <v>3670</v>
      </c>
      <c r="J54" s="5" t="s">
        <v>3291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28</v>
      </c>
      <c r="B55" t="s">
        <v>9</v>
      </c>
      <c r="C55" s="1"/>
      <c r="D55" t="s">
        <v>216</v>
      </c>
      <c r="E55" t="s">
        <v>217</v>
      </c>
      <c r="F55" t="s">
        <v>79</v>
      </c>
      <c r="G55" t="s">
        <v>1240</v>
      </c>
      <c r="H55" t="s">
        <v>1241</v>
      </c>
      <c r="I55" s="9" t="s">
        <v>3671</v>
      </c>
      <c r="J55" s="5" t="s">
        <v>3194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25</v>
      </c>
      <c r="B56" t="s">
        <v>9</v>
      </c>
      <c r="C56" s="1"/>
      <c r="D56" t="s">
        <v>1242</v>
      </c>
      <c r="E56" t="s">
        <v>1243</v>
      </c>
      <c r="F56" t="s">
        <v>26</v>
      </c>
      <c r="G56" t="s">
        <v>1244</v>
      </c>
      <c r="H56" t="s">
        <v>1245</v>
      </c>
      <c r="I56" s="9" t="s">
        <v>3672</v>
      </c>
      <c r="J56" s="5" t="s">
        <v>3103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33</v>
      </c>
      <c r="B57" t="s">
        <v>9</v>
      </c>
      <c r="C57" s="1"/>
      <c r="D57" t="s">
        <v>1246</v>
      </c>
      <c r="E57" t="s">
        <v>1247</v>
      </c>
      <c r="F57" t="s">
        <v>79</v>
      </c>
      <c r="G57" t="s">
        <v>1248</v>
      </c>
      <c r="H57" t="s">
        <v>1249</v>
      </c>
      <c r="I57" s="9" t="s">
        <v>3673</v>
      </c>
      <c r="J57" s="5" t="s">
        <v>2759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31</v>
      </c>
      <c r="B58" t="s">
        <v>9</v>
      </c>
      <c r="C58" s="1"/>
      <c r="D58" t="s">
        <v>1250</v>
      </c>
      <c r="E58" t="s">
        <v>1251</v>
      </c>
      <c r="F58" t="s">
        <v>79</v>
      </c>
      <c r="G58" t="s">
        <v>1252</v>
      </c>
      <c r="H58" t="s">
        <v>1253</v>
      </c>
      <c r="I58" s="9" t="s">
        <v>3674</v>
      </c>
      <c r="J58" s="5" t="s">
        <v>3098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39</v>
      </c>
      <c r="B59" t="s">
        <v>9</v>
      </c>
      <c r="C59" s="1"/>
      <c r="D59" t="s">
        <v>1254</v>
      </c>
      <c r="E59" t="s">
        <v>1255</v>
      </c>
      <c r="F59" t="s">
        <v>12</v>
      </c>
      <c r="G59" t="s">
        <v>1256</v>
      </c>
      <c r="H59" t="s">
        <v>1257</v>
      </c>
      <c r="I59" s="9" t="s">
        <v>3675</v>
      </c>
      <c r="J59" s="5" t="s">
        <v>3180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44</v>
      </c>
      <c r="B60" t="s">
        <v>9</v>
      </c>
      <c r="C60" s="1"/>
      <c r="D60" t="s">
        <v>1258</v>
      </c>
      <c r="E60" t="s">
        <v>127</v>
      </c>
      <c r="F60" t="s">
        <v>26</v>
      </c>
      <c r="G60" t="s">
        <v>1259</v>
      </c>
      <c r="H60" t="s">
        <v>1260</v>
      </c>
      <c r="I60" s="9" t="s">
        <v>3676</v>
      </c>
      <c r="J60" s="5" t="s">
        <v>3270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43</v>
      </c>
      <c r="B61" t="s">
        <v>9</v>
      </c>
      <c r="C61" s="1"/>
      <c r="D61" t="s">
        <v>1261</v>
      </c>
      <c r="E61" t="s">
        <v>1262</v>
      </c>
      <c r="F61" t="s">
        <v>260</v>
      </c>
      <c r="G61" t="s">
        <v>1263</v>
      </c>
      <c r="H61" t="s">
        <v>1264</v>
      </c>
      <c r="I61" s="9" t="s">
        <v>3677</v>
      </c>
      <c r="J61" s="5" t="s">
        <v>3228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57</v>
      </c>
      <c r="B62" t="s">
        <v>9</v>
      </c>
      <c r="C62" s="1"/>
      <c r="D62" t="s">
        <v>1041</v>
      </c>
      <c r="E62" t="s">
        <v>1042</v>
      </c>
      <c r="F62" t="s">
        <v>183</v>
      </c>
      <c r="G62" t="s">
        <v>1265</v>
      </c>
      <c r="H62" t="s">
        <v>1266</v>
      </c>
      <c r="I62" s="9" t="s">
        <v>3678</v>
      </c>
      <c r="J62" s="5" t="s">
        <v>3058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54</v>
      </c>
      <c r="B63" t="s">
        <v>9</v>
      </c>
      <c r="C63" s="1"/>
      <c r="D63" t="s">
        <v>1267</v>
      </c>
      <c r="E63" t="s">
        <v>1268</v>
      </c>
      <c r="F63" t="s">
        <v>26</v>
      </c>
      <c r="G63" t="s">
        <v>1269</v>
      </c>
      <c r="H63" t="s">
        <v>1270</v>
      </c>
      <c r="I63" s="9" t="s">
        <v>3679</v>
      </c>
      <c r="J63" s="5" t="s">
        <v>3023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66</v>
      </c>
      <c r="B64" t="s">
        <v>9</v>
      </c>
      <c r="C64" s="1"/>
      <c r="D64" t="s">
        <v>1271</v>
      </c>
      <c r="E64" t="s">
        <v>1272</v>
      </c>
      <c r="F64" t="s">
        <v>26</v>
      </c>
      <c r="G64" t="s">
        <v>1273</v>
      </c>
      <c r="H64" t="s">
        <v>1274</v>
      </c>
      <c r="I64" s="9" t="s">
        <v>3680</v>
      </c>
      <c r="J64" s="5" t="s">
        <v>2729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62</v>
      </c>
      <c r="B65" t="s">
        <v>9</v>
      </c>
      <c r="C65" s="1"/>
      <c r="D65" t="s">
        <v>1275</v>
      </c>
      <c r="E65" t="s">
        <v>1276</v>
      </c>
      <c r="F65" t="s">
        <v>260</v>
      </c>
      <c r="G65" t="s">
        <v>1277</v>
      </c>
      <c r="H65" t="s">
        <v>1278</v>
      </c>
      <c r="I65" s="9" t="s">
        <v>3681</v>
      </c>
      <c r="J65" s="5" t="s">
        <v>3166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73</v>
      </c>
      <c r="B66" t="s">
        <v>19</v>
      </c>
      <c r="C66" s="1"/>
      <c r="D66" t="s">
        <v>1279</v>
      </c>
      <c r="E66" t="s">
        <v>1280</v>
      </c>
      <c r="F66" t="s">
        <v>384</v>
      </c>
      <c r="G66" t="s">
        <v>1281</v>
      </c>
      <c r="H66" t="s">
        <v>1282</v>
      </c>
      <c r="I66" s="9" t="s">
        <v>3682</v>
      </c>
      <c r="J66" s="5" t="s">
        <v>3087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70</v>
      </c>
      <c r="B67" t="s">
        <v>9</v>
      </c>
      <c r="C67" s="1"/>
      <c r="D67" t="s">
        <v>1283</v>
      </c>
      <c r="E67" t="s">
        <v>1284</v>
      </c>
      <c r="F67" t="s">
        <v>183</v>
      </c>
      <c r="G67" t="s">
        <v>1285</v>
      </c>
      <c r="H67" t="s">
        <v>1286</v>
      </c>
      <c r="I67" s="9" t="s">
        <v>3683</v>
      </c>
      <c r="J67" s="5" t="s">
        <v>3226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79</v>
      </c>
      <c r="B68" t="s">
        <v>9</v>
      </c>
      <c r="C68" s="1"/>
      <c r="D68" t="s">
        <v>1287</v>
      </c>
      <c r="E68" t="s">
        <v>203</v>
      </c>
      <c r="F68" t="s">
        <v>26</v>
      </c>
      <c r="G68" t="s">
        <v>1288</v>
      </c>
      <c r="H68" t="s">
        <v>1289</v>
      </c>
      <c r="I68" s="9" t="s">
        <v>3684</v>
      </c>
      <c r="J68" s="5" t="s">
        <v>2821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77</v>
      </c>
      <c r="B69" t="s">
        <v>9</v>
      </c>
      <c r="C69" s="1"/>
      <c r="D69" t="s">
        <v>430</v>
      </c>
      <c r="E69" t="s">
        <v>431</v>
      </c>
      <c r="F69" t="s">
        <v>183</v>
      </c>
      <c r="G69" t="s">
        <v>1290</v>
      </c>
      <c r="H69" t="s">
        <v>1291</v>
      </c>
      <c r="I69" s="9" t="s">
        <v>3685</v>
      </c>
      <c r="J69" s="5" t="s">
        <v>3276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83</v>
      </c>
      <c r="B70" t="s">
        <v>9</v>
      </c>
      <c r="C70" s="1"/>
      <c r="D70" t="s">
        <v>1292</v>
      </c>
      <c r="E70" t="s">
        <v>1293</v>
      </c>
      <c r="F70" t="s">
        <v>183</v>
      </c>
      <c r="G70" t="s">
        <v>1294</v>
      </c>
      <c r="H70" t="s">
        <v>1295</v>
      </c>
      <c r="I70" s="9" t="s">
        <v>3686</v>
      </c>
      <c r="J70" s="5" t="s">
        <v>3206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90</v>
      </c>
      <c r="B71" t="s">
        <v>9</v>
      </c>
      <c r="C71" s="1"/>
      <c r="D71" t="s">
        <v>1296</v>
      </c>
      <c r="E71" t="s">
        <v>1297</v>
      </c>
      <c r="F71" t="s">
        <v>260</v>
      </c>
      <c r="G71" t="s">
        <v>1298</v>
      </c>
      <c r="H71" t="s">
        <v>1299</v>
      </c>
      <c r="I71" s="9" t="s">
        <v>3687</v>
      </c>
      <c r="J71" s="5" t="s">
        <v>2975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89</v>
      </c>
      <c r="B72" t="s">
        <v>9</v>
      </c>
      <c r="C72" s="1"/>
      <c r="D72" t="s">
        <v>370</v>
      </c>
      <c r="E72" t="s">
        <v>371</v>
      </c>
      <c r="F72" t="s">
        <v>183</v>
      </c>
      <c r="G72" t="s">
        <v>1300</v>
      </c>
      <c r="H72" t="s">
        <v>1301</v>
      </c>
      <c r="I72" s="9" t="s">
        <v>3688</v>
      </c>
      <c r="J72" s="5" t="s">
        <v>3297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94</v>
      </c>
      <c r="B73" t="s">
        <v>9</v>
      </c>
      <c r="C73" s="1"/>
      <c r="D73" t="s">
        <v>1302</v>
      </c>
      <c r="E73" t="s">
        <v>1303</v>
      </c>
      <c r="F73" t="s">
        <v>260</v>
      </c>
      <c r="G73" t="s">
        <v>1304</v>
      </c>
      <c r="H73" t="s">
        <v>1305</v>
      </c>
      <c r="I73" s="9" t="s">
        <v>3689</v>
      </c>
      <c r="J73" s="5" t="s">
        <v>2660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9</v>
      </c>
      <c r="B74" t="s">
        <v>9</v>
      </c>
      <c r="C74" s="1"/>
      <c r="D74" t="s">
        <v>1306</v>
      </c>
      <c r="E74" t="s">
        <v>1307</v>
      </c>
      <c r="F74" t="s">
        <v>26</v>
      </c>
      <c r="G74" t="s">
        <v>1308</v>
      </c>
      <c r="H74" t="s">
        <v>1309</v>
      </c>
      <c r="I74" s="9" t="s">
        <v>3690</v>
      </c>
      <c r="J74" s="5" t="s">
        <v>2979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20</v>
      </c>
      <c r="B75" t="s">
        <v>9</v>
      </c>
      <c r="C75" s="1"/>
      <c r="D75" t="s">
        <v>1310</v>
      </c>
      <c r="E75" t="s">
        <v>1106</v>
      </c>
      <c r="F75" t="s">
        <v>183</v>
      </c>
      <c r="G75" t="s">
        <v>1311</v>
      </c>
      <c r="H75" t="s">
        <v>1312</v>
      </c>
      <c r="I75" s="9" t="s">
        <v>3691</v>
      </c>
      <c r="J75" s="5" t="s">
        <v>3169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16</v>
      </c>
      <c r="B76" t="s">
        <v>9</v>
      </c>
      <c r="C76" s="1"/>
      <c r="D76" t="s">
        <v>61</v>
      </c>
      <c r="E76" t="s">
        <v>62</v>
      </c>
      <c r="F76" t="s">
        <v>26</v>
      </c>
      <c r="G76" t="s">
        <v>1313</v>
      </c>
      <c r="H76" t="s">
        <v>1314</v>
      </c>
      <c r="I76" s="9" t="s">
        <v>3692</v>
      </c>
      <c r="J76" s="5" t="s">
        <v>3260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27</v>
      </c>
      <c r="B77" t="s">
        <v>9</v>
      </c>
      <c r="C77" s="1"/>
      <c r="D77" t="s">
        <v>1086</v>
      </c>
      <c r="E77" t="s">
        <v>1087</v>
      </c>
      <c r="F77" t="s">
        <v>183</v>
      </c>
      <c r="G77" t="s">
        <v>1315</v>
      </c>
      <c r="H77" t="s">
        <v>1316</v>
      </c>
      <c r="I77" s="9" t="s">
        <v>3693</v>
      </c>
      <c r="J77" s="5" t="s">
        <v>3093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24</v>
      </c>
      <c r="B78" t="s">
        <v>19</v>
      </c>
      <c r="C78" s="1"/>
      <c r="D78" t="s">
        <v>1317</v>
      </c>
      <c r="E78" t="s">
        <v>1318</v>
      </c>
      <c r="F78" t="s">
        <v>384</v>
      </c>
      <c r="G78" t="s">
        <v>1319</v>
      </c>
      <c r="H78" t="s">
        <v>1320</v>
      </c>
      <c r="I78" s="9" t="s">
        <v>3694</v>
      </c>
      <c r="J78" s="5" t="s">
        <v>3062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32</v>
      </c>
      <c r="B79" t="s">
        <v>9</v>
      </c>
      <c r="C79" s="1"/>
      <c r="D79" t="s">
        <v>370</v>
      </c>
      <c r="E79" t="s">
        <v>371</v>
      </c>
      <c r="F79" t="s">
        <v>26</v>
      </c>
      <c r="G79" t="s">
        <v>1321</v>
      </c>
      <c r="H79" t="s">
        <v>1322</v>
      </c>
      <c r="I79" s="9" t="s">
        <v>3695</v>
      </c>
      <c r="J79" s="5" t="s">
        <v>3298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30</v>
      </c>
      <c r="B80" t="s">
        <v>9</v>
      </c>
      <c r="C80" s="1"/>
      <c r="D80" t="s">
        <v>1323</v>
      </c>
      <c r="E80" t="s">
        <v>1324</v>
      </c>
      <c r="F80" t="s">
        <v>26</v>
      </c>
      <c r="G80" t="s">
        <v>1325</v>
      </c>
      <c r="H80" t="s">
        <v>1326</v>
      </c>
      <c r="I80" s="9" t="s">
        <v>3696</v>
      </c>
      <c r="J80" s="5" t="s">
        <v>3139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35</v>
      </c>
      <c r="B81" t="s">
        <v>9</v>
      </c>
      <c r="C81" s="1"/>
      <c r="D81" t="s">
        <v>1136</v>
      </c>
      <c r="E81" t="s">
        <v>1009</v>
      </c>
      <c r="F81" t="s">
        <v>26</v>
      </c>
      <c r="G81" t="s">
        <v>1327</v>
      </c>
      <c r="H81" t="s">
        <v>1328</v>
      </c>
      <c r="I81" s="9" t="s">
        <v>3697</v>
      </c>
      <c r="J81" s="5" t="s">
        <v>3120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34</v>
      </c>
      <c r="B82" t="s">
        <v>9</v>
      </c>
      <c r="C82" s="1"/>
      <c r="D82" t="s">
        <v>1329</v>
      </c>
      <c r="E82" t="s">
        <v>1330</v>
      </c>
      <c r="F82" t="s">
        <v>260</v>
      </c>
      <c r="G82" t="s">
        <v>1331</v>
      </c>
      <c r="H82" t="s">
        <v>1332</v>
      </c>
      <c r="I82" s="9" t="s">
        <v>3698</v>
      </c>
      <c r="J82" s="5" t="s">
        <v>3152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42</v>
      </c>
      <c r="B83" t="s">
        <v>9</v>
      </c>
      <c r="C83" s="1"/>
      <c r="D83" t="s">
        <v>1333</v>
      </c>
      <c r="E83" t="s">
        <v>1334</v>
      </c>
      <c r="F83" t="s">
        <v>260</v>
      </c>
      <c r="G83" t="s">
        <v>1335</v>
      </c>
      <c r="H83" t="s">
        <v>1336</v>
      </c>
      <c r="I83" s="9" t="s">
        <v>3699</v>
      </c>
      <c r="J83" s="5" t="s">
        <v>2829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46</v>
      </c>
      <c r="B84" t="s">
        <v>19</v>
      </c>
      <c r="C84" s="1"/>
      <c r="D84" t="s">
        <v>1337</v>
      </c>
      <c r="E84" t="s">
        <v>1338</v>
      </c>
      <c r="F84" t="s">
        <v>384</v>
      </c>
      <c r="G84" t="s">
        <v>1339</v>
      </c>
      <c r="H84" t="s">
        <v>1340</v>
      </c>
      <c r="I84" s="9" t="s">
        <v>3700</v>
      </c>
      <c r="J84" s="5" t="s">
        <v>3253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45</v>
      </c>
      <c r="B85" t="s">
        <v>9</v>
      </c>
      <c r="C85" s="1"/>
      <c r="D85" t="s">
        <v>1341</v>
      </c>
      <c r="E85" t="s">
        <v>1342</v>
      </c>
      <c r="F85" t="s">
        <v>12</v>
      </c>
      <c r="G85" t="s">
        <v>1343</v>
      </c>
      <c r="H85" t="s">
        <v>1344</v>
      </c>
      <c r="I85" s="9" t="s">
        <v>3701</v>
      </c>
      <c r="J85" s="5" t="s">
        <v>3106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65</v>
      </c>
      <c r="B86" t="s">
        <v>9</v>
      </c>
      <c r="C86" s="1"/>
      <c r="D86" t="s">
        <v>610</v>
      </c>
      <c r="E86" t="s">
        <v>611</v>
      </c>
      <c r="F86" t="s">
        <v>260</v>
      </c>
      <c r="G86" t="s">
        <v>1345</v>
      </c>
      <c r="H86" t="s">
        <v>1346</v>
      </c>
      <c r="I86" s="9" t="s">
        <v>3702</v>
      </c>
      <c r="J86" s="5" t="s">
        <v>3083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61</v>
      </c>
      <c r="B87" t="s">
        <v>9</v>
      </c>
      <c r="C87" s="1"/>
      <c r="D87" t="s">
        <v>832</v>
      </c>
      <c r="E87" t="s">
        <v>833</v>
      </c>
      <c r="F87" t="s">
        <v>183</v>
      </c>
      <c r="G87" t="s">
        <v>1347</v>
      </c>
      <c r="H87" t="s">
        <v>1348</v>
      </c>
      <c r="I87" s="9" t="s">
        <v>3703</v>
      </c>
      <c r="J87" s="5" t="s">
        <v>3305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72</v>
      </c>
      <c r="B88" t="s">
        <v>9</v>
      </c>
      <c r="C88" s="1"/>
      <c r="D88" t="s">
        <v>1349</v>
      </c>
      <c r="E88" t="s">
        <v>1350</v>
      </c>
      <c r="F88" t="s">
        <v>183</v>
      </c>
      <c r="G88" t="s">
        <v>1351</v>
      </c>
      <c r="H88" t="s">
        <v>1352</v>
      </c>
      <c r="I88" s="9" t="s">
        <v>3704</v>
      </c>
      <c r="J88" s="5" t="s">
        <v>2994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69</v>
      </c>
      <c r="B89" t="s">
        <v>9</v>
      </c>
      <c r="C89" s="1"/>
      <c r="D89" t="s">
        <v>1144</v>
      </c>
      <c r="E89" t="s">
        <v>329</v>
      </c>
      <c r="F89" t="s">
        <v>79</v>
      </c>
      <c r="G89" t="s">
        <v>1353</v>
      </c>
      <c r="H89" t="s">
        <v>1354</v>
      </c>
      <c r="I89" s="9" t="s">
        <v>3705</v>
      </c>
      <c r="J89" s="5" t="s">
        <v>3204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78</v>
      </c>
      <c r="B90" t="s">
        <v>19</v>
      </c>
      <c r="C90" s="1"/>
      <c r="D90" t="s">
        <v>216</v>
      </c>
      <c r="E90" t="s">
        <v>217</v>
      </c>
      <c r="F90" t="s">
        <v>384</v>
      </c>
      <c r="G90" t="s">
        <v>1355</v>
      </c>
      <c r="H90" t="s">
        <v>1356</v>
      </c>
      <c r="I90" s="9" t="s">
        <v>3706</v>
      </c>
      <c r="J90" s="5" t="s">
        <v>3195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76</v>
      </c>
      <c r="B91" t="s">
        <v>9</v>
      </c>
      <c r="C91" s="1"/>
      <c r="D91" t="s">
        <v>832</v>
      </c>
      <c r="E91" t="s">
        <v>833</v>
      </c>
      <c r="F91" t="s">
        <v>183</v>
      </c>
      <c r="G91" t="s">
        <v>1357</v>
      </c>
      <c r="H91" t="s">
        <v>1358</v>
      </c>
      <c r="I91" s="9" t="s">
        <v>3707</v>
      </c>
      <c r="J91" s="5" t="s">
        <v>3306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82</v>
      </c>
      <c r="B92" t="s">
        <v>19</v>
      </c>
      <c r="C92" s="1"/>
      <c r="D92" t="s">
        <v>1359</v>
      </c>
      <c r="E92" t="s">
        <v>1360</v>
      </c>
      <c r="F92" t="s">
        <v>384</v>
      </c>
      <c r="G92" t="s">
        <v>1361</v>
      </c>
      <c r="H92" t="s">
        <v>1362</v>
      </c>
      <c r="I92" s="9" t="s">
        <v>3708</v>
      </c>
      <c r="J92" s="5" t="s">
        <v>3017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81</v>
      </c>
      <c r="B93" t="s">
        <v>9</v>
      </c>
      <c r="C93" s="1"/>
      <c r="D93" t="s">
        <v>1363</v>
      </c>
      <c r="E93" t="s">
        <v>1364</v>
      </c>
      <c r="F93" t="s">
        <v>385</v>
      </c>
      <c r="G93" t="s">
        <v>1365</v>
      </c>
      <c r="H93" t="s">
        <v>1366</v>
      </c>
      <c r="I93" s="9" t="s">
        <v>3709</v>
      </c>
      <c r="J93" s="5" t="s">
        <v>3088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60</v>
      </c>
      <c r="B94" t="s">
        <v>9</v>
      </c>
      <c r="C94" s="1"/>
      <c r="D94" t="s">
        <v>1367</v>
      </c>
      <c r="E94" t="s">
        <v>1229</v>
      </c>
      <c r="F94" t="s">
        <v>385</v>
      </c>
      <c r="G94" t="s">
        <v>1368</v>
      </c>
      <c r="H94" t="s">
        <v>1369</v>
      </c>
      <c r="I94" s="9" t="s">
        <v>3710</v>
      </c>
      <c r="J94" s="5" t="s">
        <v>3163</v>
      </c>
      <c r="K94" t="str">
        <f>IF((VLOOKUP(I94,Summary!A:L,12,0))="-","Not Binding",VLOOKUP(I94,Summary!A:L,12,0))</f>
        <v>Not Binding</v>
      </c>
    </row>
    <row r="95" spans="1:11" ht="120" customHeight="1" x14ac:dyDescent="0.25">
      <c r="A95">
        <v>93</v>
      </c>
      <c r="B95" t="s">
        <v>19</v>
      </c>
      <c r="C95" s="1"/>
      <c r="D95" t="s">
        <v>1370</v>
      </c>
      <c r="E95" t="s">
        <v>1371</v>
      </c>
      <c r="F95" t="s">
        <v>385</v>
      </c>
      <c r="G95" t="s">
        <v>1372</v>
      </c>
      <c r="H95" t="s">
        <v>1373</v>
      </c>
      <c r="I95" s="9" t="s">
        <v>3711</v>
      </c>
      <c r="J95" s="5" t="s">
        <v>3071</v>
      </c>
      <c r="K95" t="str">
        <f>IF((VLOOKUP(I95,Summary!A:L,12,0))="-","Not Binding",VLOOKUP(I95,Summary!A:L,12,0))</f>
        <v>Not Binding</v>
      </c>
    </row>
    <row r="96" spans="1:11" ht="120" customHeight="1" x14ac:dyDescent="0.25">
      <c r="A96">
        <v>92</v>
      </c>
      <c r="B96" t="s">
        <v>9</v>
      </c>
      <c r="C96" s="1"/>
      <c r="D96" t="s">
        <v>493</v>
      </c>
      <c r="E96" t="s">
        <v>494</v>
      </c>
      <c r="F96" t="s">
        <v>183</v>
      </c>
      <c r="G96" t="s">
        <v>1374</v>
      </c>
      <c r="H96" t="s">
        <v>1375</v>
      </c>
      <c r="I96" s="9" t="s">
        <v>3712</v>
      </c>
      <c r="J96" s="5" t="s">
        <v>2703</v>
      </c>
      <c r="K96" t="str">
        <f>IF((VLOOKUP(I96,Summary!A:L,12,0))="-","Not Binding",VLOOKUP(I96,Summary!A:L,12,0))</f>
        <v>Not Binding</v>
      </c>
    </row>
    <row r="97" spans="1:11" ht="120" customHeight="1" x14ac:dyDescent="0.25">
      <c r="A97">
        <v>95</v>
      </c>
      <c r="B97" t="s">
        <v>9</v>
      </c>
      <c r="C97" s="1"/>
      <c r="D97" t="s">
        <v>482</v>
      </c>
      <c r="E97" t="s">
        <v>483</v>
      </c>
      <c r="F97" t="s">
        <v>26</v>
      </c>
      <c r="G97" t="s">
        <v>1376</v>
      </c>
      <c r="H97" t="s">
        <v>1377</v>
      </c>
      <c r="I97" s="9" t="s">
        <v>3713</v>
      </c>
      <c r="J97" s="5" t="s">
        <v>2783</v>
      </c>
      <c r="K97" t="str">
        <f>IF((VLOOKUP(I97,Summary!A:L,12,0))="-","Not Binding",VLOOKUP(I97,Summary!A:L,12,0))</f>
        <v>Not Binding</v>
      </c>
    </row>
  </sheetData>
  <conditionalFormatting sqref="A1:K1048576">
    <cfRule type="expression" dxfId="29" priority="1">
      <formula>$K1="Ambiguous"</formula>
    </cfRule>
    <cfRule type="expression" dxfId="28" priority="2">
      <formula>$K1="Binding"</formula>
    </cfRule>
  </conditionalFormatting>
  <pageMargins left="0.7" right="0.7" top="0.78740157499999996" bottom="0.78740157499999996" header="0.3" footer="0.3"/>
  <drawing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97"/>
  <sheetViews>
    <sheetView topLeftCell="A94" workbookViewId="0">
      <selection activeCell="L95" sqref="L95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40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  <col min="12" max="12" width="20.570312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35</v>
      </c>
      <c r="B2" t="s">
        <v>9</v>
      </c>
      <c r="C2" s="1"/>
      <c r="D2" t="s">
        <v>1378</v>
      </c>
      <c r="E2" t="s">
        <v>487</v>
      </c>
      <c r="F2" t="s">
        <v>260</v>
      </c>
      <c r="G2" t="s">
        <v>1379</v>
      </c>
      <c r="H2" t="s">
        <v>1380</v>
      </c>
      <c r="I2" s="9" t="s">
        <v>3714</v>
      </c>
      <c r="J2" s="5" t="s">
        <v>2950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34</v>
      </c>
      <c r="B3" t="s">
        <v>19</v>
      </c>
      <c r="C3" s="1"/>
      <c r="D3" t="s">
        <v>1381</v>
      </c>
      <c r="E3" t="s">
        <v>1382</v>
      </c>
      <c r="F3" t="s">
        <v>384</v>
      </c>
      <c r="G3" t="s">
        <v>1383</v>
      </c>
      <c r="H3" t="s">
        <v>1384</v>
      </c>
      <c r="I3" s="9" t="s">
        <v>3715</v>
      </c>
      <c r="J3" s="5" t="s">
        <v>3175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33</v>
      </c>
      <c r="B4" t="s">
        <v>9</v>
      </c>
      <c r="C4" s="1"/>
      <c r="D4" t="s">
        <v>1094</v>
      </c>
      <c r="E4" t="s">
        <v>1095</v>
      </c>
      <c r="F4" t="s">
        <v>260</v>
      </c>
      <c r="G4" t="s">
        <v>1385</v>
      </c>
      <c r="H4" t="s">
        <v>1386</v>
      </c>
      <c r="I4" s="9" t="s">
        <v>3716</v>
      </c>
      <c r="J4" s="5" t="s">
        <v>2747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31</v>
      </c>
      <c r="B5" t="s">
        <v>9</v>
      </c>
      <c r="C5" s="1"/>
      <c r="D5" t="s">
        <v>1387</v>
      </c>
      <c r="E5" t="s">
        <v>532</v>
      </c>
      <c r="F5" t="s">
        <v>260</v>
      </c>
      <c r="G5" t="s">
        <v>1388</v>
      </c>
      <c r="H5" t="s">
        <v>1389</v>
      </c>
      <c r="I5" s="9" t="s">
        <v>3717</v>
      </c>
      <c r="J5" s="5" t="s">
        <v>2764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29</v>
      </c>
      <c r="B6" t="s">
        <v>9</v>
      </c>
      <c r="C6" s="1"/>
      <c r="D6" t="s">
        <v>1390</v>
      </c>
      <c r="E6" t="s">
        <v>1391</v>
      </c>
      <c r="F6" t="s">
        <v>79</v>
      </c>
      <c r="G6" t="s">
        <v>1392</v>
      </c>
      <c r="H6" t="s">
        <v>1393</v>
      </c>
      <c r="I6" s="9" t="s">
        <v>3718</v>
      </c>
      <c r="J6" s="5" t="s">
        <v>2584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27</v>
      </c>
      <c r="B7" t="s">
        <v>9</v>
      </c>
      <c r="C7" s="1"/>
      <c r="D7" t="s">
        <v>1394</v>
      </c>
      <c r="E7" t="s">
        <v>1395</v>
      </c>
      <c r="F7" t="s">
        <v>79</v>
      </c>
      <c r="G7" t="s">
        <v>1396</v>
      </c>
      <c r="H7" t="s">
        <v>1397</v>
      </c>
      <c r="I7" s="9" t="s">
        <v>3719</v>
      </c>
      <c r="J7" s="5" t="s">
        <v>2811</v>
      </c>
      <c r="K7" t="str">
        <f>IF((VLOOKUP(I7,Summary!A:L,12,0))="-","Not Binding",VLOOKUP(I7,Summary!A:L,12,0))</f>
        <v>Not Binding</v>
      </c>
    </row>
    <row r="8" spans="1:11" ht="120" customHeight="1" x14ac:dyDescent="0.25">
      <c r="A8">
        <v>8</v>
      </c>
      <c r="B8" t="s">
        <v>9</v>
      </c>
      <c r="C8" s="1"/>
      <c r="D8" t="s">
        <v>1398</v>
      </c>
      <c r="E8" t="s">
        <v>1399</v>
      </c>
      <c r="F8" t="s">
        <v>26</v>
      </c>
      <c r="G8" t="s">
        <v>1400</v>
      </c>
      <c r="H8" t="s">
        <v>1401</v>
      </c>
      <c r="I8" s="9" t="s">
        <v>3720</v>
      </c>
      <c r="J8" s="5" t="s">
        <v>3069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6</v>
      </c>
      <c r="B9" t="s">
        <v>19</v>
      </c>
      <c r="C9" s="1"/>
      <c r="D9" t="s">
        <v>772</v>
      </c>
      <c r="E9" t="s">
        <v>773</v>
      </c>
      <c r="F9" t="s">
        <v>384</v>
      </c>
      <c r="G9" t="s">
        <v>1402</v>
      </c>
      <c r="H9" t="s">
        <v>1403</v>
      </c>
      <c r="I9" s="9" t="s">
        <v>3721</v>
      </c>
      <c r="J9" s="5" t="s">
        <v>2709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4</v>
      </c>
      <c r="B10" t="s">
        <v>9</v>
      </c>
      <c r="C10" s="1"/>
      <c r="D10" t="s">
        <v>1404</v>
      </c>
      <c r="E10" t="s">
        <v>1405</v>
      </c>
      <c r="F10" t="s">
        <v>260</v>
      </c>
      <c r="G10" t="s">
        <v>1406</v>
      </c>
      <c r="H10" t="s">
        <v>1407</v>
      </c>
      <c r="I10" s="9" t="s">
        <v>3722</v>
      </c>
      <c r="J10" s="5" t="s">
        <v>2742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47</v>
      </c>
      <c r="B11" t="s">
        <v>9</v>
      </c>
      <c r="C11" s="1"/>
      <c r="D11" t="s">
        <v>1408</v>
      </c>
      <c r="E11" t="s">
        <v>1409</v>
      </c>
      <c r="F11" t="s">
        <v>183</v>
      </c>
      <c r="G11" t="s">
        <v>1410</v>
      </c>
      <c r="H11" t="s">
        <v>1411</v>
      </c>
      <c r="I11" s="9" t="s">
        <v>3723</v>
      </c>
      <c r="J11" s="5" t="s">
        <v>2897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46</v>
      </c>
      <c r="B12" t="s">
        <v>9</v>
      </c>
      <c r="C12" s="1"/>
      <c r="D12" t="s">
        <v>15</v>
      </c>
      <c r="E12" t="s">
        <v>16</v>
      </c>
      <c r="F12" t="s">
        <v>260</v>
      </c>
      <c r="G12" t="s">
        <v>1412</v>
      </c>
      <c r="H12" t="s">
        <v>1413</v>
      </c>
      <c r="I12" s="9" t="s">
        <v>3724</v>
      </c>
      <c r="J12" s="5" t="s">
        <v>3110</v>
      </c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45</v>
      </c>
      <c r="B13" t="s">
        <v>9</v>
      </c>
      <c r="C13" s="1"/>
      <c r="D13" t="s">
        <v>1414</v>
      </c>
      <c r="E13" t="s">
        <v>1415</v>
      </c>
      <c r="F13" t="s">
        <v>260</v>
      </c>
      <c r="G13" t="s">
        <v>1416</v>
      </c>
      <c r="H13" t="s">
        <v>1417</v>
      </c>
      <c r="I13" s="9" t="s">
        <v>3725</v>
      </c>
      <c r="J13" s="5" t="s">
        <v>2661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83</v>
      </c>
      <c r="B14" t="s">
        <v>9</v>
      </c>
      <c r="C14" s="1"/>
      <c r="D14" t="s">
        <v>1404</v>
      </c>
      <c r="E14" t="s">
        <v>1405</v>
      </c>
      <c r="F14" t="s">
        <v>260</v>
      </c>
      <c r="G14" t="s">
        <v>1418</v>
      </c>
      <c r="H14" t="s">
        <v>1419</v>
      </c>
      <c r="I14" s="9" t="s">
        <v>3726</v>
      </c>
      <c r="J14" s="5" t="s">
        <v>2743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82</v>
      </c>
      <c r="B15" t="s">
        <v>9</v>
      </c>
      <c r="C15" s="1"/>
      <c r="D15" t="s">
        <v>1420</v>
      </c>
      <c r="E15" t="s">
        <v>1421</v>
      </c>
      <c r="F15" t="s">
        <v>79</v>
      </c>
      <c r="G15" t="s">
        <v>1422</v>
      </c>
      <c r="H15" t="s">
        <v>1423</v>
      </c>
      <c r="I15" s="9" t="s">
        <v>3727</v>
      </c>
      <c r="J15" s="5" t="s">
        <v>2692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81</v>
      </c>
      <c r="B16" t="s">
        <v>9</v>
      </c>
      <c r="C16" s="1"/>
      <c r="D16" t="s">
        <v>926</v>
      </c>
      <c r="E16" t="s">
        <v>927</v>
      </c>
      <c r="F16" t="s">
        <v>260</v>
      </c>
      <c r="G16" t="s">
        <v>1424</v>
      </c>
      <c r="H16" t="s">
        <v>1425</v>
      </c>
      <c r="I16" s="9" t="s">
        <v>3728</v>
      </c>
      <c r="J16" s="5" t="s">
        <v>3045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79</v>
      </c>
      <c r="B17" t="s">
        <v>9</v>
      </c>
      <c r="C17" s="1"/>
      <c r="D17" t="s">
        <v>1426</v>
      </c>
      <c r="E17" t="s">
        <v>1427</v>
      </c>
      <c r="F17" t="s">
        <v>260</v>
      </c>
      <c r="G17" t="s">
        <v>1428</v>
      </c>
      <c r="H17" t="s">
        <v>1429</v>
      </c>
      <c r="I17" s="9" t="s">
        <v>3729</v>
      </c>
      <c r="J17" s="5" t="s">
        <v>2751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77</v>
      </c>
      <c r="B18" t="s">
        <v>9</v>
      </c>
      <c r="C18" s="1"/>
      <c r="D18" t="s">
        <v>482</v>
      </c>
      <c r="E18" t="s">
        <v>483</v>
      </c>
      <c r="F18" t="s">
        <v>79</v>
      </c>
      <c r="G18" t="s">
        <v>1430</v>
      </c>
      <c r="H18" t="s">
        <v>1431</v>
      </c>
      <c r="I18" s="9" t="s">
        <v>3730</v>
      </c>
      <c r="J18" s="5" t="s">
        <v>2784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59</v>
      </c>
      <c r="B19" t="s">
        <v>9</v>
      </c>
      <c r="C19" s="1"/>
      <c r="D19" t="s">
        <v>1333</v>
      </c>
      <c r="E19" t="s">
        <v>1334</v>
      </c>
      <c r="F19" t="s">
        <v>260</v>
      </c>
      <c r="G19" t="s">
        <v>1432</v>
      </c>
      <c r="H19" t="s">
        <v>1433</v>
      </c>
      <c r="I19" s="9" t="s">
        <v>3731</v>
      </c>
      <c r="J19" s="5" t="s">
        <v>2830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57</v>
      </c>
      <c r="B20" t="s">
        <v>9</v>
      </c>
      <c r="C20" s="1"/>
      <c r="D20" t="s">
        <v>724</v>
      </c>
      <c r="E20" t="s">
        <v>725</v>
      </c>
      <c r="F20" t="s">
        <v>260</v>
      </c>
      <c r="G20" t="s">
        <v>1434</v>
      </c>
      <c r="H20" t="s">
        <v>1435</v>
      </c>
      <c r="I20" s="9" t="s">
        <v>3732</v>
      </c>
      <c r="J20" s="5" t="s">
        <v>3123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55</v>
      </c>
      <c r="B21" t="s">
        <v>19</v>
      </c>
      <c r="C21" s="1"/>
      <c r="D21" t="s">
        <v>1436</v>
      </c>
      <c r="E21" t="s">
        <v>1437</v>
      </c>
      <c r="F21" t="s">
        <v>384</v>
      </c>
      <c r="G21" t="s">
        <v>1438</v>
      </c>
      <c r="H21" t="s">
        <v>1439</v>
      </c>
      <c r="I21" s="9" t="s">
        <v>3733</v>
      </c>
      <c r="J21" s="5" t="s">
        <v>3220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53</v>
      </c>
      <c r="B22" t="s">
        <v>9</v>
      </c>
      <c r="C22" s="1"/>
      <c r="D22" t="s">
        <v>1440</v>
      </c>
      <c r="E22" t="s">
        <v>1441</v>
      </c>
      <c r="F22" t="s">
        <v>385</v>
      </c>
      <c r="G22" t="s">
        <v>1442</v>
      </c>
      <c r="H22" t="s">
        <v>1443</v>
      </c>
      <c r="I22" s="9" t="s">
        <v>3734</v>
      </c>
      <c r="J22" s="5" t="s">
        <v>3328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95</v>
      </c>
      <c r="B23" t="s">
        <v>9</v>
      </c>
      <c r="C23" s="1"/>
      <c r="D23" t="s">
        <v>886</v>
      </c>
      <c r="E23" t="s">
        <v>887</v>
      </c>
      <c r="F23" t="s">
        <v>260</v>
      </c>
      <c r="G23" t="s">
        <v>1444</v>
      </c>
      <c r="H23" t="s">
        <v>1445</v>
      </c>
      <c r="I23" s="9" t="s">
        <v>3735</v>
      </c>
      <c r="J23" s="5" t="s">
        <v>2791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94</v>
      </c>
      <c r="B24" t="s">
        <v>9</v>
      </c>
      <c r="C24" s="1"/>
      <c r="D24" t="s">
        <v>1446</v>
      </c>
      <c r="E24" t="s">
        <v>1447</v>
      </c>
      <c r="F24" t="s">
        <v>260</v>
      </c>
      <c r="G24" t="s">
        <v>1448</v>
      </c>
      <c r="H24" t="s">
        <v>1449</v>
      </c>
      <c r="I24" s="9" t="s">
        <v>3736</v>
      </c>
      <c r="J24" s="5" t="s">
        <v>2726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93</v>
      </c>
      <c r="B25" t="s">
        <v>19</v>
      </c>
      <c r="C25" s="1"/>
      <c r="D25" t="s">
        <v>1450</v>
      </c>
      <c r="E25" t="s">
        <v>1451</v>
      </c>
      <c r="F25" t="s">
        <v>384</v>
      </c>
      <c r="G25" t="s">
        <v>1452</v>
      </c>
      <c r="H25" t="s">
        <v>1453</v>
      </c>
      <c r="I25" s="9" t="s">
        <v>3737</v>
      </c>
      <c r="J25" s="5" t="s">
        <v>2754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32</v>
      </c>
      <c r="B26" t="s">
        <v>9</v>
      </c>
      <c r="C26" s="1"/>
      <c r="D26" t="s">
        <v>1454</v>
      </c>
      <c r="E26" t="s">
        <v>1371</v>
      </c>
      <c r="F26" t="s">
        <v>260</v>
      </c>
      <c r="G26" t="s">
        <v>1455</v>
      </c>
      <c r="H26" t="s">
        <v>1456</v>
      </c>
      <c r="I26" s="9" t="s">
        <v>3738</v>
      </c>
      <c r="J26" s="5" t="s">
        <v>3072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30</v>
      </c>
      <c r="B27" t="s">
        <v>9</v>
      </c>
      <c r="C27" s="1"/>
      <c r="D27" t="s">
        <v>1457</v>
      </c>
      <c r="E27" t="s">
        <v>1458</v>
      </c>
      <c r="F27" t="s">
        <v>12</v>
      </c>
      <c r="G27" t="s">
        <v>1459</v>
      </c>
      <c r="H27" t="s">
        <v>1460</v>
      </c>
      <c r="I27" s="9" t="s">
        <v>3739</v>
      </c>
      <c r="J27" s="5" t="s">
        <v>2691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28</v>
      </c>
      <c r="B28" t="s">
        <v>9</v>
      </c>
      <c r="C28" s="1"/>
      <c r="D28" t="s">
        <v>1461</v>
      </c>
      <c r="E28" t="s">
        <v>1462</v>
      </c>
      <c r="F28" t="s">
        <v>385</v>
      </c>
      <c r="G28" t="s">
        <v>1463</v>
      </c>
      <c r="H28" t="s">
        <v>1464</v>
      </c>
      <c r="I28" s="9" t="s">
        <v>3740</v>
      </c>
      <c r="J28" s="5" t="s">
        <v>3215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26</v>
      </c>
      <c r="B29" t="s">
        <v>9</v>
      </c>
      <c r="C29" s="1"/>
      <c r="D29" t="s">
        <v>482</v>
      </c>
      <c r="E29" t="s">
        <v>483</v>
      </c>
      <c r="F29" t="s">
        <v>79</v>
      </c>
      <c r="G29" t="s">
        <v>1465</v>
      </c>
      <c r="H29" t="s">
        <v>1466</v>
      </c>
      <c r="I29" s="9" t="s">
        <v>3741</v>
      </c>
      <c r="J29" s="5" t="s">
        <v>2785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7</v>
      </c>
      <c r="B30" t="s">
        <v>9</v>
      </c>
      <c r="C30" s="1"/>
      <c r="D30" t="s">
        <v>810</v>
      </c>
      <c r="E30" t="s">
        <v>811</v>
      </c>
      <c r="F30" t="s">
        <v>79</v>
      </c>
      <c r="G30" t="s">
        <v>1467</v>
      </c>
      <c r="H30" t="s">
        <v>1468</v>
      </c>
      <c r="I30" s="9" t="s">
        <v>3742</v>
      </c>
      <c r="J30" s="5" t="s">
        <v>2868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5</v>
      </c>
      <c r="B31" t="s">
        <v>9</v>
      </c>
      <c r="C31" s="1"/>
      <c r="D31" t="s">
        <v>1469</v>
      </c>
      <c r="E31" t="s">
        <v>1470</v>
      </c>
      <c r="F31" t="s">
        <v>79</v>
      </c>
      <c r="G31" t="s">
        <v>1471</v>
      </c>
      <c r="H31" t="s">
        <v>1472</v>
      </c>
      <c r="I31" s="9" t="s">
        <v>3743</v>
      </c>
      <c r="J31" s="5" t="s">
        <v>2643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3</v>
      </c>
      <c r="B32" t="s">
        <v>9</v>
      </c>
      <c r="C32" s="1"/>
      <c r="D32" t="s">
        <v>1473</v>
      </c>
      <c r="E32" t="s">
        <v>1474</v>
      </c>
      <c r="F32" t="s">
        <v>260</v>
      </c>
      <c r="G32" t="s">
        <v>1475</v>
      </c>
      <c r="H32" t="s">
        <v>1476</v>
      </c>
      <c r="I32" s="9" t="s">
        <v>3744</v>
      </c>
      <c r="J32" s="5" t="s">
        <v>2796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2</v>
      </c>
      <c r="B33" t="s">
        <v>9</v>
      </c>
      <c r="C33" s="1"/>
      <c r="D33" t="s">
        <v>1215</v>
      </c>
      <c r="E33" t="s">
        <v>1216</v>
      </c>
      <c r="F33" t="s">
        <v>12</v>
      </c>
      <c r="G33" t="s">
        <v>1477</v>
      </c>
      <c r="H33" t="s">
        <v>1478</v>
      </c>
      <c r="I33" s="9" t="s">
        <v>3745</v>
      </c>
      <c r="J33" s="5" t="s">
        <v>3264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1</v>
      </c>
      <c r="B34" t="s">
        <v>9</v>
      </c>
      <c r="C34" s="1"/>
      <c r="D34" t="s">
        <v>1479</v>
      </c>
      <c r="E34" t="s">
        <v>1480</v>
      </c>
      <c r="F34" t="s">
        <v>12</v>
      </c>
      <c r="G34" t="s">
        <v>1481</v>
      </c>
      <c r="H34" t="s">
        <v>1482</v>
      </c>
      <c r="I34" s="9" t="s">
        <v>3746</v>
      </c>
      <c r="J34" s="5" t="s">
        <v>2753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44</v>
      </c>
      <c r="B35" t="s">
        <v>9</v>
      </c>
      <c r="C35" s="1"/>
      <c r="D35" t="s">
        <v>493</v>
      </c>
      <c r="E35" t="s">
        <v>494</v>
      </c>
      <c r="F35" t="s">
        <v>26</v>
      </c>
      <c r="G35" t="s">
        <v>1483</v>
      </c>
      <c r="H35" t="s">
        <v>1484</v>
      </c>
      <c r="I35" s="9" t="s">
        <v>3747</v>
      </c>
      <c r="J35" s="5" t="s">
        <v>2704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43</v>
      </c>
      <c r="B36" t="s">
        <v>19</v>
      </c>
      <c r="C36" s="1"/>
      <c r="D36" t="s">
        <v>1485</v>
      </c>
      <c r="E36" t="s">
        <v>1486</v>
      </c>
      <c r="F36" t="s">
        <v>384</v>
      </c>
      <c r="G36" t="s">
        <v>1487</v>
      </c>
      <c r="H36" t="s">
        <v>1488</v>
      </c>
      <c r="I36" s="9" t="s">
        <v>3748</v>
      </c>
      <c r="J36" s="5" t="s">
        <v>2602</v>
      </c>
      <c r="K36" t="str">
        <f>IF((VLOOKUP(I36,Summary!A:L,12,0))="-","Not Binding",VLOOKUP(I36,Summary!A:L,12,0))</f>
        <v>Not Binding</v>
      </c>
    </row>
    <row r="37" spans="1:11" ht="120" customHeight="1" x14ac:dyDescent="0.25">
      <c r="A37">
        <v>42</v>
      </c>
      <c r="B37" t="s">
        <v>9</v>
      </c>
      <c r="C37" s="1"/>
      <c r="D37" t="s">
        <v>1489</v>
      </c>
      <c r="E37" t="s">
        <v>1490</v>
      </c>
      <c r="F37" t="s">
        <v>79</v>
      </c>
      <c r="G37" t="s">
        <v>1491</v>
      </c>
      <c r="H37" t="s">
        <v>1492</v>
      </c>
      <c r="I37" s="9" t="s">
        <v>3749</v>
      </c>
      <c r="J37" s="5" t="s">
        <v>2564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80</v>
      </c>
      <c r="B38" t="s">
        <v>9</v>
      </c>
      <c r="C38" s="1"/>
      <c r="D38" t="s">
        <v>370</v>
      </c>
      <c r="E38" t="s">
        <v>371</v>
      </c>
      <c r="F38" t="s">
        <v>260</v>
      </c>
      <c r="G38" t="s">
        <v>1493</v>
      </c>
      <c r="H38" t="s">
        <v>1494</v>
      </c>
      <c r="I38" s="9" t="s">
        <v>3750</v>
      </c>
      <c r="J38" s="5" t="s">
        <v>3299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78</v>
      </c>
      <c r="B39" t="s">
        <v>9</v>
      </c>
      <c r="C39" s="1"/>
      <c r="D39" t="s">
        <v>1495</v>
      </c>
      <c r="E39" t="s">
        <v>1496</v>
      </c>
      <c r="F39" t="s">
        <v>79</v>
      </c>
      <c r="G39" t="s">
        <v>1497</v>
      </c>
      <c r="H39" t="s">
        <v>1498</v>
      </c>
      <c r="I39" s="9" t="s">
        <v>3751</v>
      </c>
      <c r="J39" s="5" t="s">
        <v>2583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76</v>
      </c>
      <c r="B40" t="s">
        <v>9</v>
      </c>
      <c r="C40" s="1"/>
      <c r="D40" t="s">
        <v>1499</v>
      </c>
      <c r="E40" t="s">
        <v>1500</v>
      </c>
      <c r="F40" t="s">
        <v>260</v>
      </c>
      <c r="G40" t="s">
        <v>1501</v>
      </c>
      <c r="H40" t="s">
        <v>1502</v>
      </c>
      <c r="I40" s="9" t="s">
        <v>3752</v>
      </c>
      <c r="J40" s="5" t="s">
        <v>2655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58</v>
      </c>
      <c r="B41" t="s">
        <v>9</v>
      </c>
      <c r="C41" s="1"/>
      <c r="D41" t="s">
        <v>662</v>
      </c>
      <c r="E41" t="s">
        <v>663</v>
      </c>
      <c r="F41" t="s">
        <v>260</v>
      </c>
      <c r="G41" t="s">
        <v>1503</v>
      </c>
      <c r="H41" t="s">
        <v>1504</v>
      </c>
      <c r="I41" s="9" t="s">
        <v>3753</v>
      </c>
      <c r="J41" s="5" t="s">
        <v>2595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56</v>
      </c>
      <c r="B42" t="s">
        <v>9</v>
      </c>
      <c r="C42" s="1"/>
      <c r="D42" t="s">
        <v>398</v>
      </c>
      <c r="E42" t="s">
        <v>399</v>
      </c>
      <c r="F42" t="s">
        <v>260</v>
      </c>
      <c r="G42" t="s">
        <v>1505</v>
      </c>
      <c r="H42" t="s">
        <v>1506</v>
      </c>
      <c r="I42" s="9" t="s">
        <v>3754</v>
      </c>
      <c r="J42" s="5" t="s">
        <v>2939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54</v>
      </c>
      <c r="B43" t="s">
        <v>9</v>
      </c>
      <c r="C43" s="1"/>
      <c r="D43" t="s">
        <v>366</v>
      </c>
      <c r="E43" t="s">
        <v>367</v>
      </c>
      <c r="F43" t="s">
        <v>260</v>
      </c>
      <c r="G43" t="s">
        <v>1507</v>
      </c>
      <c r="H43" t="s">
        <v>1508</v>
      </c>
      <c r="I43" s="9" t="s">
        <v>3755</v>
      </c>
      <c r="J43" s="5" t="s">
        <v>2857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52</v>
      </c>
      <c r="B44" t="s">
        <v>9</v>
      </c>
      <c r="C44" s="1"/>
      <c r="D44" t="s">
        <v>130</v>
      </c>
      <c r="E44" t="s">
        <v>131</v>
      </c>
      <c r="F44" t="s">
        <v>260</v>
      </c>
      <c r="G44" t="s">
        <v>1509</v>
      </c>
      <c r="H44" t="s">
        <v>1510</v>
      </c>
      <c r="I44" s="9" t="s">
        <v>3756</v>
      </c>
      <c r="J44" s="5" t="s">
        <v>3292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51</v>
      </c>
      <c r="B45" t="s">
        <v>19</v>
      </c>
      <c r="C45" s="1"/>
      <c r="D45" t="s">
        <v>1511</v>
      </c>
      <c r="E45" t="s">
        <v>1512</v>
      </c>
      <c r="F45" t="s">
        <v>384</v>
      </c>
      <c r="G45" t="s">
        <v>1513</v>
      </c>
      <c r="H45" t="s">
        <v>1514</v>
      </c>
      <c r="I45" s="9" t="s">
        <v>3757</v>
      </c>
      <c r="J45" s="5" t="s">
        <v>3225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50</v>
      </c>
      <c r="B46" t="s">
        <v>9</v>
      </c>
      <c r="C46" s="1"/>
      <c r="D46" t="s">
        <v>856</v>
      </c>
      <c r="E46" t="s">
        <v>857</v>
      </c>
      <c r="F46" t="s">
        <v>260</v>
      </c>
      <c r="G46" t="s">
        <v>1515</v>
      </c>
      <c r="H46" t="s">
        <v>1516</v>
      </c>
      <c r="I46" s="9" t="s">
        <v>3758</v>
      </c>
      <c r="J46" s="5" t="s">
        <v>3008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92</v>
      </c>
      <c r="B47" t="s">
        <v>9</v>
      </c>
      <c r="C47" s="1"/>
      <c r="D47" t="s">
        <v>1517</v>
      </c>
      <c r="E47" t="s">
        <v>1518</v>
      </c>
      <c r="F47" t="s">
        <v>79</v>
      </c>
      <c r="G47" t="s">
        <v>1519</v>
      </c>
      <c r="H47" t="s">
        <v>1520</v>
      </c>
      <c r="I47" s="9" t="s">
        <v>3759</v>
      </c>
      <c r="J47" s="5" t="s">
        <v>2604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91</v>
      </c>
      <c r="B48" t="s">
        <v>19</v>
      </c>
      <c r="C48" s="1"/>
      <c r="D48" t="s">
        <v>1521</v>
      </c>
      <c r="E48" t="s">
        <v>1522</v>
      </c>
      <c r="F48" t="s">
        <v>385</v>
      </c>
      <c r="G48" t="s">
        <v>1523</v>
      </c>
      <c r="H48" t="s">
        <v>1524</v>
      </c>
      <c r="I48" s="9" t="s">
        <v>3760</v>
      </c>
      <c r="J48" s="5" t="s">
        <v>2681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90</v>
      </c>
      <c r="B49" t="s">
        <v>9</v>
      </c>
      <c r="C49" s="1"/>
      <c r="D49" t="s">
        <v>1525</v>
      </c>
      <c r="E49" t="s">
        <v>1229</v>
      </c>
      <c r="F49" t="s">
        <v>260</v>
      </c>
      <c r="G49" t="s">
        <v>1526</v>
      </c>
      <c r="H49" t="s">
        <v>1527</v>
      </c>
      <c r="I49" s="9" t="s">
        <v>3761</v>
      </c>
      <c r="J49" s="5" t="s">
        <v>3164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24</v>
      </c>
      <c r="B50" t="s">
        <v>9</v>
      </c>
      <c r="C50" s="1"/>
      <c r="D50" t="s">
        <v>370</v>
      </c>
      <c r="E50" t="s">
        <v>371</v>
      </c>
      <c r="F50" t="s">
        <v>260</v>
      </c>
      <c r="G50" t="s">
        <v>1528</v>
      </c>
      <c r="H50" t="s">
        <v>1529</v>
      </c>
      <c r="I50" s="9" t="s">
        <v>3762</v>
      </c>
      <c r="J50" s="5" t="s">
        <v>3300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25</v>
      </c>
      <c r="B51" t="s">
        <v>9</v>
      </c>
      <c r="C51" s="1"/>
      <c r="D51" t="s">
        <v>1530</v>
      </c>
      <c r="E51" t="s">
        <v>1531</v>
      </c>
      <c r="F51" t="s">
        <v>260</v>
      </c>
      <c r="G51" t="s">
        <v>1532</v>
      </c>
      <c r="H51" t="s">
        <v>1533</v>
      </c>
      <c r="I51" s="9" t="s">
        <v>3763</v>
      </c>
      <c r="J51" s="5" t="s">
        <v>2915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10</v>
      </c>
      <c r="B52" t="s">
        <v>9</v>
      </c>
      <c r="C52" s="1"/>
      <c r="D52" t="s">
        <v>1534</v>
      </c>
      <c r="E52" t="s">
        <v>1535</v>
      </c>
      <c r="F52" t="s">
        <v>260</v>
      </c>
      <c r="G52" t="s">
        <v>1536</v>
      </c>
      <c r="H52" t="s">
        <v>1537</v>
      </c>
      <c r="I52" s="9" t="s">
        <v>3764</v>
      </c>
      <c r="J52" s="5" t="s">
        <v>3032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12</v>
      </c>
      <c r="B53" t="s">
        <v>9</v>
      </c>
      <c r="C53" s="1"/>
      <c r="D53" t="s">
        <v>1538</v>
      </c>
      <c r="E53" t="s">
        <v>1539</v>
      </c>
      <c r="F53" t="s">
        <v>260</v>
      </c>
      <c r="G53" t="s">
        <v>1540</v>
      </c>
      <c r="H53" t="s">
        <v>1541</v>
      </c>
      <c r="I53" s="9" t="s">
        <v>3765</v>
      </c>
      <c r="J53" s="5" t="s">
        <v>3059</v>
      </c>
      <c r="K53" t="str">
        <f>IF((VLOOKUP(I53,Summary!A:L,12,0))="-","Not Binding",VLOOKUP(I53,Summary!A:L,12,0))</f>
        <v>Not Binding</v>
      </c>
    </row>
    <row r="54" spans="1:11" ht="120" customHeight="1" x14ac:dyDescent="0.25">
      <c r="A54">
        <v>14</v>
      </c>
      <c r="B54" t="s">
        <v>9</v>
      </c>
      <c r="C54" s="1"/>
      <c r="D54" t="s">
        <v>1542</v>
      </c>
      <c r="E54" t="s">
        <v>1543</v>
      </c>
      <c r="F54" t="s">
        <v>183</v>
      </c>
      <c r="G54" t="s">
        <v>1544</v>
      </c>
      <c r="H54" t="s">
        <v>1545</v>
      </c>
      <c r="I54" s="9" t="s">
        <v>3766</v>
      </c>
      <c r="J54" s="5" t="s">
        <v>3020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16</v>
      </c>
      <c r="B55" t="s">
        <v>9</v>
      </c>
      <c r="C55" s="1"/>
      <c r="D55" t="s">
        <v>332</v>
      </c>
      <c r="E55" t="s">
        <v>333</v>
      </c>
      <c r="F55" t="s">
        <v>79</v>
      </c>
      <c r="G55" t="s">
        <v>1546</v>
      </c>
      <c r="H55" t="s">
        <v>1547</v>
      </c>
      <c r="I55" s="9" t="s">
        <v>3767</v>
      </c>
      <c r="J55" s="5" t="s">
        <v>2988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18</v>
      </c>
      <c r="B56" t="s">
        <v>9</v>
      </c>
      <c r="C56" s="1"/>
      <c r="D56" t="s">
        <v>1548</v>
      </c>
      <c r="E56" t="s">
        <v>1549</v>
      </c>
      <c r="F56" t="s">
        <v>260</v>
      </c>
      <c r="G56" t="s">
        <v>1550</v>
      </c>
      <c r="H56" t="s">
        <v>1551</v>
      </c>
      <c r="I56" s="9" t="s">
        <v>3768</v>
      </c>
      <c r="J56" s="5" t="s">
        <v>2718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20</v>
      </c>
      <c r="B57" t="s">
        <v>9</v>
      </c>
      <c r="C57" s="1"/>
      <c r="D57" t="s">
        <v>1552</v>
      </c>
      <c r="E57" t="s">
        <v>1553</v>
      </c>
      <c r="F57" t="s">
        <v>79</v>
      </c>
      <c r="G57" t="s">
        <v>1554</v>
      </c>
      <c r="H57" t="s">
        <v>1555</v>
      </c>
      <c r="I57" s="9" t="s">
        <v>3769</v>
      </c>
      <c r="J57" s="5" t="s">
        <v>3105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22</v>
      </c>
      <c r="B58" t="s">
        <v>9</v>
      </c>
      <c r="C58" s="1"/>
      <c r="D58" t="s">
        <v>1556</v>
      </c>
      <c r="E58" t="s">
        <v>1557</v>
      </c>
      <c r="F58" t="s">
        <v>260</v>
      </c>
      <c r="G58" t="s">
        <v>1558</v>
      </c>
      <c r="H58" t="s">
        <v>1559</v>
      </c>
      <c r="I58" s="9" t="s">
        <v>3770</v>
      </c>
      <c r="J58" s="5" t="s">
        <v>2699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37</v>
      </c>
      <c r="B59" t="s">
        <v>9</v>
      </c>
      <c r="C59" s="1"/>
      <c r="D59" t="s">
        <v>1068</v>
      </c>
      <c r="E59" t="s">
        <v>1069</v>
      </c>
      <c r="F59" t="s">
        <v>12</v>
      </c>
      <c r="G59" t="s">
        <v>1560</v>
      </c>
      <c r="H59" t="s">
        <v>1561</v>
      </c>
      <c r="I59" s="9" t="s">
        <v>3771</v>
      </c>
      <c r="J59" s="5" t="s">
        <v>2641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38</v>
      </c>
      <c r="B60" t="s">
        <v>9</v>
      </c>
      <c r="C60" s="1"/>
      <c r="D60" t="s">
        <v>810</v>
      </c>
      <c r="E60" t="s">
        <v>811</v>
      </c>
      <c r="F60" t="s">
        <v>260</v>
      </c>
      <c r="G60" t="s">
        <v>1562</v>
      </c>
      <c r="H60" t="s">
        <v>1563</v>
      </c>
      <c r="I60" s="9" t="s">
        <v>3772</v>
      </c>
      <c r="J60" s="5" t="s">
        <v>2869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40</v>
      </c>
      <c r="B61" t="s">
        <v>9</v>
      </c>
      <c r="C61" s="1"/>
      <c r="D61" t="s">
        <v>1564</v>
      </c>
      <c r="E61" t="s">
        <v>1427</v>
      </c>
      <c r="F61" t="s">
        <v>26</v>
      </c>
      <c r="G61" t="s">
        <v>1565</v>
      </c>
      <c r="H61" t="s">
        <v>1566</v>
      </c>
      <c r="I61" s="9" t="s">
        <v>3773</v>
      </c>
      <c r="J61" s="5" t="s">
        <v>2752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75</v>
      </c>
      <c r="B62" t="s">
        <v>9</v>
      </c>
      <c r="C62" s="1"/>
      <c r="D62" t="s">
        <v>946</v>
      </c>
      <c r="E62" t="s">
        <v>947</v>
      </c>
      <c r="F62" t="s">
        <v>79</v>
      </c>
      <c r="G62" t="s">
        <v>1567</v>
      </c>
      <c r="H62" t="s">
        <v>1568</v>
      </c>
      <c r="I62" s="9" t="s">
        <v>3774</v>
      </c>
      <c r="J62" s="5" t="s">
        <v>3019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60</v>
      </c>
      <c r="B63" t="s">
        <v>9</v>
      </c>
      <c r="C63" s="1"/>
      <c r="D63" t="s">
        <v>1525</v>
      </c>
      <c r="E63" t="s">
        <v>1229</v>
      </c>
      <c r="F63" t="s">
        <v>260</v>
      </c>
      <c r="G63" t="s">
        <v>1569</v>
      </c>
      <c r="H63" t="s">
        <v>1570</v>
      </c>
      <c r="I63" s="9" t="s">
        <v>3775</v>
      </c>
      <c r="J63" s="5" t="s">
        <v>3165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62</v>
      </c>
      <c r="B64" t="s">
        <v>9</v>
      </c>
      <c r="C64" s="1"/>
      <c r="D64" t="s">
        <v>513</v>
      </c>
      <c r="E64" t="s">
        <v>514</v>
      </c>
      <c r="F64" t="s">
        <v>260</v>
      </c>
      <c r="G64" t="s">
        <v>1571</v>
      </c>
      <c r="H64" t="s">
        <v>1572</v>
      </c>
      <c r="I64" s="9" t="s">
        <v>3776</v>
      </c>
      <c r="J64" s="5" t="s">
        <v>2579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64</v>
      </c>
      <c r="B65" t="s">
        <v>9</v>
      </c>
      <c r="C65" s="1"/>
      <c r="D65" t="s">
        <v>1573</v>
      </c>
      <c r="E65" t="s">
        <v>1574</v>
      </c>
      <c r="F65" t="s">
        <v>12</v>
      </c>
      <c r="G65" t="s">
        <v>1575</v>
      </c>
      <c r="H65" t="s">
        <v>1576</v>
      </c>
      <c r="I65" s="9" t="s">
        <v>3777</v>
      </c>
      <c r="J65" s="5" t="s">
        <v>2895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66</v>
      </c>
      <c r="B66" t="s">
        <v>19</v>
      </c>
      <c r="C66" s="1"/>
      <c r="D66" t="s">
        <v>1577</v>
      </c>
      <c r="E66" t="s">
        <v>1114</v>
      </c>
      <c r="F66" t="s">
        <v>384</v>
      </c>
      <c r="G66" t="s">
        <v>1578</v>
      </c>
      <c r="H66" t="s">
        <v>1579</v>
      </c>
      <c r="I66" s="9" t="s">
        <v>3778</v>
      </c>
      <c r="J66" s="5" t="s">
        <v>3236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68</v>
      </c>
      <c r="B67" t="s">
        <v>9</v>
      </c>
      <c r="C67" s="1"/>
      <c r="D67" t="s">
        <v>1580</v>
      </c>
      <c r="E67" t="s">
        <v>1581</v>
      </c>
      <c r="F67" t="s">
        <v>260</v>
      </c>
      <c r="G67" t="s">
        <v>1582</v>
      </c>
      <c r="H67" t="s">
        <v>1583</v>
      </c>
      <c r="I67" s="9" t="s">
        <v>3779</v>
      </c>
      <c r="J67" s="5" t="s">
        <v>3102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70</v>
      </c>
      <c r="B68" t="s">
        <v>9</v>
      </c>
      <c r="C68" s="1"/>
      <c r="D68" t="s">
        <v>1584</v>
      </c>
      <c r="E68" t="s">
        <v>1585</v>
      </c>
      <c r="F68" t="s">
        <v>79</v>
      </c>
      <c r="G68" t="s">
        <v>1586</v>
      </c>
      <c r="H68" t="s">
        <v>1587</v>
      </c>
      <c r="I68" s="9" t="s">
        <v>3780</v>
      </c>
      <c r="J68" s="5" t="s">
        <v>3104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72</v>
      </c>
      <c r="B69" t="s">
        <v>9</v>
      </c>
      <c r="C69" s="1"/>
      <c r="D69" t="s">
        <v>720</v>
      </c>
      <c r="E69" t="s">
        <v>721</v>
      </c>
      <c r="F69" t="s">
        <v>12</v>
      </c>
      <c r="G69" t="s">
        <v>1588</v>
      </c>
      <c r="H69" t="s">
        <v>1589</v>
      </c>
      <c r="I69" s="9" t="s">
        <v>3781</v>
      </c>
      <c r="J69" s="5" t="s">
        <v>3284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74</v>
      </c>
      <c r="B70" t="s">
        <v>9</v>
      </c>
      <c r="C70" s="1"/>
      <c r="D70" t="s">
        <v>1292</v>
      </c>
      <c r="E70" t="s">
        <v>1293</v>
      </c>
      <c r="F70" t="s">
        <v>79</v>
      </c>
      <c r="G70" t="s">
        <v>1590</v>
      </c>
      <c r="H70" t="s">
        <v>1591</v>
      </c>
      <c r="I70" s="9" t="s">
        <v>3782</v>
      </c>
      <c r="J70" s="5" t="s">
        <v>3207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86</v>
      </c>
      <c r="B71" t="s">
        <v>9</v>
      </c>
      <c r="C71" s="1"/>
      <c r="D71" t="s">
        <v>1592</v>
      </c>
      <c r="E71" t="s">
        <v>1593</v>
      </c>
      <c r="F71" t="s">
        <v>79</v>
      </c>
      <c r="G71" t="s">
        <v>1594</v>
      </c>
      <c r="H71" t="s">
        <v>1595</v>
      </c>
      <c r="I71" s="9" t="s">
        <v>3783</v>
      </c>
      <c r="J71" s="5" t="s">
        <v>2633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87</v>
      </c>
      <c r="B72" t="s">
        <v>9</v>
      </c>
      <c r="C72" s="1"/>
      <c r="D72" t="s">
        <v>1596</v>
      </c>
      <c r="E72" t="s">
        <v>1597</v>
      </c>
      <c r="F72" t="s">
        <v>260</v>
      </c>
      <c r="G72" t="s">
        <v>1598</v>
      </c>
      <c r="H72" t="s">
        <v>1599</v>
      </c>
      <c r="I72" s="9" t="s">
        <v>3784</v>
      </c>
      <c r="J72" s="5" t="s">
        <v>2573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89</v>
      </c>
      <c r="B73" t="s">
        <v>9</v>
      </c>
      <c r="C73" s="1"/>
      <c r="D73" t="s">
        <v>1556</v>
      </c>
      <c r="E73" t="s">
        <v>1557</v>
      </c>
      <c r="F73" t="s">
        <v>385</v>
      </c>
      <c r="G73" t="s">
        <v>1600</v>
      </c>
      <c r="H73" t="s">
        <v>1601</v>
      </c>
      <c r="I73" s="9" t="s">
        <v>3785</v>
      </c>
      <c r="J73" s="5" t="s">
        <v>2700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9</v>
      </c>
      <c r="B74" t="s">
        <v>9</v>
      </c>
      <c r="C74" s="1"/>
      <c r="D74" t="s">
        <v>1602</v>
      </c>
      <c r="E74" t="s">
        <v>1603</v>
      </c>
      <c r="F74" t="s">
        <v>12</v>
      </c>
      <c r="G74" t="s">
        <v>1604</v>
      </c>
      <c r="H74" t="s">
        <v>1605</v>
      </c>
      <c r="I74" s="9" t="s">
        <v>3786</v>
      </c>
      <c r="J74" s="5" t="s">
        <v>2707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11</v>
      </c>
      <c r="B75" t="s">
        <v>9</v>
      </c>
      <c r="C75" s="1"/>
      <c r="D75" t="s">
        <v>1606</v>
      </c>
      <c r="E75" t="s">
        <v>1607</v>
      </c>
      <c r="F75" t="s">
        <v>260</v>
      </c>
      <c r="G75" t="s">
        <v>1608</v>
      </c>
      <c r="H75" t="s">
        <v>1609</v>
      </c>
      <c r="I75" s="9" t="s">
        <v>3787</v>
      </c>
      <c r="J75" s="5" t="s">
        <v>2623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13</v>
      </c>
      <c r="B76" t="s">
        <v>9</v>
      </c>
      <c r="C76" s="1"/>
      <c r="D76" t="s">
        <v>1610</v>
      </c>
      <c r="E76" t="s">
        <v>1611</v>
      </c>
      <c r="F76" t="s">
        <v>79</v>
      </c>
      <c r="G76" t="s">
        <v>1612</v>
      </c>
      <c r="H76" t="s">
        <v>1613</v>
      </c>
      <c r="I76" s="9" t="s">
        <v>3788</v>
      </c>
      <c r="J76" s="5" t="s">
        <v>2758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15</v>
      </c>
      <c r="B77" t="s">
        <v>9</v>
      </c>
      <c r="C77" s="1"/>
      <c r="D77" t="s">
        <v>1614</v>
      </c>
      <c r="E77" t="s">
        <v>1615</v>
      </c>
      <c r="F77" t="s">
        <v>260</v>
      </c>
      <c r="G77" t="s">
        <v>1616</v>
      </c>
      <c r="H77" t="s">
        <v>1617</v>
      </c>
      <c r="I77" s="9" t="s">
        <v>3789</v>
      </c>
      <c r="J77" s="5" t="s">
        <v>3319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17</v>
      </c>
      <c r="B78" t="s">
        <v>9</v>
      </c>
      <c r="C78" s="1"/>
      <c r="D78" t="s">
        <v>1618</v>
      </c>
      <c r="E78" t="s">
        <v>1619</v>
      </c>
      <c r="F78" t="s">
        <v>12</v>
      </c>
      <c r="G78" t="s">
        <v>1620</v>
      </c>
      <c r="H78" t="s">
        <v>1621</v>
      </c>
      <c r="I78" s="9" t="s">
        <v>3790</v>
      </c>
      <c r="J78" s="5" t="s">
        <v>2750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19</v>
      </c>
      <c r="B79" t="s">
        <v>9</v>
      </c>
      <c r="C79" s="1"/>
      <c r="D79" t="s">
        <v>1622</v>
      </c>
      <c r="E79" t="s">
        <v>1623</v>
      </c>
      <c r="F79" t="s">
        <v>260</v>
      </c>
      <c r="G79" t="s">
        <v>1624</v>
      </c>
      <c r="H79" t="s">
        <v>1625</v>
      </c>
      <c r="I79" s="9" t="s">
        <v>3791</v>
      </c>
      <c r="J79" s="5" t="s">
        <v>2795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21</v>
      </c>
      <c r="B80" t="s">
        <v>19</v>
      </c>
      <c r="C80" s="1"/>
      <c r="D80" t="s">
        <v>1626</v>
      </c>
      <c r="E80" t="s">
        <v>1627</v>
      </c>
      <c r="F80" t="s">
        <v>384</v>
      </c>
      <c r="G80" t="s">
        <v>1628</v>
      </c>
      <c r="H80" t="s">
        <v>1629</v>
      </c>
      <c r="I80" s="9" t="s">
        <v>3792</v>
      </c>
      <c r="J80" s="5" t="s">
        <v>3080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23</v>
      </c>
      <c r="B81" t="s">
        <v>19</v>
      </c>
      <c r="C81" s="1"/>
      <c r="D81" t="s">
        <v>1630</v>
      </c>
      <c r="E81" t="s">
        <v>1631</v>
      </c>
      <c r="F81" t="s">
        <v>384</v>
      </c>
      <c r="G81" t="s">
        <v>1632</v>
      </c>
      <c r="H81" t="s">
        <v>1633</v>
      </c>
      <c r="I81" s="9" t="s">
        <v>3793</v>
      </c>
      <c r="J81" s="5" t="s">
        <v>3070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0</v>
      </c>
      <c r="B82" t="s">
        <v>9</v>
      </c>
      <c r="C82" s="1"/>
      <c r="D82" t="s">
        <v>1634</v>
      </c>
      <c r="E82" t="s">
        <v>1635</v>
      </c>
      <c r="F82" t="s">
        <v>260</v>
      </c>
      <c r="G82" t="s">
        <v>1636</v>
      </c>
      <c r="H82" t="s">
        <v>1637</v>
      </c>
      <c r="I82" s="9" t="s">
        <v>3794</v>
      </c>
      <c r="J82" s="5" t="s">
        <v>2646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39</v>
      </c>
      <c r="B83" t="s">
        <v>9</v>
      </c>
      <c r="C83" s="1"/>
      <c r="D83" t="s">
        <v>1638</v>
      </c>
      <c r="E83" t="s">
        <v>1639</v>
      </c>
      <c r="F83" t="s">
        <v>385</v>
      </c>
      <c r="G83" t="s">
        <v>1640</v>
      </c>
      <c r="H83" t="s">
        <v>1641</v>
      </c>
      <c r="I83" s="9" t="s">
        <v>3795</v>
      </c>
      <c r="J83" s="5" t="s">
        <v>2712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41</v>
      </c>
      <c r="B84" t="s">
        <v>9</v>
      </c>
      <c r="C84" s="1"/>
      <c r="D84" t="s">
        <v>1642</v>
      </c>
      <c r="E84" t="s">
        <v>1330</v>
      </c>
      <c r="F84" t="s">
        <v>12</v>
      </c>
      <c r="G84" t="s">
        <v>1643</v>
      </c>
      <c r="H84" t="s">
        <v>1644</v>
      </c>
      <c r="I84" s="9" t="s">
        <v>3796</v>
      </c>
      <c r="J84" s="5" t="s">
        <v>3153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36</v>
      </c>
      <c r="B85" t="s">
        <v>9</v>
      </c>
      <c r="C85" s="1"/>
      <c r="D85" t="s">
        <v>1645</v>
      </c>
      <c r="E85" t="s">
        <v>1646</v>
      </c>
      <c r="F85" t="s">
        <v>26</v>
      </c>
      <c r="G85" t="s">
        <v>1647</v>
      </c>
      <c r="H85" t="s">
        <v>1648</v>
      </c>
      <c r="I85" s="9" t="s">
        <v>3797</v>
      </c>
      <c r="J85" s="5" t="s">
        <v>2919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61</v>
      </c>
      <c r="B86" t="s">
        <v>9</v>
      </c>
      <c r="C86" s="1"/>
      <c r="D86" t="s">
        <v>1649</v>
      </c>
      <c r="E86" t="s">
        <v>1650</v>
      </c>
      <c r="F86" t="s">
        <v>260</v>
      </c>
      <c r="G86" t="s">
        <v>1651</v>
      </c>
      <c r="H86" t="s">
        <v>1652</v>
      </c>
      <c r="I86" s="9" t="s">
        <v>3798</v>
      </c>
      <c r="J86" s="5" t="s">
        <v>2735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63</v>
      </c>
      <c r="B87" t="s">
        <v>9</v>
      </c>
      <c r="C87" s="1"/>
      <c r="D87" t="s">
        <v>1653</v>
      </c>
      <c r="E87" t="s">
        <v>1654</v>
      </c>
      <c r="F87" t="s">
        <v>260</v>
      </c>
      <c r="G87" t="s">
        <v>1655</v>
      </c>
      <c r="H87" t="s">
        <v>1656</v>
      </c>
      <c r="I87" s="9" t="s">
        <v>3799</v>
      </c>
      <c r="J87" s="5" t="s">
        <v>2824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65</v>
      </c>
      <c r="B88" t="s">
        <v>9</v>
      </c>
      <c r="C88" s="1"/>
      <c r="D88" t="s">
        <v>434</v>
      </c>
      <c r="E88" t="s">
        <v>435</v>
      </c>
      <c r="F88" t="s">
        <v>260</v>
      </c>
      <c r="G88" t="s">
        <v>1657</v>
      </c>
      <c r="H88" t="s">
        <v>1658</v>
      </c>
      <c r="I88" s="9" t="s">
        <v>3800</v>
      </c>
      <c r="J88" s="5" t="s">
        <v>2850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67</v>
      </c>
      <c r="B89" t="s">
        <v>9</v>
      </c>
      <c r="C89" s="1"/>
      <c r="D89" t="s">
        <v>366</v>
      </c>
      <c r="E89" t="s">
        <v>367</v>
      </c>
      <c r="F89" t="s">
        <v>79</v>
      </c>
      <c r="G89" t="s">
        <v>1659</v>
      </c>
      <c r="H89" t="s">
        <v>1660</v>
      </c>
      <c r="I89" s="9" t="s">
        <v>3801</v>
      </c>
      <c r="J89" s="5" t="s">
        <v>2858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69</v>
      </c>
      <c r="B90" t="s">
        <v>9</v>
      </c>
      <c r="C90" s="1"/>
      <c r="D90" t="s">
        <v>1661</v>
      </c>
      <c r="E90" t="s">
        <v>1662</v>
      </c>
      <c r="F90" t="s">
        <v>79</v>
      </c>
      <c r="G90" t="s">
        <v>1663</v>
      </c>
      <c r="H90" t="s">
        <v>1664</v>
      </c>
      <c r="I90" s="9" t="s">
        <v>3802</v>
      </c>
      <c r="J90" s="5" t="s">
        <v>2687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71</v>
      </c>
      <c r="B91" t="s">
        <v>9</v>
      </c>
      <c r="C91" s="1"/>
      <c r="D91" t="s">
        <v>1665</v>
      </c>
      <c r="E91" t="s">
        <v>1666</v>
      </c>
      <c r="F91" t="s">
        <v>79</v>
      </c>
      <c r="G91" t="s">
        <v>1667</v>
      </c>
      <c r="H91" t="s">
        <v>1668</v>
      </c>
      <c r="I91" s="9" t="s">
        <v>3803</v>
      </c>
      <c r="J91" s="5" t="s">
        <v>2749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73</v>
      </c>
      <c r="B92" t="s">
        <v>9</v>
      </c>
      <c r="C92" s="1"/>
      <c r="D92" t="s">
        <v>1669</v>
      </c>
      <c r="E92" t="s">
        <v>1670</v>
      </c>
      <c r="F92" t="s">
        <v>260</v>
      </c>
      <c r="G92" t="s">
        <v>1671</v>
      </c>
      <c r="H92" t="s">
        <v>1672</v>
      </c>
      <c r="I92" s="9" t="s">
        <v>3804</v>
      </c>
      <c r="J92" s="5" t="s">
        <v>2991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48</v>
      </c>
      <c r="B93" t="s">
        <v>9</v>
      </c>
      <c r="C93" s="1"/>
      <c r="D93" t="s">
        <v>1669</v>
      </c>
      <c r="E93" t="s">
        <v>1670</v>
      </c>
      <c r="F93" t="s">
        <v>260</v>
      </c>
      <c r="G93" t="s">
        <v>1673</v>
      </c>
      <c r="H93" t="s">
        <v>1674</v>
      </c>
      <c r="I93" s="9" t="s">
        <v>3805</v>
      </c>
      <c r="J93" s="5" t="s">
        <v>2992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49</v>
      </c>
      <c r="B94" t="s">
        <v>9</v>
      </c>
      <c r="C94" s="1"/>
      <c r="D94" t="s">
        <v>482</v>
      </c>
      <c r="E94" t="s">
        <v>483</v>
      </c>
      <c r="F94" t="s">
        <v>385</v>
      </c>
      <c r="G94" t="s">
        <v>1675</v>
      </c>
      <c r="H94" t="s">
        <v>1676</v>
      </c>
      <c r="I94" s="9" t="s">
        <v>3806</v>
      </c>
      <c r="J94" s="5" t="s">
        <v>2786</v>
      </c>
      <c r="K94" t="str">
        <f>IF((VLOOKUP(I94,Summary!A:L,12,0))="-","Not Binding",VLOOKUP(I94,Summary!A:L,12,0))</f>
        <v>Not Binding</v>
      </c>
    </row>
    <row r="95" spans="1:11" ht="120" customHeight="1" x14ac:dyDescent="0.25">
      <c r="A95">
        <v>88</v>
      </c>
      <c r="B95" t="s">
        <v>9</v>
      </c>
      <c r="C95" s="1"/>
      <c r="D95" t="s">
        <v>1677</v>
      </c>
      <c r="E95" t="s">
        <v>1678</v>
      </c>
      <c r="F95" t="s">
        <v>260</v>
      </c>
      <c r="G95" t="s">
        <v>1679</v>
      </c>
      <c r="H95" t="s">
        <v>1680</v>
      </c>
      <c r="I95" s="9" t="s">
        <v>3807</v>
      </c>
      <c r="J95" s="5" t="s">
        <v>3214</v>
      </c>
      <c r="K95" t="str">
        <f ca="1">IF((VLOOKUP(I95,Summary!A:L,12,0))="-","Not Binding",VLOOKUP(I95,Summary!A:L,12,0))</f>
        <v>Binding</v>
      </c>
    </row>
    <row r="96" spans="1:11" ht="120" customHeight="1" x14ac:dyDescent="0.25">
      <c r="A96">
        <v>84</v>
      </c>
      <c r="B96" t="s">
        <v>9</v>
      </c>
      <c r="C96" s="1"/>
      <c r="D96" t="s">
        <v>1681</v>
      </c>
      <c r="E96" t="s">
        <v>1682</v>
      </c>
      <c r="F96" t="s">
        <v>385</v>
      </c>
      <c r="G96" t="s">
        <v>1683</v>
      </c>
      <c r="H96" t="s">
        <v>1684</v>
      </c>
      <c r="I96" s="9" t="s">
        <v>3808</v>
      </c>
      <c r="J96" s="5" t="s">
        <v>2580</v>
      </c>
      <c r="K96" t="str">
        <f>IF((VLOOKUP(I96,Summary!A:L,12,0))="-","Not Binding",VLOOKUP(I96,Summary!A:L,12,0))</f>
        <v>Not Binding</v>
      </c>
    </row>
    <row r="97" spans="1:11" ht="120" customHeight="1" x14ac:dyDescent="0.25">
      <c r="A97">
        <v>85</v>
      </c>
      <c r="B97" t="s">
        <v>19</v>
      </c>
      <c r="C97" s="1"/>
      <c r="D97" t="s">
        <v>906</v>
      </c>
      <c r="E97" t="s">
        <v>907</v>
      </c>
      <c r="F97" t="s">
        <v>384</v>
      </c>
      <c r="G97" t="s">
        <v>1685</v>
      </c>
      <c r="H97" t="s">
        <v>1686</v>
      </c>
      <c r="I97" s="9" t="s">
        <v>3809</v>
      </c>
      <c r="J97" s="5" t="s">
        <v>2723</v>
      </c>
      <c r="K97" t="str">
        <f>IF((VLOOKUP(I97,Summary!A:L,12,0))="-","Not Binding",VLOOKUP(I97,Summary!A:L,12,0))</f>
        <v>Not Binding</v>
      </c>
    </row>
  </sheetData>
  <conditionalFormatting sqref="A1:K1048576">
    <cfRule type="expression" dxfId="23" priority="1">
      <formula>$K1="Ambiguous"</formula>
    </cfRule>
    <cfRule type="expression" dxfId="22" priority="2">
      <formula>$K1="Binding"</formula>
    </cfRule>
  </conditionalFormatting>
  <pageMargins left="0.7" right="0.7" top="0.78740157499999996" bottom="0.78740157499999996" header="0.3" footer="0.3"/>
  <drawing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97"/>
  <sheetViews>
    <sheetView workbookViewId="0">
      <selection activeCell="K2" sqref="K2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36.85546875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  <col min="12" max="12" width="20.570312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20</v>
      </c>
      <c r="B2" t="s">
        <v>19</v>
      </c>
      <c r="C2" s="1"/>
      <c r="D2" t="s">
        <v>1687</v>
      </c>
      <c r="E2" t="s">
        <v>1688</v>
      </c>
      <c r="F2" t="s">
        <v>384</v>
      </c>
      <c r="G2" t="s">
        <v>1689</v>
      </c>
      <c r="H2" t="s">
        <v>1690</v>
      </c>
      <c r="I2" s="9" t="s">
        <v>3810</v>
      </c>
      <c r="J2" s="5" t="s">
        <v>2642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17</v>
      </c>
      <c r="B3" t="s">
        <v>19</v>
      </c>
      <c r="C3" s="1"/>
      <c r="D3" t="s">
        <v>1691</v>
      </c>
      <c r="E3" t="s">
        <v>1692</v>
      </c>
      <c r="F3" t="s">
        <v>384</v>
      </c>
      <c r="G3" t="s">
        <v>1693</v>
      </c>
      <c r="H3" t="s">
        <v>1694</v>
      </c>
      <c r="I3" s="9" t="s">
        <v>3811</v>
      </c>
      <c r="J3" s="5" t="s">
        <v>2899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19</v>
      </c>
      <c r="B4" t="s">
        <v>9</v>
      </c>
      <c r="C4" s="1"/>
      <c r="D4" t="s">
        <v>926</v>
      </c>
      <c r="E4" t="s">
        <v>927</v>
      </c>
      <c r="F4" t="s">
        <v>79</v>
      </c>
      <c r="G4" t="s">
        <v>1695</v>
      </c>
      <c r="H4" t="s">
        <v>1696</v>
      </c>
      <c r="I4" s="9" t="s">
        <v>3812</v>
      </c>
      <c r="J4" s="5" t="s">
        <v>3046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13</v>
      </c>
      <c r="B5" t="s">
        <v>19</v>
      </c>
      <c r="C5" s="1"/>
      <c r="D5" t="s">
        <v>1697</v>
      </c>
      <c r="E5" t="s">
        <v>1698</v>
      </c>
      <c r="F5" t="s">
        <v>384</v>
      </c>
      <c r="G5" t="s">
        <v>1699</v>
      </c>
      <c r="H5" t="s">
        <v>1700</v>
      </c>
      <c r="I5" s="9" t="s">
        <v>3813</v>
      </c>
      <c r="J5" s="5" t="s">
        <v>2801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16</v>
      </c>
      <c r="B6" t="s">
        <v>9</v>
      </c>
      <c r="C6" s="1"/>
      <c r="D6" t="s">
        <v>1446</v>
      </c>
      <c r="E6" t="s">
        <v>1447</v>
      </c>
      <c r="F6" t="s">
        <v>183</v>
      </c>
      <c r="G6" t="s">
        <v>1701</v>
      </c>
      <c r="H6" t="s">
        <v>1702</v>
      </c>
      <c r="I6" s="9" t="s">
        <v>3814</v>
      </c>
      <c r="J6" s="5" t="s">
        <v>2727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41</v>
      </c>
      <c r="B7" t="s">
        <v>9</v>
      </c>
      <c r="C7" s="1"/>
      <c r="D7" t="s">
        <v>802</v>
      </c>
      <c r="E7" t="s">
        <v>803</v>
      </c>
      <c r="F7" t="s">
        <v>183</v>
      </c>
      <c r="G7" t="s">
        <v>1703</v>
      </c>
      <c r="H7" t="s">
        <v>1704</v>
      </c>
      <c r="I7" s="9" t="s">
        <v>3815</v>
      </c>
      <c r="J7" s="5" t="s">
        <v>2772</v>
      </c>
      <c r="K7" t="str">
        <f>IF((VLOOKUP(I7,Summary!A:L,12,0))="-","Not Binding",VLOOKUP(I7,Summary!A:L,12,0))</f>
        <v>Not Binding</v>
      </c>
    </row>
    <row r="8" spans="1:11" ht="120" customHeight="1" x14ac:dyDescent="0.25">
      <c r="A8">
        <v>45</v>
      </c>
      <c r="B8" t="s">
        <v>9</v>
      </c>
      <c r="C8" s="1"/>
      <c r="D8" t="s">
        <v>1705</v>
      </c>
      <c r="E8" t="s">
        <v>1706</v>
      </c>
      <c r="F8" t="s">
        <v>26</v>
      </c>
      <c r="G8" t="s">
        <v>1707</v>
      </c>
      <c r="H8" t="s">
        <v>1708</v>
      </c>
      <c r="I8" s="9" t="s">
        <v>3816</v>
      </c>
      <c r="J8" s="5" t="s">
        <v>2737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34</v>
      </c>
      <c r="B9" t="s">
        <v>19</v>
      </c>
      <c r="C9" s="1"/>
      <c r="D9" t="s">
        <v>1709</v>
      </c>
      <c r="E9" t="s">
        <v>1710</v>
      </c>
      <c r="F9" t="s">
        <v>385</v>
      </c>
      <c r="G9" t="s">
        <v>1711</v>
      </c>
      <c r="H9" t="s">
        <v>1712</v>
      </c>
      <c r="I9" s="9" t="s">
        <v>3817</v>
      </c>
      <c r="J9" s="5" t="s">
        <v>2605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38</v>
      </c>
      <c r="B10" t="s">
        <v>9</v>
      </c>
      <c r="C10" s="1"/>
      <c r="D10" t="s">
        <v>398</v>
      </c>
      <c r="E10" t="s">
        <v>399</v>
      </c>
      <c r="F10" t="s">
        <v>260</v>
      </c>
      <c r="G10" t="s">
        <v>1713</v>
      </c>
      <c r="H10" t="s">
        <v>1714</v>
      </c>
      <c r="I10" s="9" t="s">
        <v>3818</v>
      </c>
      <c r="J10" s="5" t="s">
        <v>2940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9</v>
      </c>
      <c r="B11" t="s">
        <v>9</v>
      </c>
      <c r="C11" s="1"/>
      <c r="D11" t="s">
        <v>1715</v>
      </c>
      <c r="E11" t="s">
        <v>1716</v>
      </c>
      <c r="F11" t="s">
        <v>26</v>
      </c>
      <c r="G11" t="s">
        <v>1717</v>
      </c>
      <c r="H11" t="s">
        <v>1718</v>
      </c>
      <c r="I11" s="9" t="s">
        <v>3819</v>
      </c>
      <c r="J11" s="5" t="s">
        <v>2732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6</v>
      </c>
      <c r="B12" t="s">
        <v>9</v>
      </c>
      <c r="C12" s="1"/>
      <c r="D12" t="s">
        <v>662</v>
      </c>
      <c r="E12" t="s">
        <v>663</v>
      </c>
      <c r="F12" t="s">
        <v>385</v>
      </c>
      <c r="G12" t="s">
        <v>1719</v>
      </c>
      <c r="H12" t="s">
        <v>1720</v>
      </c>
      <c r="I12" s="9" t="s">
        <v>3820</v>
      </c>
      <c r="J12" s="5" t="s">
        <v>2596</v>
      </c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8</v>
      </c>
      <c r="B13" t="s">
        <v>19</v>
      </c>
      <c r="C13" s="1"/>
      <c r="D13" t="s">
        <v>1715</v>
      </c>
      <c r="E13" t="s">
        <v>1716</v>
      </c>
      <c r="F13" t="s">
        <v>384</v>
      </c>
      <c r="G13" t="s">
        <v>1721</v>
      </c>
      <c r="H13" t="s">
        <v>1722</v>
      </c>
      <c r="I13" s="9" t="s">
        <v>3821</v>
      </c>
      <c r="J13" s="5" t="s">
        <v>2733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64</v>
      </c>
      <c r="B14" t="s">
        <v>9</v>
      </c>
      <c r="C14" s="1"/>
      <c r="D14" t="s">
        <v>1723</v>
      </c>
      <c r="E14" t="s">
        <v>1724</v>
      </c>
      <c r="F14" t="s">
        <v>26</v>
      </c>
      <c r="G14" t="s">
        <v>1725</v>
      </c>
      <c r="H14" t="s">
        <v>1726</v>
      </c>
      <c r="I14" s="9" t="s">
        <v>3822</v>
      </c>
      <c r="J14" s="5" t="s">
        <v>3315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65</v>
      </c>
      <c r="B15" t="s">
        <v>9</v>
      </c>
      <c r="C15" s="1"/>
      <c r="D15" t="s">
        <v>882</v>
      </c>
      <c r="E15" t="s">
        <v>883</v>
      </c>
      <c r="F15" t="s">
        <v>385</v>
      </c>
      <c r="G15" t="s">
        <v>1727</v>
      </c>
      <c r="H15" t="s">
        <v>1728</v>
      </c>
      <c r="I15" s="9" t="s">
        <v>3823</v>
      </c>
      <c r="J15" s="5" t="s">
        <v>2925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61</v>
      </c>
      <c r="B16" t="s">
        <v>9</v>
      </c>
      <c r="C16" s="1"/>
      <c r="D16" t="s">
        <v>1729</v>
      </c>
      <c r="E16" t="s">
        <v>1730</v>
      </c>
      <c r="F16" t="s">
        <v>12</v>
      </c>
      <c r="G16" t="s">
        <v>1731</v>
      </c>
      <c r="H16" t="s">
        <v>1732</v>
      </c>
      <c r="I16" s="9" t="s">
        <v>3824</v>
      </c>
      <c r="J16" s="5" t="s">
        <v>2818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63</v>
      </c>
      <c r="B17" t="s">
        <v>19</v>
      </c>
      <c r="C17" s="1"/>
      <c r="D17" t="s">
        <v>1733</v>
      </c>
      <c r="E17" t="s">
        <v>1192</v>
      </c>
      <c r="F17" t="s">
        <v>384</v>
      </c>
      <c r="G17" t="s">
        <v>1734</v>
      </c>
      <c r="H17" t="s">
        <v>1735</v>
      </c>
      <c r="I17" s="9" t="s">
        <v>3825</v>
      </c>
      <c r="J17" s="5" t="s">
        <v>3052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88</v>
      </c>
      <c r="B18" t="s">
        <v>19</v>
      </c>
      <c r="C18" s="1"/>
      <c r="D18" t="s">
        <v>1736</v>
      </c>
      <c r="E18" t="s">
        <v>959</v>
      </c>
      <c r="F18" t="s">
        <v>26</v>
      </c>
      <c r="G18" t="s">
        <v>1737</v>
      </c>
      <c r="H18" t="s">
        <v>1738</v>
      </c>
      <c r="I18" s="9" t="s">
        <v>3826</v>
      </c>
      <c r="J18" s="5" t="s">
        <v>2952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91</v>
      </c>
      <c r="B19" t="s">
        <v>9</v>
      </c>
      <c r="C19" s="1"/>
      <c r="D19" t="s">
        <v>1739</v>
      </c>
      <c r="E19" t="s">
        <v>1740</v>
      </c>
      <c r="F19" t="s">
        <v>260</v>
      </c>
      <c r="G19" t="s">
        <v>1741</v>
      </c>
      <c r="H19" t="s">
        <v>1742</v>
      </c>
      <c r="I19" s="9" t="s">
        <v>3827</v>
      </c>
      <c r="J19" s="5" t="s">
        <v>2698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81</v>
      </c>
      <c r="B20" t="s">
        <v>9</v>
      </c>
      <c r="C20" s="1"/>
      <c r="D20" t="s">
        <v>1743</v>
      </c>
      <c r="E20" t="s">
        <v>1744</v>
      </c>
      <c r="F20" t="s">
        <v>183</v>
      </c>
      <c r="G20" t="s">
        <v>1745</v>
      </c>
      <c r="H20" t="s">
        <v>1746</v>
      </c>
      <c r="I20" s="9" t="s">
        <v>3828</v>
      </c>
      <c r="J20" s="5" t="s">
        <v>2894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85</v>
      </c>
      <c r="B21" t="s">
        <v>9</v>
      </c>
      <c r="C21" s="1"/>
      <c r="D21" t="s">
        <v>1469</v>
      </c>
      <c r="E21" t="s">
        <v>1470</v>
      </c>
      <c r="F21" t="s">
        <v>183</v>
      </c>
      <c r="G21" t="s">
        <v>1747</v>
      </c>
      <c r="H21" t="s">
        <v>1748</v>
      </c>
      <c r="I21" s="9" t="s">
        <v>3829</v>
      </c>
      <c r="J21" s="5" t="s">
        <v>2644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74</v>
      </c>
      <c r="B22" t="s">
        <v>9</v>
      </c>
      <c r="C22" s="1"/>
      <c r="D22" t="s">
        <v>1749</v>
      </c>
      <c r="E22" t="s">
        <v>1750</v>
      </c>
      <c r="F22" t="s">
        <v>12</v>
      </c>
      <c r="G22" t="s">
        <v>1751</v>
      </c>
      <c r="H22" t="s">
        <v>1752</v>
      </c>
      <c r="I22" s="9" t="s">
        <v>3830</v>
      </c>
      <c r="J22" s="5" t="s">
        <v>2598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54</v>
      </c>
      <c r="B23" t="s">
        <v>9</v>
      </c>
      <c r="C23" s="1"/>
      <c r="D23" t="s">
        <v>1753</v>
      </c>
      <c r="E23" t="s">
        <v>1754</v>
      </c>
      <c r="F23" t="s">
        <v>183</v>
      </c>
      <c r="G23" t="s">
        <v>1755</v>
      </c>
      <c r="H23" t="s">
        <v>1756</v>
      </c>
      <c r="I23" s="9" t="s">
        <v>3831</v>
      </c>
      <c r="J23" s="5" t="s">
        <v>3053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55</v>
      </c>
      <c r="B24" t="s">
        <v>9</v>
      </c>
      <c r="C24" s="1"/>
      <c r="D24" t="s">
        <v>1757</v>
      </c>
      <c r="E24" t="s">
        <v>1758</v>
      </c>
      <c r="F24" t="s">
        <v>260</v>
      </c>
      <c r="G24" t="s">
        <v>1759</v>
      </c>
      <c r="H24" t="s">
        <v>1760</v>
      </c>
      <c r="I24" s="9" t="s">
        <v>3832</v>
      </c>
      <c r="J24" s="5" t="s">
        <v>3076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52</v>
      </c>
      <c r="B25" t="s">
        <v>9</v>
      </c>
      <c r="C25" s="1"/>
      <c r="D25" t="s">
        <v>926</v>
      </c>
      <c r="E25" t="s">
        <v>927</v>
      </c>
      <c r="F25" t="s">
        <v>79</v>
      </c>
      <c r="G25" t="s">
        <v>1761</v>
      </c>
      <c r="H25" t="s">
        <v>1762</v>
      </c>
      <c r="I25" s="9" t="s">
        <v>3833</v>
      </c>
      <c r="J25" s="5" t="s">
        <v>3047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18</v>
      </c>
      <c r="B26" t="s">
        <v>19</v>
      </c>
      <c r="C26" s="1"/>
      <c r="D26" t="s">
        <v>1763</v>
      </c>
      <c r="E26" t="s">
        <v>1764</v>
      </c>
      <c r="F26" t="s">
        <v>384</v>
      </c>
      <c r="G26" t="s">
        <v>1765</v>
      </c>
      <c r="H26" t="s">
        <v>1766</v>
      </c>
      <c r="I26" s="9" t="s">
        <v>3834</v>
      </c>
      <c r="J26" s="5" t="s">
        <v>3126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12</v>
      </c>
      <c r="B27" t="s">
        <v>9</v>
      </c>
      <c r="C27" s="1"/>
      <c r="D27" t="s">
        <v>1767</v>
      </c>
      <c r="E27" t="s">
        <v>1768</v>
      </c>
      <c r="F27" t="s">
        <v>260</v>
      </c>
      <c r="G27" t="s">
        <v>1769</v>
      </c>
      <c r="H27" t="s">
        <v>1770</v>
      </c>
      <c r="I27" s="9" t="s">
        <v>3835</v>
      </c>
      <c r="J27" s="5" t="s">
        <v>2898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15</v>
      </c>
      <c r="B28" t="s">
        <v>19</v>
      </c>
      <c r="C28" s="1"/>
      <c r="D28" t="s">
        <v>1771</v>
      </c>
      <c r="E28" t="s">
        <v>883</v>
      </c>
      <c r="F28" t="s">
        <v>384</v>
      </c>
      <c r="G28" t="s">
        <v>1772</v>
      </c>
      <c r="H28" t="s">
        <v>1773</v>
      </c>
      <c r="I28" s="9" t="s">
        <v>3836</v>
      </c>
      <c r="J28" s="5" t="s">
        <v>2926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40</v>
      </c>
      <c r="B29" t="s">
        <v>9</v>
      </c>
      <c r="C29" s="1"/>
      <c r="D29" t="s">
        <v>1774</v>
      </c>
      <c r="E29" t="s">
        <v>1775</v>
      </c>
      <c r="F29" t="s">
        <v>183</v>
      </c>
      <c r="G29" t="s">
        <v>1776</v>
      </c>
      <c r="H29" t="s">
        <v>1777</v>
      </c>
      <c r="I29" s="9" t="s">
        <v>3837</v>
      </c>
      <c r="J29" s="5" t="s">
        <v>2880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44</v>
      </c>
      <c r="B30" t="s">
        <v>19</v>
      </c>
      <c r="C30" s="1"/>
      <c r="D30" t="s">
        <v>1778</v>
      </c>
      <c r="E30" t="s">
        <v>1779</v>
      </c>
      <c r="F30" t="s">
        <v>384</v>
      </c>
      <c r="G30" t="s">
        <v>1780</v>
      </c>
      <c r="H30" t="s">
        <v>1781</v>
      </c>
      <c r="I30" s="9" t="s">
        <v>3838</v>
      </c>
      <c r="J30" s="5" t="s">
        <v>2946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33</v>
      </c>
      <c r="B31" t="s">
        <v>9</v>
      </c>
      <c r="C31" s="1"/>
      <c r="D31" t="s">
        <v>1782</v>
      </c>
      <c r="E31" t="s">
        <v>935</v>
      </c>
      <c r="F31" t="s">
        <v>12</v>
      </c>
      <c r="G31" t="s">
        <v>1783</v>
      </c>
      <c r="H31" t="s">
        <v>1784</v>
      </c>
      <c r="I31" s="9" t="s">
        <v>3839</v>
      </c>
      <c r="J31" s="5" t="s">
        <v>2809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37</v>
      </c>
      <c r="B32" t="s">
        <v>9</v>
      </c>
      <c r="C32" s="1"/>
      <c r="D32" t="s">
        <v>662</v>
      </c>
      <c r="E32" t="s">
        <v>663</v>
      </c>
      <c r="F32" t="s">
        <v>183</v>
      </c>
      <c r="G32" t="s">
        <v>1785</v>
      </c>
      <c r="H32" t="s">
        <v>1786</v>
      </c>
      <c r="I32" s="9" t="s">
        <v>3840</v>
      </c>
      <c r="J32" s="5" t="s">
        <v>2597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27</v>
      </c>
      <c r="B33" t="s">
        <v>9</v>
      </c>
      <c r="C33" s="1"/>
      <c r="D33" t="s">
        <v>852</v>
      </c>
      <c r="E33" t="s">
        <v>853</v>
      </c>
      <c r="F33" t="s">
        <v>26</v>
      </c>
      <c r="G33" t="s">
        <v>1787</v>
      </c>
      <c r="H33" t="s">
        <v>1788</v>
      </c>
      <c r="I33" s="9" t="s">
        <v>3841</v>
      </c>
      <c r="J33" s="5" t="s">
        <v>2663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30</v>
      </c>
      <c r="B34" t="s">
        <v>9</v>
      </c>
      <c r="C34" s="1"/>
      <c r="D34" t="s">
        <v>1789</v>
      </c>
      <c r="E34" t="s">
        <v>1790</v>
      </c>
      <c r="F34" t="s">
        <v>183</v>
      </c>
      <c r="G34" t="s">
        <v>1791</v>
      </c>
      <c r="H34" t="s">
        <v>1792</v>
      </c>
      <c r="I34" s="9" t="s">
        <v>3842</v>
      </c>
      <c r="J34" s="5" t="s">
        <v>2841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7</v>
      </c>
      <c r="B35" t="s">
        <v>9</v>
      </c>
      <c r="C35" s="1"/>
      <c r="D35" t="s">
        <v>1793</v>
      </c>
      <c r="E35" t="s">
        <v>1794</v>
      </c>
      <c r="F35" t="s">
        <v>183</v>
      </c>
      <c r="G35" t="s">
        <v>1795</v>
      </c>
      <c r="H35" t="s">
        <v>1796</v>
      </c>
      <c r="I35" s="9" t="s">
        <v>3843</v>
      </c>
      <c r="J35" s="5" t="s">
        <v>2693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3</v>
      </c>
      <c r="B36" t="s">
        <v>19</v>
      </c>
      <c r="C36" s="1"/>
      <c r="D36" t="s">
        <v>1797</v>
      </c>
      <c r="E36" t="s">
        <v>1798</v>
      </c>
      <c r="F36" t="s">
        <v>385</v>
      </c>
      <c r="G36" t="s">
        <v>1799</v>
      </c>
      <c r="H36" t="s">
        <v>1800</v>
      </c>
      <c r="I36" s="9" t="s">
        <v>3844</v>
      </c>
      <c r="J36" s="5" t="s">
        <v>3034</v>
      </c>
      <c r="K36" t="str">
        <f>IF((VLOOKUP(I36,Summary!A:L,12,0))="-","Not Binding",VLOOKUP(I36,Summary!A:L,12,0))</f>
        <v>Not Binding</v>
      </c>
    </row>
    <row r="37" spans="1:11" ht="120" customHeight="1" x14ac:dyDescent="0.25">
      <c r="A37">
        <v>5</v>
      </c>
      <c r="B37" t="s">
        <v>9</v>
      </c>
      <c r="C37" s="1"/>
      <c r="D37" t="s">
        <v>1801</v>
      </c>
      <c r="E37" t="s">
        <v>1802</v>
      </c>
      <c r="F37" t="s">
        <v>183</v>
      </c>
      <c r="G37" t="s">
        <v>1803</v>
      </c>
      <c r="H37" t="s">
        <v>1804</v>
      </c>
      <c r="I37" s="9" t="s">
        <v>3845</v>
      </c>
      <c r="J37" s="5" t="s">
        <v>2770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60</v>
      </c>
      <c r="B38" t="s">
        <v>19</v>
      </c>
      <c r="C38" s="1"/>
      <c r="D38" t="s">
        <v>810</v>
      </c>
      <c r="E38" t="s">
        <v>811</v>
      </c>
      <c r="F38" t="s">
        <v>384</v>
      </c>
      <c r="G38" t="s">
        <v>1805</v>
      </c>
      <c r="H38" t="s">
        <v>1806</v>
      </c>
      <c r="I38" s="9" t="s">
        <v>3846</v>
      </c>
      <c r="J38" s="5" t="s">
        <v>2870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62</v>
      </c>
      <c r="B39" t="s">
        <v>9</v>
      </c>
      <c r="C39" s="1"/>
      <c r="D39" t="s">
        <v>1807</v>
      </c>
      <c r="E39" t="s">
        <v>1808</v>
      </c>
      <c r="F39" t="s">
        <v>183</v>
      </c>
      <c r="G39" t="s">
        <v>1809</v>
      </c>
      <c r="H39" t="s">
        <v>1810</v>
      </c>
      <c r="I39" s="9" t="s">
        <v>3847</v>
      </c>
      <c r="J39" s="5" t="s">
        <v>3138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87</v>
      </c>
      <c r="B40" t="s">
        <v>19</v>
      </c>
      <c r="C40" s="1"/>
      <c r="D40" t="s">
        <v>1811</v>
      </c>
      <c r="E40" t="s">
        <v>1812</v>
      </c>
      <c r="F40" t="s">
        <v>385</v>
      </c>
      <c r="G40" t="s">
        <v>1813</v>
      </c>
      <c r="H40" t="s">
        <v>1814</v>
      </c>
      <c r="I40" s="9" t="s">
        <v>3848</v>
      </c>
      <c r="J40" s="5" t="s">
        <v>2839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90</v>
      </c>
      <c r="B41" t="s">
        <v>9</v>
      </c>
      <c r="C41" s="1"/>
      <c r="D41" t="s">
        <v>1815</v>
      </c>
      <c r="E41" t="s">
        <v>1816</v>
      </c>
      <c r="F41" t="s">
        <v>260</v>
      </c>
      <c r="G41" t="s">
        <v>1817</v>
      </c>
      <c r="H41" t="s">
        <v>1818</v>
      </c>
      <c r="I41" s="9" t="s">
        <v>3849</v>
      </c>
      <c r="J41" s="5" t="s">
        <v>3133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80</v>
      </c>
      <c r="B42" t="s">
        <v>19</v>
      </c>
      <c r="C42" s="1"/>
      <c r="D42" t="s">
        <v>1819</v>
      </c>
      <c r="E42" t="s">
        <v>127</v>
      </c>
      <c r="F42" t="s">
        <v>26</v>
      </c>
      <c r="G42" t="s">
        <v>1820</v>
      </c>
      <c r="H42" t="s">
        <v>1821</v>
      </c>
      <c r="I42" s="9" t="s">
        <v>3850</v>
      </c>
      <c r="J42" s="5" t="s">
        <v>3271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84</v>
      </c>
      <c r="B43" t="s">
        <v>9</v>
      </c>
      <c r="C43" s="1"/>
      <c r="D43" t="s">
        <v>1681</v>
      </c>
      <c r="E43" t="s">
        <v>1682</v>
      </c>
      <c r="F43" t="s">
        <v>26</v>
      </c>
      <c r="G43" t="s">
        <v>1822</v>
      </c>
      <c r="H43" t="s">
        <v>1823</v>
      </c>
      <c r="I43" s="9" t="s">
        <v>3851</v>
      </c>
      <c r="J43" s="5" t="s">
        <v>2581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73</v>
      </c>
      <c r="B44" t="s">
        <v>9</v>
      </c>
      <c r="C44" s="1"/>
      <c r="D44" t="s">
        <v>1824</v>
      </c>
      <c r="E44" t="s">
        <v>1825</v>
      </c>
      <c r="F44" t="s">
        <v>183</v>
      </c>
      <c r="G44" t="s">
        <v>1826</v>
      </c>
      <c r="H44" t="s">
        <v>1827</v>
      </c>
      <c r="I44" s="9" t="s">
        <v>3852</v>
      </c>
      <c r="J44" s="5" t="s">
        <v>2568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77</v>
      </c>
      <c r="B45" t="s">
        <v>9</v>
      </c>
      <c r="C45" s="1"/>
      <c r="D45" t="s">
        <v>1828</v>
      </c>
      <c r="E45" t="s">
        <v>1829</v>
      </c>
      <c r="F45" t="s">
        <v>183</v>
      </c>
      <c r="G45" t="s">
        <v>1830</v>
      </c>
      <c r="H45" t="s">
        <v>1831</v>
      </c>
      <c r="I45" s="9" t="s">
        <v>3853</v>
      </c>
      <c r="J45" s="5" t="s">
        <v>2585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68</v>
      </c>
      <c r="B46" t="s">
        <v>19</v>
      </c>
      <c r="C46" s="1"/>
      <c r="D46" t="s">
        <v>1832</v>
      </c>
      <c r="E46" t="s">
        <v>1833</v>
      </c>
      <c r="F46" t="s">
        <v>384</v>
      </c>
      <c r="G46" t="s">
        <v>1834</v>
      </c>
      <c r="H46" t="s">
        <v>1835</v>
      </c>
      <c r="I46" s="9" t="s">
        <v>3854</v>
      </c>
      <c r="J46" s="5" t="s">
        <v>3042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51</v>
      </c>
      <c r="B47" t="s">
        <v>9</v>
      </c>
      <c r="C47" s="1"/>
      <c r="D47" t="s">
        <v>1836</v>
      </c>
      <c r="E47" t="s">
        <v>1837</v>
      </c>
      <c r="F47" t="s">
        <v>26</v>
      </c>
      <c r="G47" t="s">
        <v>1838</v>
      </c>
      <c r="H47" t="s">
        <v>1839</v>
      </c>
      <c r="I47" s="9" t="s">
        <v>3855</v>
      </c>
      <c r="J47" s="5" t="s">
        <v>2685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53</v>
      </c>
      <c r="B48" t="s">
        <v>9</v>
      </c>
      <c r="C48" s="1"/>
      <c r="D48" t="s">
        <v>822</v>
      </c>
      <c r="E48" t="s">
        <v>823</v>
      </c>
      <c r="F48" t="s">
        <v>260</v>
      </c>
      <c r="G48" t="s">
        <v>1840</v>
      </c>
      <c r="H48" t="s">
        <v>1841</v>
      </c>
      <c r="I48" s="9" t="s">
        <v>3856</v>
      </c>
      <c r="J48" s="5" t="s">
        <v>2572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49</v>
      </c>
      <c r="B49" t="s">
        <v>9</v>
      </c>
      <c r="C49" s="1"/>
      <c r="D49" t="s">
        <v>158</v>
      </c>
      <c r="E49" t="s">
        <v>159</v>
      </c>
      <c r="F49" t="s">
        <v>79</v>
      </c>
      <c r="G49" t="s">
        <v>1842</v>
      </c>
      <c r="H49" t="s">
        <v>1843</v>
      </c>
      <c r="I49" s="9" t="s">
        <v>3857</v>
      </c>
      <c r="J49" s="5" t="s">
        <v>3039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14</v>
      </c>
      <c r="B50" t="s">
        <v>19</v>
      </c>
      <c r="C50" s="1"/>
      <c r="D50" t="s">
        <v>930</v>
      </c>
      <c r="E50" t="s">
        <v>931</v>
      </c>
      <c r="F50" t="s">
        <v>384</v>
      </c>
      <c r="G50" t="s">
        <v>1844</v>
      </c>
      <c r="H50" t="s">
        <v>1845</v>
      </c>
      <c r="I50" s="9" t="s">
        <v>3858</v>
      </c>
      <c r="J50" s="5" t="s">
        <v>2888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39</v>
      </c>
      <c r="B51" t="s">
        <v>9</v>
      </c>
      <c r="C51" s="1"/>
      <c r="D51" t="s">
        <v>1846</v>
      </c>
      <c r="E51" t="s">
        <v>1847</v>
      </c>
      <c r="F51" t="s">
        <v>183</v>
      </c>
      <c r="G51" t="s">
        <v>1848</v>
      </c>
      <c r="H51" t="s">
        <v>1849</v>
      </c>
      <c r="I51" s="9" t="s">
        <v>3859</v>
      </c>
      <c r="J51" s="6" t="s">
        <v>3245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43</v>
      </c>
      <c r="B52" t="s">
        <v>9</v>
      </c>
      <c r="C52" s="1"/>
      <c r="D52" t="s">
        <v>882</v>
      </c>
      <c r="E52" t="s">
        <v>883</v>
      </c>
      <c r="F52" t="s">
        <v>183</v>
      </c>
      <c r="G52" t="s">
        <v>1850</v>
      </c>
      <c r="H52" t="s">
        <v>1851</v>
      </c>
      <c r="I52" s="9" t="s">
        <v>3860</v>
      </c>
      <c r="J52" s="5" t="s">
        <v>2927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32</v>
      </c>
      <c r="B53" t="s">
        <v>9</v>
      </c>
      <c r="C53" s="1"/>
      <c r="D53" t="s">
        <v>1852</v>
      </c>
      <c r="E53" t="s">
        <v>1853</v>
      </c>
      <c r="F53" t="s">
        <v>385</v>
      </c>
      <c r="G53" t="s">
        <v>1854</v>
      </c>
      <c r="H53" t="s">
        <v>1855</v>
      </c>
      <c r="I53" s="9" t="s">
        <v>3861</v>
      </c>
      <c r="J53" s="5" t="s">
        <v>2781</v>
      </c>
      <c r="K53" t="str">
        <f>IF((VLOOKUP(I53,Summary!A:L,12,0))="-","Not Binding",VLOOKUP(I53,Summary!A:L,12,0))</f>
        <v>Not Binding</v>
      </c>
    </row>
    <row r="54" spans="1:11" ht="120" customHeight="1" x14ac:dyDescent="0.25">
      <c r="A54">
        <v>36</v>
      </c>
      <c r="B54" t="s">
        <v>9</v>
      </c>
      <c r="C54" s="1"/>
      <c r="D54" t="s">
        <v>1856</v>
      </c>
      <c r="E54" t="s">
        <v>1857</v>
      </c>
      <c r="F54" t="s">
        <v>12</v>
      </c>
      <c r="G54" t="s">
        <v>1858</v>
      </c>
      <c r="H54" t="s">
        <v>1859</v>
      </c>
      <c r="I54" s="9" t="s">
        <v>3862</v>
      </c>
      <c r="J54" s="5" t="s">
        <v>2932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26</v>
      </c>
      <c r="B55" t="s">
        <v>9</v>
      </c>
      <c r="C55" s="1"/>
      <c r="D55" t="s">
        <v>940</v>
      </c>
      <c r="E55" t="s">
        <v>941</v>
      </c>
      <c r="F55" t="s">
        <v>183</v>
      </c>
      <c r="G55" t="s">
        <v>1860</v>
      </c>
      <c r="H55" t="s">
        <v>1861</v>
      </c>
      <c r="I55" s="9" t="s">
        <v>3863</v>
      </c>
      <c r="J55" s="5" t="s">
        <v>2779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29</v>
      </c>
      <c r="B56" t="s">
        <v>19</v>
      </c>
      <c r="C56" s="1"/>
      <c r="D56" t="s">
        <v>1862</v>
      </c>
      <c r="E56" t="s">
        <v>1863</v>
      </c>
      <c r="F56" t="s">
        <v>385</v>
      </c>
      <c r="G56" t="s">
        <v>1864</v>
      </c>
      <c r="H56" t="s">
        <v>1865</v>
      </c>
      <c r="I56" s="9" t="s">
        <v>3864</v>
      </c>
      <c r="J56" s="5" t="s">
        <v>2628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22</v>
      </c>
      <c r="B57" t="s">
        <v>19</v>
      </c>
      <c r="C57" s="1"/>
      <c r="D57" t="s">
        <v>493</v>
      </c>
      <c r="E57" t="s">
        <v>494</v>
      </c>
      <c r="F57" t="s">
        <v>385</v>
      </c>
      <c r="G57" t="s">
        <v>1866</v>
      </c>
      <c r="H57" t="s">
        <v>1867</v>
      </c>
      <c r="I57" s="9" t="s">
        <v>3865</v>
      </c>
      <c r="J57" s="5" t="s">
        <v>2705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24</v>
      </c>
      <c r="B58" t="s">
        <v>19</v>
      </c>
      <c r="C58" s="1"/>
      <c r="D58" t="s">
        <v>1709</v>
      </c>
      <c r="E58" t="s">
        <v>1710</v>
      </c>
      <c r="F58" t="s">
        <v>385</v>
      </c>
      <c r="G58" t="s">
        <v>1868</v>
      </c>
      <c r="H58" t="s">
        <v>1869</v>
      </c>
      <c r="I58" s="9" t="s">
        <v>3866</v>
      </c>
      <c r="J58" s="5" t="s">
        <v>2606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4</v>
      </c>
      <c r="B59" t="s">
        <v>9</v>
      </c>
      <c r="C59" s="1"/>
      <c r="D59" t="s">
        <v>1870</v>
      </c>
      <c r="E59" t="s">
        <v>1871</v>
      </c>
      <c r="F59" t="s">
        <v>12</v>
      </c>
      <c r="G59" t="s">
        <v>1872</v>
      </c>
      <c r="H59" t="s">
        <v>1873</v>
      </c>
      <c r="I59" s="9" t="s">
        <v>3867</v>
      </c>
      <c r="J59" s="5" t="s">
        <v>2609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0</v>
      </c>
      <c r="B60" t="s">
        <v>19</v>
      </c>
      <c r="C60" s="1"/>
      <c r="D60" t="s">
        <v>1874</v>
      </c>
      <c r="E60" t="s">
        <v>1875</v>
      </c>
      <c r="F60" t="s">
        <v>385</v>
      </c>
      <c r="G60" t="s">
        <v>1876</v>
      </c>
      <c r="H60" t="s">
        <v>1877</v>
      </c>
      <c r="I60" s="9" t="s">
        <v>3868</v>
      </c>
      <c r="J60" s="5" t="s">
        <v>2680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2</v>
      </c>
      <c r="B61" t="s">
        <v>9</v>
      </c>
      <c r="C61" s="1"/>
      <c r="D61" t="s">
        <v>1004</v>
      </c>
      <c r="E61" t="s">
        <v>1005</v>
      </c>
      <c r="F61" t="s">
        <v>183</v>
      </c>
      <c r="G61" t="s">
        <v>1878</v>
      </c>
      <c r="H61" t="s">
        <v>1879</v>
      </c>
      <c r="I61" s="9" t="s">
        <v>3869</v>
      </c>
      <c r="J61" s="5" t="s">
        <v>2639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86</v>
      </c>
      <c r="B62" t="s">
        <v>9</v>
      </c>
      <c r="C62" s="1"/>
      <c r="D62" t="s">
        <v>1880</v>
      </c>
      <c r="E62" t="s">
        <v>1881</v>
      </c>
      <c r="F62" t="s">
        <v>12</v>
      </c>
      <c r="G62" t="s">
        <v>1882</v>
      </c>
      <c r="H62" t="s">
        <v>1883</v>
      </c>
      <c r="I62" s="9" t="s">
        <v>3870</v>
      </c>
      <c r="J62" s="5" t="s">
        <v>2978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89</v>
      </c>
      <c r="B63" t="s">
        <v>9</v>
      </c>
      <c r="C63" s="1"/>
      <c r="D63" t="s">
        <v>1884</v>
      </c>
      <c r="E63" t="s">
        <v>1885</v>
      </c>
      <c r="F63" t="s">
        <v>183</v>
      </c>
      <c r="G63" t="s">
        <v>1886</v>
      </c>
      <c r="H63" t="s">
        <v>1887</v>
      </c>
      <c r="I63" s="9" t="s">
        <v>3871</v>
      </c>
      <c r="J63" s="5" t="s">
        <v>3182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79</v>
      </c>
      <c r="B64" t="s">
        <v>9</v>
      </c>
      <c r="C64" s="1"/>
      <c r="D64" t="s">
        <v>1888</v>
      </c>
      <c r="E64" t="s">
        <v>1889</v>
      </c>
      <c r="F64" t="s">
        <v>183</v>
      </c>
      <c r="G64" t="s">
        <v>1890</v>
      </c>
      <c r="H64" t="s">
        <v>1891</v>
      </c>
      <c r="I64" s="9" t="s">
        <v>3872</v>
      </c>
      <c r="J64" s="5" t="s">
        <v>2696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83</v>
      </c>
      <c r="B65" t="s">
        <v>9</v>
      </c>
      <c r="C65" s="1"/>
      <c r="D65" t="s">
        <v>1892</v>
      </c>
      <c r="E65" t="s">
        <v>1893</v>
      </c>
      <c r="F65" t="s">
        <v>160</v>
      </c>
      <c r="G65" t="s">
        <v>1894</v>
      </c>
      <c r="H65" t="s">
        <v>1895</v>
      </c>
      <c r="I65" s="9" t="s">
        <v>3873</v>
      </c>
      <c r="J65" s="5" t="s">
        <v>2567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72</v>
      </c>
      <c r="B66" t="s">
        <v>9</v>
      </c>
      <c r="C66" s="1"/>
      <c r="D66" t="s">
        <v>1778</v>
      </c>
      <c r="E66" t="s">
        <v>1779</v>
      </c>
      <c r="F66" t="s">
        <v>385</v>
      </c>
      <c r="G66" t="s">
        <v>1896</v>
      </c>
      <c r="H66" t="s">
        <v>1897</v>
      </c>
      <c r="I66" s="9" t="s">
        <v>3874</v>
      </c>
      <c r="J66" s="5" t="s">
        <v>2947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76</v>
      </c>
      <c r="B67" t="s">
        <v>9</v>
      </c>
      <c r="C67" s="1"/>
      <c r="D67" t="s">
        <v>1404</v>
      </c>
      <c r="E67" t="s">
        <v>1405</v>
      </c>
      <c r="F67" t="s">
        <v>183</v>
      </c>
      <c r="G67" t="s">
        <v>1898</v>
      </c>
      <c r="H67" t="s">
        <v>1899</v>
      </c>
      <c r="I67" s="9" t="s">
        <v>3875</v>
      </c>
      <c r="J67" s="5" t="s">
        <v>2744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67</v>
      </c>
      <c r="B68" t="s">
        <v>9</v>
      </c>
      <c r="C68" s="1"/>
      <c r="D68" t="s">
        <v>1900</v>
      </c>
      <c r="E68" t="s">
        <v>1901</v>
      </c>
      <c r="F68" t="s">
        <v>79</v>
      </c>
      <c r="G68" t="s">
        <v>1902</v>
      </c>
      <c r="H68" t="s">
        <v>1903</v>
      </c>
      <c r="I68" s="9" t="s">
        <v>3876</v>
      </c>
      <c r="J68" s="5" t="s">
        <v>2673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70</v>
      </c>
      <c r="B69" t="s">
        <v>9</v>
      </c>
      <c r="C69" s="1"/>
      <c r="D69" t="s">
        <v>1904</v>
      </c>
      <c r="E69" t="s">
        <v>1905</v>
      </c>
      <c r="F69" t="s">
        <v>260</v>
      </c>
      <c r="G69" t="s">
        <v>1906</v>
      </c>
      <c r="H69" t="s">
        <v>1907</v>
      </c>
      <c r="I69" s="9" t="s">
        <v>3877</v>
      </c>
      <c r="J69" s="5" t="s">
        <v>2649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94</v>
      </c>
      <c r="B70" t="s">
        <v>9</v>
      </c>
      <c r="C70" s="1"/>
      <c r="D70" t="s">
        <v>1709</v>
      </c>
      <c r="E70" t="s">
        <v>1710</v>
      </c>
      <c r="F70" t="s">
        <v>260</v>
      </c>
      <c r="G70" t="s">
        <v>1908</v>
      </c>
      <c r="H70" t="s">
        <v>1909</v>
      </c>
      <c r="I70" s="9" t="s">
        <v>3878</v>
      </c>
      <c r="J70" s="5" t="s">
        <v>2607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48</v>
      </c>
      <c r="B71" t="s">
        <v>19</v>
      </c>
      <c r="C71" s="1"/>
      <c r="D71" t="s">
        <v>978</v>
      </c>
      <c r="E71" t="s">
        <v>979</v>
      </c>
      <c r="F71" t="s">
        <v>385</v>
      </c>
      <c r="G71" t="s">
        <v>1910</v>
      </c>
      <c r="H71" t="s">
        <v>1911</v>
      </c>
      <c r="I71" s="9" t="s">
        <v>3879</v>
      </c>
      <c r="J71" s="5" t="s">
        <v>2914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50</v>
      </c>
      <c r="B72" t="s">
        <v>19</v>
      </c>
      <c r="C72" s="1"/>
      <c r="D72" t="s">
        <v>402</v>
      </c>
      <c r="E72" t="s">
        <v>403</v>
      </c>
      <c r="F72" t="s">
        <v>385</v>
      </c>
      <c r="G72" t="s">
        <v>1912</v>
      </c>
      <c r="H72" t="s">
        <v>1913</v>
      </c>
      <c r="I72" s="9" t="s">
        <v>3880</v>
      </c>
      <c r="J72" s="5" t="s">
        <v>2636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58</v>
      </c>
      <c r="B73" t="s">
        <v>9</v>
      </c>
      <c r="C73" s="1"/>
      <c r="D73" t="s">
        <v>1749</v>
      </c>
      <c r="E73" t="s">
        <v>1750</v>
      </c>
      <c r="F73" t="s">
        <v>12</v>
      </c>
      <c r="G73" t="s">
        <v>1914</v>
      </c>
      <c r="H73" t="s">
        <v>1915</v>
      </c>
      <c r="I73" s="9" t="s">
        <v>3881</v>
      </c>
      <c r="J73" s="5" t="s">
        <v>2599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42</v>
      </c>
      <c r="B74" t="s">
        <v>9</v>
      </c>
      <c r="C74" s="1"/>
      <c r="D74" t="s">
        <v>1916</v>
      </c>
      <c r="E74" t="s">
        <v>1917</v>
      </c>
      <c r="F74" t="s">
        <v>12</v>
      </c>
      <c r="G74" t="s">
        <v>1918</v>
      </c>
      <c r="H74" t="s">
        <v>1919</v>
      </c>
      <c r="I74" s="9" t="s">
        <v>3882</v>
      </c>
      <c r="J74" s="5" t="s">
        <v>2766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31</v>
      </c>
      <c r="B75" t="s">
        <v>19</v>
      </c>
      <c r="C75" s="1"/>
      <c r="D75" t="s">
        <v>1920</v>
      </c>
      <c r="E75" t="s">
        <v>1921</v>
      </c>
      <c r="F75" t="s">
        <v>384</v>
      </c>
      <c r="G75" t="s">
        <v>1922</v>
      </c>
      <c r="H75" t="s">
        <v>1923</v>
      </c>
      <c r="I75" s="9" t="s">
        <v>3883</v>
      </c>
      <c r="J75" s="5" t="s">
        <v>2721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35</v>
      </c>
      <c r="B76" t="s">
        <v>9</v>
      </c>
      <c r="C76" s="1"/>
      <c r="D76" t="s">
        <v>1924</v>
      </c>
      <c r="E76" t="s">
        <v>1646</v>
      </c>
      <c r="F76" t="s">
        <v>183</v>
      </c>
      <c r="G76" t="s">
        <v>1925</v>
      </c>
      <c r="H76" t="s">
        <v>1926</v>
      </c>
      <c r="I76" s="9" t="s">
        <v>3884</v>
      </c>
      <c r="J76" s="5" t="s">
        <v>2920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25</v>
      </c>
      <c r="B77" t="s">
        <v>9</v>
      </c>
      <c r="C77" s="1"/>
      <c r="D77" t="s">
        <v>1927</v>
      </c>
      <c r="E77" t="s">
        <v>1928</v>
      </c>
      <c r="F77" t="s">
        <v>12</v>
      </c>
      <c r="G77" t="s">
        <v>1929</v>
      </c>
      <c r="H77" t="s">
        <v>1930</v>
      </c>
      <c r="I77" s="9" t="s">
        <v>3885</v>
      </c>
      <c r="J77" s="5" t="s">
        <v>2793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28</v>
      </c>
      <c r="B78" t="s">
        <v>9</v>
      </c>
      <c r="C78" s="1"/>
      <c r="D78" t="s">
        <v>1828</v>
      </c>
      <c r="E78" t="s">
        <v>1829</v>
      </c>
      <c r="F78" t="s">
        <v>183</v>
      </c>
      <c r="G78" t="s">
        <v>1931</v>
      </c>
      <c r="H78" t="s">
        <v>1932</v>
      </c>
      <c r="I78" s="9" t="s">
        <v>3886</v>
      </c>
      <c r="J78" s="5" t="s">
        <v>2586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21</v>
      </c>
      <c r="B79" t="s">
        <v>9</v>
      </c>
      <c r="C79" s="1"/>
      <c r="D79" t="s">
        <v>73</v>
      </c>
      <c r="E79" t="s">
        <v>74</v>
      </c>
      <c r="F79" t="s">
        <v>183</v>
      </c>
      <c r="G79" t="s">
        <v>1933</v>
      </c>
      <c r="H79" t="s">
        <v>1934</v>
      </c>
      <c r="I79" s="9" t="s">
        <v>3887</v>
      </c>
      <c r="J79" s="5" t="s">
        <v>3282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23</v>
      </c>
      <c r="B80" t="s">
        <v>9</v>
      </c>
      <c r="C80" s="1"/>
      <c r="D80" t="s">
        <v>198</v>
      </c>
      <c r="E80" t="s">
        <v>199</v>
      </c>
      <c r="F80" t="s">
        <v>183</v>
      </c>
      <c r="G80" t="s">
        <v>1935</v>
      </c>
      <c r="H80" t="s">
        <v>1936</v>
      </c>
      <c r="I80" s="9" t="s">
        <v>3888</v>
      </c>
      <c r="J80" s="5" t="s">
        <v>2671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46</v>
      </c>
      <c r="B81" t="s">
        <v>9</v>
      </c>
      <c r="C81" s="1"/>
      <c r="D81" t="s">
        <v>1937</v>
      </c>
      <c r="E81" t="s">
        <v>1938</v>
      </c>
      <c r="F81" t="s">
        <v>183</v>
      </c>
      <c r="G81" t="s">
        <v>1939</v>
      </c>
      <c r="H81" t="s">
        <v>1940</v>
      </c>
      <c r="I81" s="9" t="s">
        <v>3889</v>
      </c>
      <c r="J81" s="5" t="s">
        <v>2945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47</v>
      </c>
      <c r="B82" t="s">
        <v>9</v>
      </c>
      <c r="C82" s="1"/>
      <c r="D82" t="s">
        <v>1941</v>
      </c>
      <c r="E82" t="s">
        <v>1942</v>
      </c>
      <c r="F82" t="s">
        <v>183</v>
      </c>
      <c r="G82" t="s">
        <v>1943</v>
      </c>
      <c r="H82" t="s">
        <v>1944</v>
      </c>
      <c r="I82" s="9" t="s">
        <v>3890</v>
      </c>
      <c r="J82" s="5" t="s">
        <v>2617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1</v>
      </c>
      <c r="B83" t="s">
        <v>19</v>
      </c>
      <c r="C83" s="1"/>
      <c r="D83" t="s">
        <v>1945</v>
      </c>
      <c r="E83" t="s">
        <v>1946</v>
      </c>
      <c r="F83" t="s">
        <v>385</v>
      </c>
      <c r="G83" t="s">
        <v>1947</v>
      </c>
      <c r="H83" t="s">
        <v>1948</v>
      </c>
      <c r="I83" s="9" t="s">
        <v>3891</v>
      </c>
      <c r="J83" s="5" t="s">
        <v>2603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10</v>
      </c>
      <c r="B84" t="s">
        <v>19</v>
      </c>
      <c r="C84" s="1"/>
      <c r="D84" t="s">
        <v>1949</v>
      </c>
      <c r="E84" t="s">
        <v>1950</v>
      </c>
      <c r="F84" t="s">
        <v>385</v>
      </c>
      <c r="G84" t="s">
        <v>1951</v>
      </c>
      <c r="H84" t="s">
        <v>1952</v>
      </c>
      <c r="I84" s="9" t="s">
        <v>3892</v>
      </c>
      <c r="J84" s="5" t="s">
        <v>2648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11</v>
      </c>
      <c r="B85" t="s">
        <v>19</v>
      </c>
      <c r="C85" s="1"/>
      <c r="D85" t="s">
        <v>527</v>
      </c>
      <c r="E85" t="s">
        <v>528</v>
      </c>
      <c r="F85" t="s">
        <v>385</v>
      </c>
      <c r="G85" t="s">
        <v>1953</v>
      </c>
      <c r="H85" t="s">
        <v>1954</v>
      </c>
      <c r="I85" s="9" t="s">
        <v>3893</v>
      </c>
      <c r="J85" s="5" t="s">
        <v>2906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78</v>
      </c>
      <c r="B86" t="s">
        <v>19</v>
      </c>
      <c r="C86" s="1"/>
      <c r="D86" t="s">
        <v>1955</v>
      </c>
      <c r="E86" t="s">
        <v>1956</v>
      </c>
      <c r="F86" t="s">
        <v>12</v>
      </c>
      <c r="G86" t="s">
        <v>1957</v>
      </c>
      <c r="H86" t="s">
        <v>1958</v>
      </c>
      <c r="I86" s="9" t="s">
        <v>3894</v>
      </c>
      <c r="J86" s="5" t="s">
        <v>2676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82</v>
      </c>
      <c r="B87" t="s">
        <v>9</v>
      </c>
      <c r="C87" s="1"/>
      <c r="D87" t="s">
        <v>1959</v>
      </c>
      <c r="E87" t="s">
        <v>1960</v>
      </c>
      <c r="F87" t="s">
        <v>385</v>
      </c>
      <c r="G87" t="s">
        <v>1961</v>
      </c>
      <c r="H87" t="s">
        <v>1962</v>
      </c>
      <c r="I87" s="9" t="s">
        <v>3895</v>
      </c>
      <c r="J87" s="5" t="s">
        <v>2955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71</v>
      </c>
      <c r="B88" t="s">
        <v>9</v>
      </c>
      <c r="C88" s="1"/>
      <c r="D88" t="s">
        <v>15</v>
      </c>
      <c r="E88" t="s">
        <v>16</v>
      </c>
      <c r="F88" t="s">
        <v>183</v>
      </c>
      <c r="G88" t="s">
        <v>1963</v>
      </c>
      <c r="H88" t="s">
        <v>1964</v>
      </c>
      <c r="I88" s="9" t="s">
        <v>3896</v>
      </c>
      <c r="J88" s="5" t="s">
        <v>3111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75</v>
      </c>
      <c r="B89" t="s">
        <v>19</v>
      </c>
      <c r="C89" s="1"/>
      <c r="D89" t="s">
        <v>1965</v>
      </c>
      <c r="E89" t="s">
        <v>50</v>
      </c>
      <c r="F89" t="s">
        <v>385</v>
      </c>
      <c r="G89" t="s">
        <v>1966</v>
      </c>
      <c r="H89" t="s">
        <v>1967</v>
      </c>
      <c r="I89" s="9" t="s">
        <v>3897</v>
      </c>
      <c r="J89" s="5" t="s">
        <v>2964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66</v>
      </c>
      <c r="B90" t="s">
        <v>9</v>
      </c>
      <c r="C90" s="1"/>
      <c r="D90" t="s">
        <v>1916</v>
      </c>
      <c r="E90" t="s">
        <v>1917</v>
      </c>
      <c r="F90" t="s">
        <v>385</v>
      </c>
      <c r="G90" t="s">
        <v>1968</v>
      </c>
      <c r="H90" t="s">
        <v>1969</v>
      </c>
      <c r="I90" s="9" t="s">
        <v>3898</v>
      </c>
      <c r="J90" s="5" t="s">
        <v>2767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69</v>
      </c>
      <c r="B91" t="s">
        <v>9</v>
      </c>
      <c r="C91" s="1"/>
      <c r="D91" t="s">
        <v>1970</v>
      </c>
      <c r="E91" t="s">
        <v>1971</v>
      </c>
      <c r="F91" t="s">
        <v>385</v>
      </c>
      <c r="G91" t="s">
        <v>1972</v>
      </c>
      <c r="H91" t="s">
        <v>1973</v>
      </c>
      <c r="I91" s="9" t="s">
        <v>3899</v>
      </c>
      <c r="J91" s="5" t="s">
        <v>2810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93</v>
      </c>
      <c r="B92" t="s">
        <v>9</v>
      </c>
      <c r="C92" s="1"/>
      <c r="D92" t="s">
        <v>940</v>
      </c>
      <c r="E92" t="s">
        <v>941</v>
      </c>
      <c r="F92" t="s">
        <v>183</v>
      </c>
      <c r="G92" t="s">
        <v>1974</v>
      </c>
      <c r="H92" t="s">
        <v>1975</v>
      </c>
      <c r="I92" s="9" t="s">
        <v>3900</v>
      </c>
      <c r="J92" s="5" t="s">
        <v>2780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95</v>
      </c>
      <c r="B93" t="s">
        <v>9</v>
      </c>
      <c r="C93" s="1"/>
      <c r="D93" t="s">
        <v>1976</v>
      </c>
      <c r="E93" t="s">
        <v>1977</v>
      </c>
      <c r="F93" t="s">
        <v>183</v>
      </c>
      <c r="G93" t="s">
        <v>1978</v>
      </c>
      <c r="H93" t="s">
        <v>1979</v>
      </c>
      <c r="I93" s="9" t="s">
        <v>3901</v>
      </c>
      <c r="J93" s="5" t="s">
        <v>2954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92</v>
      </c>
      <c r="B94" t="s">
        <v>9</v>
      </c>
      <c r="C94" s="1"/>
      <c r="D94" t="s">
        <v>1828</v>
      </c>
      <c r="E94" t="s">
        <v>1829</v>
      </c>
      <c r="F94" t="s">
        <v>183</v>
      </c>
      <c r="G94" t="s">
        <v>1980</v>
      </c>
      <c r="H94" t="s">
        <v>1981</v>
      </c>
      <c r="I94" s="9" t="s">
        <v>3902</v>
      </c>
      <c r="J94" s="5" t="s">
        <v>2587</v>
      </c>
      <c r="K94" t="str">
        <f>IF((VLOOKUP(I94,Summary!A:L,12,0))="-","Not Binding",VLOOKUP(I94,Summary!A:L,12,0))</f>
        <v>Not Binding</v>
      </c>
    </row>
    <row r="95" spans="1:11" ht="120" customHeight="1" x14ac:dyDescent="0.25">
      <c r="A95">
        <v>57</v>
      </c>
      <c r="B95" t="s">
        <v>9</v>
      </c>
      <c r="C95" s="1"/>
      <c r="D95" t="s">
        <v>531</v>
      </c>
      <c r="E95" t="s">
        <v>532</v>
      </c>
      <c r="F95" t="s">
        <v>26</v>
      </c>
      <c r="G95" t="s">
        <v>1982</v>
      </c>
      <c r="H95" t="s">
        <v>1983</v>
      </c>
      <c r="I95" s="9" t="s">
        <v>3903</v>
      </c>
      <c r="J95" s="5" t="s">
        <v>2765</v>
      </c>
      <c r="K95" t="str">
        <f>IF((VLOOKUP(I95,Summary!A:L,12,0))="-","Not Binding",VLOOKUP(I95,Summary!A:L,12,0))</f>
        <v>Not Binding</v>
      </c>
    </row>
    <row r="96" spans="1:11" ht="120" customHeight="1" x14ac:dyDescent="0.25">
      <c r="A96">
        <v>59</v>
      </c>
      <c r="B96" t="s">
        <v>9</v>
      </c>
      <c r="C96" s="1"/>
      <c r="D96" t="s">
        <v>1984</v>
      </c>
      <c r="E96" t="s">
        <v>1985</v>
      </c>
      <c r="F96" t="s">
        <v>12</v>
      </c>
      <c r="G96" t="s">
        <v>1986</v>
      </c>
      <c r="H96" t="s">
        <v>1987</v>
      </c>
      <c r="I96" s="9" t="s">
        <v>3904</v>
      </c>
      <c r="J96" s="5" t="s">
        <v>3031</v>
      </c>
      <c r="K96" t="str">
        <f>IF((VLOOKUP(I96,Summary!A:L,12,0))="-","Not Binding",VLOOKUP(I96,Summary!A:L,12,0))</f>
        <v>Not Binding</v>
      </c>
    </row>
    <row r="97" spans="1:11" ht="120" customHeight="1" x14ac:dyDescent="0.25">
      <c r="A97">
        <v>56</v>
      </c>
      <c r="B97" t="s">
        <v>19</v>
      </c>
      <c r="C97" s="1"/>
      <c r="D97" t="s">
        <v>1988</v>
      </c>
      <c r="E97" t="s">
        <v>1989</v>
      </c>
      <c r="F97" t="s">
        <v>384</v>
      </c>
      <c r="G97" t="s">
        <v>1990</v>
      </c>
      <c r="H97" t="s">
        <v>1991</v>
      </c>
      <c r="I97" s="9" t="s">
        <v>3905</v>
      </c>
      <c r="J97" s="5" t="s">
        <v>2591</v>
      </c>
      <c r="K97" t="str">
        <f>IF((VLOOKUP(I97,Summary!A:L,12,0))="-","Not Binding",VLOOKUP(I97,Summary!A:L,12,0))</f>
        <v>Not Binding</v>
      </c>
    </row>
  </sheetData>
  <conditionalFormatting sqref="A1:K1048576">
    <cfRule type="expression" dxfId="17" priority="1">
      <formula>$K1="Ambiguous"</formula>
    </cfRule>
    <cfRule type="expression" dxfId="16" priority="2">
      <formula>$K1="Binding"</formula>
    </cfRule>
  </conditionalFormatting>
  <pageMargins left="0.7" right="0.7" top="0.78740157499999996" bottom="0.78740157499999996" header="0.3" footer="0.3"/>
  <drawing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All Plates</vt:lpstr>
      <vt:lpstr>Summary</vt:lpstr>
      <vt:lpstr>Visualisation</vt:lpstr>
      <vt:lpstr>Plate1</vt:lpstr>
      <vt:lpstr>Plate2</vt:lpstr>
      <vt:lpstr>Plate3</vt:lpstr>
      <vt:lpstr>Plate4</vt:lpstr>
      <vt:lpstr>Plate5</vt:lpstr>
      <vt:lpstr>Plate6</vt:lpstr>
      <vt:lpstr>Plate7</vt:lpstr>
      <vt:lpstr>Plate8</vt:lpstr>
      <vt:lpstr>FBS input file</vt:lpstr>
      <vt:lpstr>Quantification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Hannes Berg</cp:lastModifiedBy>
  <dcterms:created xsi:type="dcterms:W3CDTF">2019-05-17T16:54:37Z</dcterms:created>
  <dcterms:modified xsi:type="dcterms:W3CDTF">2020-12-13T11:10:04Z</dcterms:modified>
</cp:coreProperties>
</file>